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IFI774\ProjectsACC\accessibilite.public.lu\src\files\en\general\"/>
    </mc:Choice>
  </mc:AlternateContent>
  <xr:revisionPtr revIDLastSave="0" documentId="13_ncr:1_{2454FF93-992A-445D-9334-E633200B402A}" xr6:coauthVersionLast="47" xr6:coauthVersionMax="47" xr10:uidLastSave="{00000000-0000-0000-0000-000000000000}"/>
  <bookViews>
    <workbookView xWindow="-120" yWindow="-120" windowWidth="29040" windowHeight="15990" tabRatio="861" xr2:uid="{00000000-000D-0000-FFFF-FFFF00000000}"/>
  </bookViews>
  <sheets>
    <sheet name="Sample" sheetId="2" r:id="rId1"/>
    <sheet name="CalculationBase" sheetId="5" state="hidden" r:id="rId2"/>
    <sheet name="Results" sheetId="22" r:id="rId3"/>
    <sheet name="Criteria" sheetId="3" r:id="rId4"/>
    <sheet name="Overview" sheetId="4" r:id="rId5"/>
    <sheet name="Scale" sheetId="23" state="hidden" r:id="rId6"/>
    <sheet name="P01" sheetId="6" r:id="rId7"/>
    <sheet name="P02" sheetId="7" r:id="rId8"/>
    <sheet name="P03" sheetId="8" r:id="rId9"/>
  </sheets>
  <definedNames>
    <definedName name="_xlnm.Print_Area" localSheetId="3">Criteria!$A$1:$C$55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 l="1"/>
  <c r="B15" i="4"/>
  <c r="A1" i="3"/>
  <c r="A1" i="6" l="1"/>
  <c r="P34" i="5" l="1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R33" i="5"/>
  <c r="Q33" i="5"/>
  <c r="P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G33" i="5"/>
  <c r="F33" i="5"/>
  <c r="E33" i="5"/>
  <c r="O33" i="5" l="1"/>
  <c r="S33" i="5"/>
  <c r="K33" i="5"/>
  <c r="J33" i="5"/>
  <c r="I33" i="5"/>
  <c r="H33" i="5"/>
  <c r="C33" i="5"/>
  <c r="C27" i="8"/>
  <c r="C27" i="7"/>
  <c r="C27" i="6"/>
  <c r="L33" i="5" l="1"/>
  <c r="A54" i="8"/>
  <c r="A42" i="8"/>
  <c r="A35" i="8"/>
  <c r="A24" i="8"/>
  <c r="A14" i="8"/>
  <c r="A12" i="8"/>
  <c r="A11" i="8"/>
  <c r="A4" i="8"/>
  <c r="A54" i="7"/>
  <c r="A42" i="7"/>
  <c r="A35" i="7"/>
  <c r="A24" i="7"/>
  <c r="A14" i="7"/>
  <c r="A12" i="7"/>
  <c r="A11" i="7"/>
  <c r="A4" i="7"/>
  <c r="C13" i="6" l="1"/>
  <c r="C28" i="8" l="1"/>
  <c r="C29" i="8"/>
  <c r="B28" i="8"/>
  <c r="B29" i="8"/>
  <c r="C28" i="7"/>
  <c r="C29" i="7"/>
  <c r="B28" i="7"/>
  <c r="B29" i="7"/>
  <c r="C28" i="6"/>
  <c r="C29" i="6"/>
  <c r="B28" i="6"/>
  <c r="B29" i="6"/>
  <c r="O34" i="5"/>
  <c r="S34" i="5"/>
  <c r="O35" i="5"/>
  <c r="S35" i="5" l="1"/>
  <c r="I35" i="5"/>
  <c r="H35" i="5"/>
  <c r="K35" i="5"/>
  <c r="J35" i="5"/>
  <c r="H34" i="5"/>
  <c r="K34" i="5"/>
  <c r="J34" i="5"/>
  <c r="I34" i="5"/>
  <c r="L35" i="5" l="1"/>
  <c r="L34" i="5"/>
  <c r="C34" i="5"/>
  <c r="C35" i="5"/>
  <c r="O63" i="5" l="1"/>
  <c r="O62" i="5"/>
  <c r="O61" i="5"/>
  <c r="O60" i="5"/>
  <c r="O59" i="5"/>
  <c r="C60" i="5"/>
  <c r="C61" i="5"/>
  <c r="C62" i="5"/>
  <c r="C63" i="5"/>
  <c r="C59" i="5"/>
  <c r="O49" i="5"/>
  <c r="O48" i="5"/>
  <c r="O47" i="5"/>
  <c r="O46" i="5"/>
  <c r="O45" i="5"/>
  <c r="C46" i="5"/>
  <c r="C47" i="5"/>
  <c r="C48" i="5"/>
  <c r="C49" i="5"/>
  <c r="C45" i="5"/>
  <c r="O40" i="5"/>
  <c r="O39" i="5"/>
  <c r="O38" i="5"/>
  <c r="O37" i="5"/>
  <c r="O36" i="5"/>
  <c r="C37" i="5"/>
  <c r="C38" i="5"/>
  <c r="C39" i="5"/>
  <c r="C40" i="5"/>
  <c r="C36" i="5"/>
  <c r="O31" i="5"/>
  <c r="C31" i="5"/>
  <c r="O26" i="5"/>
  <c r="O25" i="5"/>
  <c r="C26" i="5"/>
  <c r="C25" i="5"/>
  <c r="A2" i="7" l="1"/>
  <c r="C56" i="8" l="1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6" i="6"/>
  <c r="B56" i="6"/>
  <c r="C55" i="6"/>
  <c r="B55" i="6"/>
  <c r="C54" i="6"/>
  <c r="B54" i="6"/>
  <c r="A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A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A35" i="6"/>
  <c r="C34" i="6"/>
  <c r="B34" i="6"/>
  <c r="C33" i="6"/>
  <c r="B33" i="6"/>
  <c r="C32" i="6"/>
  <c r="B32" i="6"/>
  <c r="C31" i="6"/>
  <c r="B31" i="6"/>
  <c r="C30" i="6"/>
  <c r="B30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R67" i="5"/>
  <c r="Q67" i="5"/>
  <c r="P67" i="5"/>
  <c r="O67" i="5"/>
  <c r="N67" i="5"/>
  <c r="G67" i="5"/>
  <c r="F67" i="5"/>
  <c r="E67" i="5"/>
  <c r="C67" i="5"/>
  <c r="B67" i="5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3" i="5"/>
  <c r="Q63" i="5"/>
  <c r="P63" i="5"/>
  <c r="N63" i="5"/>
  <c r="G63" i="5"/>
  <c r="F63" i="5"/>
  <c r="E63" i="5"/>
  <c r="B63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7" i="5"/>
  <c r="Q57" i="5"/>
  <c r="P57" i="5"/>
  <c r="O57" i="5"/>
  <c r="N57" i="5"/>
  <c r="G57" i="5"/>
  <c r="F57" i="5"/>
  <c r="E57" i="5"/>
  <c r="C57" i="5"/>
  <c r="B57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49" i="5"/>
  <c r="Q49" i="5"/>
  <c r="P49" i="5"/>
  <c r="N49" i="5"/>
  <c r="G49" i="5"/>
  <c r="F49" i="5"/>
  <c r="E49" i="5"/>
  <c r="B49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3" i="5"/>
  <c r="Q43" i="5"/>
  <c r="P43" i="5"/>
  <c r="O43" i="5"/>
  <c r="N43" i="5"/>
  <c r="G43" i="5"/>
  <c r="F43" i="5"/>
  <c r="E43" i="5"/>
  <c r="C43" i="5"/>
  <c r="B43" i="5"/>
  <c r="R42" i="5"/>
  <c r="Q42" i="5"/>
  <c r="P42" i="5"/>
  <c r="O42" i="5"/>
  <c r="N42" i="5"/>
  <c r="G42" i="5"/>
  <c r="F42" i="5"/>
  <c r="E42" i="5"/>
  <c r="C42" i="5"/>
  <c r="B42" i="5"/>
  <c r="N40" i="5"/>
  <c r="B40" i="5"/>
  <c r="N39" i="5"/>
  <c r="B39" i="5"/>
  <c r="N38" i="5"/>
  <c r="B38" i="5"/>
  <c r="N37" i="5"/>
  <c r="B37" i="5"/>
  <c r="N36" i="5"/>
  <c r="B36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G70" i="5" s="1"/>
  <c r="F3" i="5"/>
  <c r="E3" i="5"/>
  <c r="C3" i="5"/>
  <c r="B3" i="5"/>
  <c r="A1" i="4"/>
  <c r="E69" i="5" l="1"/>
  <c r="E71" i="5"/>
  <c r="F69" i="5"/>
  <c r="F71" i="5"/>
  <c r="F70" i="5"/>
  <c r="E70" i="5"/>
  <c r="G71" i="5"/>
  <c r="G69" i="5"/>
  <c r="K3" i="5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6" i="5"/>
  <c r="K37" i="5"/>
  <c r="S40" i="5"/>
  <c r="I42" i="5"/>
  <c r="S42" i="5"/>
  <c r="K43" i="5"/>
  <c r="K45" i="5"/>
  <c r="J53" i="5"/>
  <c r="I54" i="5"/>
  <c r="S54" i="5"/>
  <c r="S55" i="5"/>
  <c r="H56" i="5"/>
  <c r="K59" i="5"/>
  <c r="S60" i="5"/>
  <c r="J61" i="5"/>
  <c r="J63" i="5"/>
  <c r="S67" i="5"/>
  <c r="J38" i="5"/>
  <c r="I39" i="5"/>
  <c r="K40" i="5"/>
  <c r="I46" i="5"/>
  <c r="K54" i="5"/>
  <c r="K66" i="5"/>
  <c r="K67" i="5"/>
  <c r="J29" i="5"/>
  <c r="K36" i="5"/>
  <c r="J45" i="5"/>
  <c r="J47" i="5"/>
  <c r="K51" i="5"/>
  <c r="I56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6" i="5"/>
  <c r="I37" i="5"/>
  <c r="S37" i="5"/>
  <c r="S38" i="5"/>
  <c r="K39" i="5"/>
  <c r="S39" i="5"/>
  <c r="H40" i="5"/>
  <c r="I40" i="5"/>
  <c r="I45" i="5"/>
  <c r="S45" i="5"/>
  <c r="K47" i="5"/>
  <c r="S47" i="5"/>
  <c r="I48" i="5"/>
  <c r="S48" i="5"/>
  <c r="I51" i="5"/>
  <c r="S53" i="5"/>
  <c r="K55" i="5"/>
  <c r="J56" i="5"/>
  <c r="S57" i="5"/>
  <c r="S61" i="5"/>
  <c r="J62" i="5"/>
  <c r="S62" i="5"/>
  <c r="K63" i="5"/>
  <c r="S66" i="5"/>
  <c r="H67" i="5"/>
  <c r="I67" i="5"/>
  <c r="I3" i="5"/>
  <c r="H17" i="5"/>
  <c r="J18" i="5"/>
  <c r="H19" i="5"/>
  <c r="H20" i="5"/>
  <c r="J21" i="5"/>
  <c r="H22" i="5"/>
  <c r="J23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H3" i="5"/>
  <c r="H25" i="5"/>
  <c r="J26" i="5"/>
  <c r="I28" i="5"/>
  <c r="K29" i="5"/>
  <c r="H31" i="5"/>
  <c r="K38" i="5"/>
  <c r="J40" i="5"/>
  <c r="J42" i="5"/>
  <c r="H43" i="5"/>
  <c r="H47" i="5"/>
  <c r="S51" i="5"/>
  <c r="J57" i="5"/>
  <c r="K57" i="5"/>
  <c r="I57" i="5"/>
  <c r="H57" i="5"/>
  <c r="I25" i="5"/>
  <c r="K26" i="5"/>
  <c r="J28" i="5"/>
  <c r="I31" i="5"/>
  <c r="H36" i="5"/>
  <c r="I36" i="5"/>
  <c r="J37" i="5"/>
  <c r="H37" i="5"/>
  <c r="K42" i="5"/>
  <c r="I43" i="5"/>
  <c r="K46" i="5"/>
  <c r="J46" i="5"/>
  <c r="H46" i="5"/>
  <c r="I47" i="5"/>
  <c r="K49" i="5"/>
  <c r="J49" i="5"/>
  <c r="I49" i="5"/>
  <c r="H49" i="5"/>
  <c r="H51" i="5"/>
  <c r="I53" i="5"/>
  <c r="K53" i="5"/>
  <c r="K56" i="5"/>
  <c r="I61" i="5"/>
  <c r="K62" i="5"/>
  <c r="S65" i="5"/>
  <c r="K28" i="5"/>
  <c r="H38" i="5"/>
  <c r="I38" i="5"/>
  <c r="J39" i="5"/>
  <c r="H39" i="5"/>
  <c r="J43" i="5"/>
  <c r="S43" i="5"/>
  <c r="H45" i="5"/>
  <c r="S46" i="5"/>
  <c r="J51" i="5"/>
  <c r="J52" i="5"/>
  <c r="K52" i="5"/>
  <c r="I52" i="5"/>
  <c r="H52" i="5"/>
  <c r="S52" i="5"/>
  <c r="H55" i="5"/>
  <c r="I55" i="5"/>
  <c r="S56" i="5"/>
  <c r="J65" i="5"/>
  <c r="K65" i="5"/>
  <c r="I65" i="5"/>
  <c r="H65" i="5"/>
  <c r="H42" i="5"/>
  <c r="K48" i="5"/>
  <c r="J48" i="5"/>
  <c r="H48" i="5"/>
  <c r="J55" i="5"/>
  <c r="S63" i="5"/>
  <c r="I66" i="5"/>
  <c r="H59" i="5"/>
  <c r="I60" i="5"/>
  <c r="H60" i="5"/>
  <c r="J67" i="5"/>
  <c r="I59" i="5"/>
  <c r="J60" i="5"/>
  <c r="K61" i="5"/>
  <c r="H61" i="5"/>
  <c r="I62" i="5"/>
  <c r="H62" i="5"/>
  <c r="S49" i="5"/>
  <c r="H53" i="5"/>
  <c r="J54" i="5"/>
  <c r="H54" i="5"/>
  <c r="J59" i="5"/>
  <c r="S59" i="5"/>
  <c r="K60" i="5"/>
  <c r="I63" i="5"/>
  <c r="H63" i="5"/>
  <c r="J66" i="5"/>
  <c r="H66" i="5"/>
  <c r="S41" i="5" l="1"/>
  <c r="J9" i="4" s="1"/>
  <c r="K41" i="5"/>
  <c r="J10" i="4" s="1"/>
  <c r="H15" i="5"/>
  <c r="E6" i="4" s="1"/>
  <c r="I41" i="5"/>
  <c r="J7" i="4" s="1"/>
  <c r="H41" i="5"/>
  <c r="J6" i="4" s="1"/>
  <c r="J41" i="5"/>
  <c r="J8" i="4" s="1"/>
  <c r="H30" i="5"/>
  <c r="H6" i="4" s="1"/>
  <c r="H24" i="5"/>
  <c r="F6" i="4" s="1"/>
  <c r="H10" i="5"/>
  <c r="C6" i="4" s="1"/>
  <c r="E72" i="5"/>
  <c r="L4" i="5"/>
  <c r="L43" i="5"/>
  <c r="L48" i="5"/>
  <c r="L18" i="5"/>
  <c r="L19" i="5"/>
  <c r="G72" i="5"/>
  <c r="K30" i="5"/>
  <c r="H10" i="4" s="1"/>
  <c r="L54" i="5"/>
  <c r="L29" i="5"/>
  <c r="L26" i="5"/>
  <c r="F72" i="5"/>
  <c r="L6" i="5"/>
  <c r="L40" i="5"/>
  <c r="L46" i="5"/>
  <c r="L20" i="5"/>
  <c r="K12" i="5"/>
  <c r="D10" i="4" s="1"/>
  <c r="J12" i="5"/>
  <c r="D8" i="4" s="1"/>
  <c r="L67" i="5"/>
  <c r="L56" i="5"/>
  <c r="H44" i="5"/>
  <c r="K6" i="4" s="1"/>
  <c r="J30" i="5"/>
  <c r="H8" i="4" s="1"/>
  <c r="J27" i="5"/>
  <c r="G8" i="4" s="1"/>
  <c r="K24" i="5"/>
  <c r="F10" i="4" s="1"/>
  <c r="L22" i="5"/>
  <c r="L23" i="5"/>
  <c r="L21" i="5"/>
  <c r="L14" i="5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4" i="5"/>
  <c r="K9" i="4" s="1"/>
  <c r="L37" i="5"/>
  <c r="L17" i="5"/>
  <c r="S27" i="5"/>
  <c r="G9" i="4" s="1"/>
  <c r="S24" i="5"/>
  <c r="F9" i="4" s="1"/>
  <c r="K58" i="5"/>
  <c r="M10" i="4" s="1"/>
  <c r="L45" i="5"/>
  <c r="S64" i="5"/>
  <c r="N9" i="4" s="1"/>
  <c r="J50" i="5"/>
  <c r="L8" i="4" s="1"/>
  <c r="K10" i="5"/>
  <c r="C10" i="4" s="1"/>
  <c r="L59" i="5"/>
  <c r="J64" i="5"/>
  <c r="N8" i="4" s="1"/>
  <c r="L55" i="5"/>
  <c r="S50" i="5"/>
  <c r="L9" i="4" s="1"/>
  <c r="L39" i="5"/>
  <c r="L38" i="5"/>
  <c r="L51" i="5"/>
  <c r="L47" i="5"/>
  <c r="K44" i="5"/>
  <c r="K10" i="4" s="1"/>
  <c r="L36" i="5"/>
  <c r="L31" i="5"/>
  <c r="L25" i="5"/>
  <c r="K50" i="5"/>
  <c r="L10" i="4" s="1"/>
  <c r="J32" i="5"/>
  <c r="I8" i="4" s="1"/>
  <c r="J24" i="5"/>
  <c r="F8" i="4" s="1"/>
  <c r="K15" i="5"/>
  <c r="E10" i="4" s="1"/>
  <c r="D6" i="4"/>
  <c r="J15" i="5"/>
  <c r="E8" i="4" s="1"/>
  <c r="L62" i="5"/>
  <c r="L60" i="5"/>
  <c r="L66" i="5"/>
  <c r="K68" i="5"/>
  <c r="O10" i="4" s="1"/>
  <c r="L52" i="5"/>
  <c r="S68" i="5"/>
  <c r="O9" i="4" s="1"/>
  <c r="S58" i="5"/>
  <c r="M9" i="4" s="1"/>
  <c r="L28" i="5"/>
  <c r="I30" i="5"/>
  <c r="H7" i="4" s="1"/>
  <c r="I27" i="5"/>
  <c r="G7" i="4" s="1"/>
  <c r="J68" i="5"/>
  <c r="O8" i="4" s="1"/>
  <c r="K64" i="5"/>
  <c r="N10" i="4" s="1"/>
  <c r="L53" i="5"/>
  <c r="L49" i="5"/>
  <c r="I50" i="5"/>
  <c r="L7" i="4" s="1"/>
  <c r="L57" i="5"/>
  <c r="I44" i="5"/>
  <c r="K7" i="4" s="1"/>
  <c r="J44" i="5"/>
  <c r="K8" i="4" s="1"/>
  <c r="I58" i="5"/>
  <c r="M7" i="4" s="1"/>
  <c r="K32" i="5"/>
  <c r="I10" i="4" s="1"/>
  <c r="K27" i="5"/>
  <c r="G10" i="4" s="1"/>
  <c r="L16" i="5"/>
  <c r="H64" i="5"/>
  <c r="N6" i="4" s="1"/>
  <c r="H68" i="5"/>
  <c r="O6" i="4" s="1"/>
  <c r="L61" i="5"/>
  <c r="H50" i="5"/>
  <c r="L6" i="4" s="1"/>
  <c r="H32" i="5"/>
  <c r="I6" i="4" s="1"/>
  <c r="H72" i="5"/>
  <c r="H27" i="5"/>
  <c r="G6" i="4" s="1"/>
  <c r="J10" i="5"/>
  <c r="C8" i="4" s="1"/>
  <c r="L42" i="5"/>
  <c r="I15" i="5"/>
  <c r="E7" i="4" s="1"/>
  <c r="I24" i="5"/>
  <c r="F7" i="4" s="1"/>
  <c r="I12" i="5"/>
  <c r="D7" i="4" s="1"/>
  <c r="L63" i="5"/>
  <c r="I64" i="5"/>
  <c r="N7" i="4" s="1"/>
  <c r="L65" i="5"/>
  <c r="I68" i="5"/>
  <c r="O7" i="4" s="1"/>
  <c r="J58" i="5"/>
  <c r="M8" i="4" s="1"/>
  <c r="H58" i="5"/>
  <c r="M6" i="4" s="1"/>
  <c r="I32" i="5"/>
  <c r="I7" i="4" s="1"/>
  <c r="L3" i="5"/>
  <c r="I10" i="5"/>
  <c r="C7" i="4" s="1"/>
  <c r="L13" i="5"/>
  <c r="L5" i="5"/>
  <c r="L11" i="5"/>
  <c r="G74" i="5" l="1"/>
  <c r="G75" i="5" s="1"/>
  <c r="E7" i="22" s="1"/>
  <c r="F74" i="5"/>
  <c r="F75" i="5" s="1"/>
  <c r="E6" i="22" s="1"/>
  <c r="E74" i="5"/>
  <c r="E75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<sst xmlns="http://schemas.openxmlformats.org/spreadsheetml/2006/main" count="624" uniqueCount="185">
  <si>
    <t>Site :</t>
  </si>
  <si>
    <t>URL</t>
  </si>
  <si>
    <t>P01</t>
  </si>
  <si>
    <t>P02</t>
  </si>
  <si>
    <t>P03</t>
  </si>
  <si>
    <t>IMAGES</t>
  </si>
  <si>
    <t>1.1</t>
  </si>
  <si>
    <t>1.2</t>
  </si>
  <si>
    <t>1.3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</si>
  <si>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</si>
  <si>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</si>
  <si>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</si>
  <si>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</si>
  <si>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</si>
  <si>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</si>
  <si>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</si>
  <si>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</si>
  <si>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</si>
  <si>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</si>
  <si>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</si>
  <si>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</si>
  <si>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</si>
  <si>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</si>
  <si>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</si>
  <si>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</si>
  <si>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</si>
  <si>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</si>
  <si>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</si>
  <si>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</si>
  <si>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</si>
  <si>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</si>
  <si>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</si>
  <si>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</si>
  <si>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</si>
  <si>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</si>
  <si>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</si>
  <si>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</si>
  <si>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</si>
  <si>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</si>
  <si>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</si>
  <si>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</si>
  <si>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</si>
  <si>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</si>
  <si>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</si>
  <si>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</si>
  <si>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</si>
  <si>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</si>
  <si>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</si>
  <si>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</si>
  <si>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</si>
  <si>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</si>
  <si>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</si>
  <si>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</si>
  <si>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</si>
  <si>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</si>
  <si>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</si>
  <si>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</si>
  <si>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</si>
  <si>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</si>
  <si>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</si>
  <si>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</si>
  <si>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</si>
  <si>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</si>
  <si>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</si>
  <si>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</si>
  <si>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</si>
  <si>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</si>
  <si>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</si>
  <si>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</si>
  <si>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</si>
  <si>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</si>
  <si>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</si>
  <si>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</si>
  <si>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</si>
  <si>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TOTAL D</t>
  </si>
  <si>
    <t>TOTAL C</t>
  </si>
  <si>
    <t>TOTAL NC</t>
  </si>
  <si>
    <t>TOTAL NA</t>
  </si>
  <si>
    <t>TAUX MOYEN</t>
  </si>
  <si>
    <t>N</t>
  </si>
  <si>
    <t>Total</t>
  </si>
  <si>
    <t>A</t>
  </si>
  <si>
    <t>AA</t>
  </si>
  <si>
    <t>Niveau</t>
  </si>
  <si>
    <t>Page</t>
  </si>
  <si>
    <t>8.2</t>
  </si>
  <si>
    <t>8.3</t>
  </si>
  <si>
    <t>Score</t>
  </si>
  <si>
    <t>Label</t>
  </si>
  <si>
    <t>end %</t>
  </si>
  <si>
    <t>start %</t>
  </si>
  <si>
    <t>S</t>
  </si>
  <si>
    <t>ELTS  OBLIGATOIRES</t>
  </si>
  <si>
    <t>PRESENTATION DE L'INFO</t>
  </si>
  <si>
    <t>Page title 1</t>
  </si>
  <si>
    <t>https:///www.example.com/1.html</t>
  </si>
  <si>
    <t>Page title 2</t>
  </si>
  <si>
    <t>Page title 3</t>
  </si>
  <si>
    <t>https:///www.example.com/2.html</t>
  </si>
  <si>
    <t>https:///www.example.com/3.html</t>
  </si>
  <si>
    <t>Date :</t>
  </si>
  <si>
    <t>very weak</t>
  </si>
  <si>
    <t>weak</t>
  </si>
  <si>
    <t>average</t>
  </si>
  <si>
    <t>good</t>
  </si>
  <si>
    <t>very good</t>
  </si>
  <si>
    <t>Theme</t>
  </si>
  <si>
    <t>Criteria</t>
  </si>
  <si>
    <t>Recommendation</t>
  </si>
  <si>
    <t>SIMPLIFIED AUDIT – ASSESSMENT GRID</t>
  </si>
  <si>
    <t>Sample evaluated</t>
  </si>
  <si>
    <t>Page num</t>
  </si>
  <si>
    <t>Page title</t>
  </si>
  <si>
    <t>SIMPLIFIED AUDIT - Summary of results</t>
  </si>
  <si>
    <t>Compliance per page</t>
  </si>
  <si>
    <t>Compliance by theme</t>
  </si>
  <si>
    <t>Accessibility level</t>
  </si>
  <si>
    <t>FRAMES</t>
  </si>
  <si>
    <t>COLOURS</t>
  </si>
  <si>
    <t>MULTIMEDIA</t>
  </si>
  <si>
    <t>TABLES</t>
  </si>
  <si>
    <t>LINKS</t>
  </si>
  <si>
    <t>MANDATORY ELEMENTS</t>
  </si>
  <si>
    <t>PRESENTATION</t>
  </si>
  <si>
    <t>FORMS</t>
  </si>
  <si>
    <t>Does each image conveying information have a text alternative?</t>
  </si>
  <si>
    <t>Is every decorative image correctly ignored by assistive technologies?</t>
  </si>
  <si>
    <t>For each image conveying information with a text alternative, is this alternative relevant (excluding special cases)?</t>
  </si>
  <si>
    <t>For each image used as a CAPTCHA or test image, with a text alternative, does this alternative make it possible to identify the nature and function of the image?</t>
  </si>
  <si>
    <t>For each image used as a CAPTCHA, is there an alternative access solution to the content or to the CAPTCHA function?</t>
  </si>
  <si>
    <t>Does each image conveying information have, if necessary, a detailed description?</t>
  </si>
  <si>
    <t>For each image conveying information with a detailed description, is this description relevant?</t>
  </si>
  <si>
    <t>Does each frame have a frame title?</t>
  </si>
  <si>
    <t>On each web page, is the contrast between the colour of the text and the colour of its background sufficiently high (excluding special cases)?</t>
  </si>
  <si>
    <t>Does each pre-recorded time-based media have, if necessary, a transcript or an audio description (excluding special cases)?</t>
  </si>
  <si>
    <t>For each pre-recorded time-based media with a synchronised transcript or audio description, are these relevant (excluding special cases)?</t>
  </si>
  <si>
    <t>Does each non-time-based media have, if necessary, an alternative (excluding special cases)?</t>
  </si>
  <si>
    <t>For each non-time-based media having an alternative, is this alternative relevant?</t>
  </si>
  <si>
    <t>Is each automatically triggered sound controllable by the user?</t>
  </si>
  <si>
    <t>Is the viewing of each time-based media, if required, controllable by keyboard and any pointing device?</t>
  </si>
  <si>
    <t>For each data table, are each column header and each row header correctly declared?</t>
  </si>
  <si>
    <t>For each data table, is the appropriate technique used to associate each cell with its headers (excluding special cases)?</t>
  </si>
  <si>
    <t>Is every link explicit (except in special cases)?</t>
  </si>
  <si>
    <t>For each web page, is the generated source code valid for the specified document type?</t>
  </si>
  <si>
    <t>On each web page, is the default language present?</t>
  </si>
  <si>
    <t>For each web page with a default language, is the language code relevant?</t>
  </si>
  <si>
    <t>Does every web page have a page title?</t>
  </si>
  <si>
    <t>For each web page with a page title, is this title relevant?</t>
  </si>
  <si>
    <t>On each web page, is each language change indicated in the source code (excluding special cases)?</t>
  </si>
  <si>
    <t>On each web page, is the language code for each language change valid and relevant?</t>
  </si>
  <si>
    <t>On each web page, is the document structure consistent (excluding special cases)?</t>
  </si>
  <si>
    <t>On each web page, for each element receiving the focus, is the focus visible?</t>
  </si>
  <si>
    <t>For each web page, should hidden content be ignored by assistive technologies?</t>
  </si>
  <si>
    <t>On each web page, information must not be conveyed solely by shape, size or location. Is this rule respected?</t>
  </si>
  <si>
    <t>On each web page, information must not be conveyed by shape, size or location only. Is this rule implemented appropriately?</t>
  </si>
  <si>
    <t>On each web page, can additional content that appears using CSS styles only be made visible using the keyboard and any pointing device?</t>
  </si>
  <si>
    <t>Does each form input field have a label?</t>
  </si>
  <si>
    <t>Is each label associated with a form field relevant (excluding special cases)?</t>
  </si>
  <si>
    <t>On each web page, is there a bypass or skip link to the main content region (excluding special cases)?</t>
  </si>
  <si>
    <t>On each web page, navigation must not contain any keyboard traps. Is this rule respected?</t>
  </si>
  <si>
    <t>On each web page, is the additional content that appears when hovering over, focusing on or activating a user interface component accessible by keyboard if necessary?</t>
  </si>
  <si>
    <t>For each web page, does the user have control over each time limit for modifying the content (excluding special cases)?</t>
  </si>
  <si>
    <t>STRUCTURE</t>
  </si>
  <si>
    <t>Percentage of compliant criteria (sum of compliant criteria divided by the number of applicable criteria):</t>
  </si>
  <si>
    <t>Average compliance rate for the online service (average of the compliance rates for each page) :</t>
  </si>
  <si>
    <t>Status</t>
  </si>
  <si>
    <t>Derogation</t>
  </si>
  <si>
    <t>Problems detected</t>
  </si>
  <si>
    <t>Comments in the event of derogation</t>
  </si>
  <si>
    <t>On each web page, the information must not be provided by colour alone. Is this rule respected?</t>
  </si>
  <si>
    <t>Does each pre-recorded synchronised time-based media have, if necessary, synchronised captions (excluding special cases)?</t>
  </si>
  <si>
    <t>For each pre-recorded synchronised time-based media with synchronised subtitles, are these captions relevant?</t>
  </si>
  <si>
    <t>On each web page, does each link have an accessible name?</t>
  </si>
  <si>
    <t>Is each script accessible and operable by keyboard and any pointing device (excluding special cases)?</t>
  </si>
  <si>
    <t>Has each web page a defined document type?</t>
  </si>
  <si>
    <t>On each web page, is the information structured by the appropriate use of headings?</t>
  </si>
  <si>
    <t>In each form, are the related form controls grouped together, if necessary?</t>
  </si>
  <si>
    <t>In each form, does each group of related form controls have a legend?</t>
  </si>
  <si>
    <t>In each form, is each legend associated with a group of related form controls relevant?</t>
  </si>
  <si>
    <t>In each form, is the label of each button relevant (excluding special cases)?</t>
  </si>
  <si>
    <t>In each form, is the error management used appropriately (excluding special cases)?</t>
  </si>
  <si>
    <t>Can content grouping regions present in several web pages header, main navigation, main content, footer and search engine) be reached or avoided?</t>
  </si>
  <si>
    <t>On each web page, is the navigation sequence consistent?</t>
  </si>
  <si>
    <t>On each web page, are sudden changes in brightness or blinking used correctly?</t>
  </si>
  <si>
    <t>On each web page, is every moving or blinking content controllable by the user?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</si>
</sst>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0.000000%"/>
  </numFmts>
  <fonts count="30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name val="Verdana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hair">
        <color auto="1"/>
      </bottom>
      <diagonal/>
    </border>
    <border>
      <left/>
      <right/>
      <top style="thin">
        <color rgb="FF2D77D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/>
      <diagonal/>
    </border>
    <border>
      <left style="hair">
        <color auto="1"/>
      </left>
      <right style="hair">
        <color auto="1"/>
      </right>
      <top/>
      <bottom style="thin">
        <color rgb="FF2D77D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5" applyFont="1" applyFill="1" applyAlignment="1" applyProtection="1">
      <alignment horizontal="center" vertical="center" wrapText="1"/>
    </xf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/>
    <xf numFmtId="0" fontId="19" fillId="3" borderId="4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49" fontId="12" fillId="2" borderId="1" xfId="1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49" fontId="12" fillId="7" borderId="1" xfId="8" applyFont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49" fontId="20" fillId="6" borderId="1" xfId="7" applyFont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8" fillId="4" borderId="1" xfId="3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0" fillId="0" borderId="0" xfId="0" applyAlignment="1">
      <alignment horizontal="center"/>
    </xf>
    <xf numFmtId="9" fontId="0" fillId="0" borderId="0" xfId="20" applyFont="1"/>
    <xf numFmtId="9" fontId="13" fillId="0" borderId="0" xfId="20" applyFont="1"/>
    <xf numFmtId="165" fontId="13" fillId="0" borderId="0" xfId="20" applyNumberFormat="1" applyFont="1"/>
    <xf numFmtId="0" fontId="0" fillId="0" borderId="0" xfId="0" applyAlignment="1">
      <alignment horizontal="right"/>
    </xf>
    <xf numFmtId="10" fontId="0" fillId="0" borderId="0" xfId="20" applyNumberFormat="1" applyFont="1" applyAlignment="1">
      <alignment horizontal="left"/>
    </xf>
    <xf numFmtId="0" fontId="12" fillId="5" borderId="1" xfId="5" applyFont="1" applyBorder="1" applyAlignment="1" applyProtection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4" fillId="11" borderId="11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10" fontId="25" fillId="0" borderId="12" xfId="0" applyNumberFormat="1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0" fontId="25" fillId="0" borderId="13" xfId="0" applyFont="1" applyBorder="1"/>
    <xf numFmtId="0" fontId="23" fillId="0" borderId="11" xfId="0" applyFont="1" applyBorder="1" applyAlignment="1">
      <alignment horizontal="right"/>
    </xf>
    <xf numFmtId="10" fontId="25" fillId="0" borderId="14" xfId="0" applyNumberFormat="1" applyFont="1" applyBorder="1" applyAlignment="1">
      <alignment horizontal="left"/>
    </xf>
    <xf numFmtId="0" fontId="23" fillId="0" borderId="15" xfId="0" applyFont="1" applyBorder="1" applyAlignment="1">
      <alignment horizontal="right"/>
    </xf>
    <xf numFmtId="0" fontId="25" fillId="0" borderId="16" xfId="0" applyFont="1" applyBorder="1"/>
    <xf numFmtId="0" fontId="25" fillId="0" borderId="12" xfId="20" applyNumberFormat="1" applyFont="1" applyBorder="1" applyAlignment="1">
      <alignment horizontal="left"/>
    </xf>
    <xf numFmtId="0" fontId="27" fillId="11" borderId="12" xfId="0" applyFont="1" applyFill="1" applyBorder="1" applyAlignment="1">
      <alignment horizontal="center"/>
    </xf>
    <xf numFmtId="0" fontId="0" fillId="0" borderId="0" xfId="0"/>
    <xf numFmtId="0" fontId="12" fillId="5" borderId="8" xfId="5" applyFont="1" applyBorder="1" applyAlignment="1" applyProtection="1">
      <alignment horizontal="center" vertical="center" textRotation="90" wrapText="1"/>
    </xf>
    <xf numFmtId="0" fontId="28" fillId="0" borderId="0" xfId="0" applyFont="1" applyAlignment="1">
      <alignment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2" fillId="5" borderId="17" xfId="5" applyFont="1" applyBorder="1" applyAlignment="1" applyProtection="1">
      <alignment horizontal="center" vertical="center" textRotation="90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0" fontId="11" fillId="5" borderId="0" xfId="5" applyFont="1" applyAlignment="1" applyProtection="1"/>
    <xf numFmtId="10" fontId="25" fillId="0" borderId="12" xfId="0" applyNumberFormat="1" applyFont="1" applyBorder="1" applyAlignment="1">
      <alignment horizontal="right"/>
    </xf>
    <xf numFmtId="10" fontId="25" fillId="0" borderId="14" xfId="0" applyNumberFormat="1" applyFont="1" applyBorder="1" applyAlignment="1">
      <alignment horizontal="right"/>
    </xf>
    <xf numFmtId="0" fontId="16" fillId="0" borderId="0" xfId="0" applyFont="1" applyAlignment="1">
      <alignment horizontal="left" vertical="center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29" fillId="0" borderId="0" xfId="21" applyAlignment="1">
      <alignment wrapText="1"/>
    </xf>
    <xf numFmtId="0" fontId="0" fillId="0" borderId="0" xfId="0"/>
    <xf numFmtId="0" fontId="11" fillId="9" borderId="0" xfId="12" applyFont="1" applyAlignment="1" applyProtection="1">
      <alignment horizontal="center" vertical="center" wrapText="1"/>
    </xf>
    <xf numFmtId="0" fontId="12" fillId="5" borderId="23" xfId="5" applyFont="1" applyBorder="1" applyAlignment="1" applyProtection="1">
      <alignment horizontal="center" vertical="center" wrapText="1"/>
    </xf>
    <xf numFmtId="0" fontId="12" fillId="5" borderId="24" xfId="5" applyFont="1" applyBorder="1" applyAlignment="1" applyProtection="1">
      <alignment horizontal="center" vertical="center" wrapText="1"/>
    </xf>
    <xf numFmtId="0" fontId="12" fillId="5" borderId="25" xfId="5" applyFont="1" applyBorder="1" applyAlignment="1" applyProtection="1">
      <alignment horizontal="center" vertical="center" wrapText="1"/>
    </xf>
    <xf numFmtId="0" fontId="12" fillId="5" borderId="8" xfId="5" applyFont="1" applyBorder="1" applyAlignment="1" applyProtection="1">
      <alignment horizontal="center" vertical="center" textRotation="90" wrapText="1"/>
    </xf>
    <xf numFmtId="0" fontId="12" fillId="5" borderId="9" xfId="5" applyFont="1" applyBorder="1" applyAlignment="1" applyProtection="1">
      <alignment horizontal="center" vertical="center" textRotation="90" wrapText="1"/>
    </xf>
    <xf numFmtId="0" fontId="12" fillId="5" borderId="10" xfId="5" applyFont="1" applyBorder="1" applyAlignment="1" applyProtection="1">
      <alignment horizontal="center" vertical="center" textRotation="90" wrapText="1"/>
    </xf>
    <xf numFmtId="0" fontId="11" fillId="9" borderId="2" xfId="12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textRotation="90" wrapText="1"/>
    </xf>
    <xf numFmtId="0" fontId="12" fillId="5" borderId="18" xfId="5" applyFont="1" applyBorder="1" applyAlignment="1" applyProtection="1">
      <alignment horizontal="center" vertical="center" textRotation="90" wrapText="1"/>
    </xf>
    <xf numFmtId="0" fontId="12" fillId="5" borderId="20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21" xfId="5" applyFont="1" applyBorder="1" applyAlignment="1" applyProtection="1">
      <alignment horizontal="center" vertical="center" textRotation="90" wrapText="1"/>
    </xf>
    <xf numFmtId="0" fontId="12" fillId="5" borderId="22" xfId="5" applyFont="1" applyBorder="1" applyAlignment="1" applyProtection="1">
      <alignment horizontal="center" vertical="center" textRotation="90" wrapText="1"/>
    </xf>
    <xf numFmtId="0" fontId="12" fillId="9" borderId="2" xfId="12" applyFont="1" applyBorder="1" applyAlignment="1" applyProtection="1">
      <alignment horizontal="center" vertical="center"/>
    </xf>
  </cellXfs>
  <cellStyles count="22">
    <cellStyle name="cf1" xfId="14" xr:uid="{00000000-0005-0000-0000-000000000000}"/>
    <cellStyle name="cf2" xfId="15" xr:uid="{00000000-0005-0000-0000-000001000000}"/>
    <cellStyle name="cf3" xfId="16" xr:uid="{00000000-0005-0000-0000-000002000000}"/>
    <cellStyle name="cf4" xfId="17" xr:uid="{00000000-0005-0000-0000-000003000000}"/>
    <cellStyle name="cf5" xfId="18" xr:uid="{00000000-0005-0000-0000-000004000000}"/>
    <cellStyle name="cf6" xfId="19" xr:uid="{00000000-0005-0000-0000-000005000000}"/>
    <cellStyle name="Conforme" xfId="1" xr:uid="{00000000-0005-0000-0000-000006000000}"/>
    <cellStyle name="Critère NA" xfId="2" xr:uid="{00000000-0005-0000-0000-000007000000}"/>
    <cellStyle name="Dérogation" xfId="3" xr:uid="{00000000-0005-0000-0000-000008000000}"/>
    <cellStyle name="Dérogation-N" xfId="4" xr:uid="{00000000-0005-0000-0000-000009000000}"/>
    <cellStyle name="Entête tableau" xfId="5" xr:uid="{00000000-0005-0000-0000-00000A000000}"/>
    <cellStyle name="Heading1" xfId="6" xr:uid="{00000000-0005-0000-0000-00000B000000}"/>
    <cellStyle name="Hyperlink" xfId="21" builtinId="8"/>
    <cellStyle name="Non applicable" xfId="7" xr:uid="{00000000-0005-0000-0000-00000C000000}"/>
    <cellStyle name="Non conforme" xfId="8" xr:uid="{00000000-0005-0000-0000-00000D000000}"/>
    <cellStyle name="Non testé" xfId="9" xr:uid="{00000000-0005-0000-0000-00000E000000}"/>
    <cellStyle name="Normal" xfId="0" builtinId="0"/>
    <cellStyle name="Percent" xfId="20" builtinId="5"/>
    <cellStyle name="Result" xfId="10" xr:uid="{00000000-0005-0000-0000-000011000000}"/>
    <cellStyle name="Result2" xfId="11" xr:uid="{00000000-0005-0000-0000-000012000000}"/>
    <cellStyle name="Titre tableau" xfId="12" xr:uid="{00000000-0005-0000-0000-000013000000}"/>
    <cellStyle name="TitreViolet" xfId="13" xr:uid="{00000000-0005-0000-0000-000014000000}"/>
  </cellStyles>
  <dxfs count="18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D77D0"/>
      <color rgb="FFC81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/www.example.com/3.html" TargetMode="External"/><Relationship Id="rId2" Type="http://schemas.openxmlformats.org/officeDocument/2006/relationships/hyperlink" Target="https:///www.example.com/2.html" TargetMode="External"/><Relationship Id="rId1" Type="http://schemas.openxmlformats.org/officeDocument/2006/relationships/hyperlink" Target="https:///www.example.com/1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Normal="100" workbookViewId="0">
      <selection activeCell="C6" sqref="C6"/>
    </sheetView>
  </sheetViews>
  <sheetFormatPr defaultColWidth="7.33203125" defaultRowHeight="15.75" x14ac:dyDescent="0.25"/>
  <cols>
    <col min="1" max="1" width="11.109375" style="15" customWidth="1"/>
    <col min="2" max="2" width="39.33203125" style="15" customWidth="1"/>
    <col min="3" max="3" width="68.88671875" style="15" customWidth="1"/>
    <col min="4" max="16384" width="7.33203125" style="15"/>
  </cols>
  <sheetData>
    <row r="1" spans="1:3" ht="15" customHeight="1" x14ac:dyDescent="0.25">
      <c r="A1" s="93" t="s">
        <v>109</v>
      </c>
      <c r="B1" s="93"/>
      <c r="C1" s="93"/>
    </row>
    <row r="2" spans="1:3" ht="15" customHeight="1" x14ac:dyDescent="0.25">
      <c r="A2" s="93" t="s">
        <v>110</v>
      </c>
      <c r="B2" s="93"/>
      <c r="C2" s="93"/>
    </row>
    <row r="3" spans="1:3" x14ac:dyDescent="0.25">
      <c r="A3" s="89" t="s">
        <v>100</v>
      </c>
      <c r="B3" s="92"/>
      <c r="C3" s="92"/>
    </row>
    <row r="4" spans="1:3" x14ac:dyDescent="0.25">
      <c r="A4" s="16" t="s">
        <v>0</v>
      </c>
      <c r="B4" s="92"/>
      <c r="C4" s="92"/>
    </row>
    <row r="6" spans="1:3" x14ac:dyDescent="0.25">
      <c r="A6" s="86" t="s">
        <v>111</v>
      </c>
      <c r="B6" s="86" t="s">
        <v>112</v>
      </c>
      <c r="C6" s="86" t="s">
        <v>1</v>
      </c>
    </row>
    <row r="7" spans="1:3" x14ac:dyDescent="0.25">
      <c r="A7" s="17" t="s">
        <v>2</v>
      </c>
      <c r="B7" s="73" t="s">
        <v>94</v>
      </c>
      <c r="C7" s="91" t="s">
        <v>95</v>
      </c>
    </row>
    <row r="8" spans="1:3" x14ac:dyDescent="0.25">
      <c r="A8" s="17" t="s">
        <v>3</v>
      </c>
      <c r="B8" s="73" t="s">
        <v>96</v>
      </c>
      <c r="C8" s="91" t="s">
        <v>98</v>
      </c>
    </row>
    <row r="9" spans="1:3" x14ac:dyDescent="0.25">
      <c r="A9" s="17" t="s">
        <v>4</v>
      </c>
      <c r="B9" s="73" t="s">
        <v>97</v>
      </c>
      <c r="C9" s="91" t="s">
        <v>99</v>
      </c>
    </row>
  </sheetData>
  <mergeCells count="4">
    <mergeCell ref="B4:C4"/>
    <mergeCell ref="A1:C1"/>
    <mergeCell ref="A2:C2"/>
    <mergeCell ref="B3:C3"/>
  </mergeCells>
  <hyperlinks>
    <hyperlink ref="C7" r:id="rId1" xr:uid="{5789C9A1-0906-4F2F-9372-C2DF0FA96BED}"/>
    <hyperlink ref="C8" r:id="rId2" xr:uid="{52AA911A-8B4E-4EE0-BEE0-220B451CFB5F}"/>
    <hyperlink ref="C9" r:id="rId3" xr:uid="{1F09D78B-353B-4EC3-AFDC-0A13F64ED75B}"/>
  </hyperlink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4"/>
  <headerFooter>
    <oddHeader>&amp;L&amp;10Contrôle simplifié&amp;R&amp;10&amp;P/&amp;N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5"/>
  <sheetViews>
    <sheetView zoomScaleNormal="100" workbookViewId="0">
      <selection activeCell="C62" sqref="C62"/>
    </sheetView>
  </sheetViews>
  <sheetFormatPr defaultColWidth="9.5546875" defaultRowHeight="15.75" x14ac:dyDescent="0.25"/>
  <cols>
    <col min="1" max="1" width="3.33203125" style="1" customWidth="1"/>
    <col min="2" max="2" width="5.33203125" style="1" customWidth="1"/>
    <col min="3" max="3" width="21.88671875" style="1" customWidth="1"/>
    <col min="4" max="4" width="6.6640625" style="3" customWidth="1"/>
    <col min="5" max="7" width="5.5546875" style="7" customWidth="1"/>
    <col min="8" max="11" width="5.109375" style="8" customWidth="1"/>
    <col min="12" max="12" width="9.5546875" style="1"/>
    <col min="13" max="14" width="5.33203125" style="1" customWidth="1"/>
    <col min="15" max="15" width="22.88671875" style="1" customWidth="1"/>
    <col min="16" max="18" width="5.5546875" style="7" customWidth="1"/>
    <col min="19" max="19" width="7.33203125" style="8" customWidth="1"/>
    <col min="20" max="31" width="9.5546875" style="1"/>
    <col min="991" max="991" width="7.33203125" customWidth="1"/>
  </cols>
  <sheetData>
    <row r="1" spans="1:31" x14ac:dyDescent="0.25">
      <c r="D1" s="3" t="s">
        <v>83</v>
      </c>
      <c r="E1" s="9" t="s">
        <v>2</v>
      </c>
      <c r="F1" s="9" t="s">
        <v>3</v>
      </c>
      <c r="G1" s="9" t="s">
        <v>4</v>
      </c>
      <c r="H1" s="10" t="s">
        <v>69</v>
      </c>
      <c r="I1" s="10" t="s">
        <v>70</v>
      </c>
      <c r="J1" s="10" t="s">
        <v>71</v>
      </c>
      <c r="K1" s="10" t="s">
        <v>73</v>
      </c>
      <c r="P1" s="9" t="s">
        <v>2</v>
      </c>
      <c r="Q1" s="9" t="s">
        <v>3</v>
      </c>
      <c r="R1" s="9" t="s">
        <v>4</v>
      </c>
      <c r="S1" s="10" t="s">
        <v>74</v>
      </c>
    </row>
    <row r="2" spans="1:31" x14ac:dyDescent="0.2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15">
        <v>1</v>
      </c>
      <c r="B3" s="21" t="str">
        <f>Criteria!$B3</f>
        <v>1.1</v>
      </c>
      <c r="C3" s="21" t="str">
        <f>Criteria!$A3</f>
        <v>IMAGES</v>
      </c>
      <c r="D3" s="21" t="s">
        <v>81</v>
      </c>
      <c r="E3" s="21" t="str">
        <f>'P01'!$D4</f>
        <v>NT</v>
      </c>
      <c r="F3" s="21" t="str">
        <f>'P02'!$D4</f>
        <v>NT</v>
      </c>
      <c r="G3" s="21" t="str">
        <f>'P03'!$D4</f>
        <v>NT</v>
      </c>
      <c r="H3" s="23">
        <f t="shared" ref="H3:H9" si="0">COUNTIF(E3:G3,"C")</f>
        <v>0</v>
      </c>
      <c r="I3" s="23">
        <f t="shared" ref="I3:I9" si="1">COUNTIF(E3:G3,"NC")</f>
        <v>0</v>
      </c>
      <c r="J3" s="23">
        <f t="shared" ref="J3:J9" si="2">COUNTIF(E3:G3,"NA")</f>
        <v>0</v>
      </c>
      <c r="K3" s="23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1" t="str">
        <f>Criteria!$B3</f>
        <v>1.1</v>
      </c>
      <c r="O3" s="21" t="str">
        <f>Criteria!$A3</f>
        <v>IMAGES</v>
      </c>
      <c r="P3" s="21" t="str">
        <f>'P01'!$E4</f>
        <v>N</v>
      </c>
      <c r="Q3" s="21" t="str">
        <f>'P02'!$E4</f>
        <v>N</v>
      </c>
      <c r="R3" s="21" t="str">
        <f>'P03'!$E4</f>
        <v>N</v>
      </c>
      <c r="S3" s="23">
        <f t="shared" ref="S3:S9" si="5">COUNTIF(P3:R3,"D")</f>
        <v>0</v>
      </c>
    </row>
    <row r="4" spans="1:31" x14ac:dyDescent="0.25">
      <c r="A4" s="15">
        <v>1</v>
      </c>
      <c r="B4" s="21" t="str">
        <f>Criteria!$B4</f>
        <v>1.2</v>
      </c>
      <c r="C4" s="21" t="str">
        <f>Criteria!$A3</f>
        <v>IMAGES</v>
      </c>
      <c r="D4" s="21" t="s">
        <v>81</v>
      </c>
      <c r="E4" s="21" t="str">
        <f>'P01'!$D5</f>
        <v>NT</v>
      </c>
      <c r="F4" s="21" t="str">
        <f>'P02'!$D5</f>
        <v>NT</v>
      </c>
      <c r="G4" s="21" t="str">
        <f>'P03'!$D5</f>
        <v>NT</v>
      </c>
      <c r="H4" s="23">
        <f t="shared" si="0"/>
        <v>0</v>
      </c>
      <c r="I4" s="23">
        <f t="shared" si="1"/>
        <v>0</v>
      </c>
      <c r="J4" s="23">
        <f t="shared" si="2"/>
        <v>0</v>
      </c>
      <c r="K4" s="23">
        <f t="shared" si="3"/>
        <v>3</v>
      </c>
      <c r="L4" s="15" t="str">
        <f t="shared" si="4"/>
        <v>NT</v>
      </c>
      <c r="M4" s="15">
        <v>1</v>
      </c>
      <c r="N4" s="21" t="str">
        <f>Criteria!$B4</f>
        <v>1.2</v>
      </c>
      <c r="O4" s="21" t="str">
        <f>Criteria!$A3</f>
        <v>IMAGES</v>
      </c>
      <c r="P4" s="21" t="str">
        <f>'P01'!$E5</f>
        <v>N</v>
      </c>
      <c r="Q4" s="21" t="str">
        <f>'P02'!$E5</f>
        <v>N</v>
      </c>
      <c r="R4" s="21" t="str">
        <f>'P03'!$E5</f>
        <v>N</v>
      </c>
      <c r="S4" s="23">
        <f t="shared" si="5"/>
        <v>0</v>
      </c>
    </row>
    <row r="5" spans="1:31" x14ac:dyDescent="0.25">
      <c r="A5" s="15">
        <v>1</v>
      </c>
      <c r="B5" s="21" t="str">
        <f>Criteria!$B5</f>
        <v>1.3</v>
      </c>
      <c r="C5" s="21" t="str">
        <f>Criteria!$A3</f>
        <v>IMAGES</v>
      </c>
      <c r="D5" s="21" t="s">
        <v>81</v>
      </c>
      <c r="E5" s="21" t="str">
        <f>'P01'!$D6</f>
        <v>NT</v>
      </c>
      <c r="F5" s="21" t="str">
        <f>'P02'!$D6</f>
        <v>NT</v>
      </c>
      <c r="G5" s="21" t="str">
        <f>'P03'!$D6</f>
        <v>NT</v>
      </c>
      <c r="H5" s="23">
        <f t="shared" si="0"/>
        <v>0</v>
      </c>
      <c r="I5" s="23">
        <f t="shared" si="1"/>
        <v>0</v>
      </c>
      <c r="J5" s="23">
        <f t="shared" si="2"/>
        <v>0</v>
      </c>
      <c r="K5" s="23">
        <f t="shared" si="3"/>
        <v>3</v>
      </c>
      <c r="L5" s="15" t="str">
        <f t="shared" si="4"/>
        <v>NT</v>
      </c>
      <c r="M5" s="15">
        <v>1</v>
      </c>
      <c r="N5" s="21" t="str">
        <f>Criteria!$B5</f>
        <v>1.3</v>
      </c>
      <c r="O5" s="21" t="str">
        <f>Criteria!$A3</f>
        <v>IMAGES</v>
      </c>
      <c r="P5" s="21" t="str">
        <f>'P01'!$E6</f>
        <v>N</v>
      </c>
      <c r="Q5" s="21" t="str">
        <f>'P02'!$E6</f>
        <v>N</v>
      </c>
      <c r="R5" s="21" t="str">
        <f>'P03'!$E6</f>
        <v>N</v>
      </c>
      <c r="S5" s="23">
        <f t="shared" si="5"/>
        <v>0</v>
      </c>
    </row>
    <row r="6" spans="1:31" x14ac:dyDescent="0.25">
      <c r="A6" s="15">
        <v>1</v>
      </c>
      <c r="B6" s="21" t="str">
        <f>Criteria!$B6</f>
        <v>1.4</v>
      </c>
      <c r="C6" s="21" t="str">
        <f>Criteria!$A3</f>
        <v>IMAGES</v>
      </c>
      <c r="D6" s="21" t="s">
        <v>81</v>
      </c>
      <c r="E6" s="21" t="str">
        <f>'P01'!$D7</f>
        <v>NT</v>
      </c>
      <c r="F6" s="21" t="str">
        <f>'P02'!$D7</f>
        <v>NT</v>
      </c>
      <c r="G6" s="21" t="str">
        <f>'P03'!$D7</f>
        <v>NT</v>
      </c>
      <c r="H6" s="23">
        <f t="shared" si="0"/>
        <v>0</v>
      </c>
      <c r="I6" s="23">
        <f t="shared" si="1"/>
        <v>0</v>
      </c>
      <c r="J6" s="23">
        <f t="shared" si="2"/>
        <v>0</v>
      </c>
      <c r="K6" s="23">
        <f t="shared" si="3"/>
        <v>3</v>
      </c>
      <c r="L6" s="15" t="str">
        <f t="shared" si="4"/>
        <v>NT</v>
      </c>
      <c r="M6" s="15">
        <v>1</v>
      </c>
      <c r="N6" s="21" t="str">
        <f>Criteria!$B6</f>
        <v>1.4</v>
      </c>
      <c r="O6" s="21" t="str">
        <f>Criteria!$A3</f>
        <v>IMAGES</v>
      </c>
      <c r="P6" s="21" t="str">
        <f>'P01'!$E7</f>
        <v>N</v>
      </c>
      <c r="Q6" s="21" t="str">
        <f>'P02'!$E7</f>
        <v>N</v>
      </c>
      <c r="R6" s="21" t="str">
        <f>'P03'!$E7</f>
        <v>N</v>
      </c>
      <c r="S6" s="23">
        <f t="shared" si="5"/>
        <v>0</v>
      </c>
    </row>
    <row r="7" spans="1:31" x14ac:dyDescent="0.25">
      <c r="A7" s="15">
        <v>1</v>
      </c>
      <c r="B7" s="21" t="str">
        <f>Criteria!$B7</f>
        <v>1.5</v>
      </c>
      <c r="C7" s="21" t="str">
        <f>Criteria!$A3</f>
        <v>IMAGES</v>
      </c>
      <c r="D7" s="21" t="s">
        <v>81</v>
      </c>
      <c r="E7" s="21" t="str">
        <f>'P01'!$D8</f>
        <v>NT</v>
      </c>
      <c r="F7" s="21" t="str">
        <f>'P02'!$D8</f>
        <v>NT</v>
      </c>
      <c r="G7" s="21" t="str">
        <f>'P03'!$D8</f>
        <v>NT</v>
      </c>
      <c r="H7" s="23">
        <f t="shared" si="0"/>
        <v>0</v>
      </c>
      <c r="I7" s="23">
        <f t="shared" si="1"/>
        <v>0</v>
      </c>
      <c r="J7" s="23">
        <f t="shared" si="2"/>
        <v>0</v>
      </c>
      <c r="K7" s="23">
        <f t="shared" si="3"/>
        <v>3</v>
      </c>
      <c r="L7" s="15" t="str">
        <f t="shared" si="4"/>
        <v>NT</v>
      </c>
      <c r="M7" s="15">
        <v>1</v>
      </c>
      <c r="N7" s="21" t="str">
        <f>Criteria!$B7</f>
        <v>1.5</v>
      </c>
      <c r="O7" s="21" t="str">
        <f>Criteria!$A3</f>
        <v>IMAGES</v>
      </c>
      <c r="P7" s="21" t="str">
        <f>'P01'!$E8</f>
        <v>N</v>
      </c>
      <c r="Q7" s="21" t="str">
        <f>'P02'!$E8</f>
        <v>N</v>
      </c>
      <c r="R7" s="21" t="str">
        <f>'P03'!$E8</f>
        <v>N</v>
      </c>
      <c r="S7" s="23">
        <f t="shared" si="5"/>
        <v>0</v>
      </c>
    </row>
    <row r="8" spans="1:31" x14ac:dyDescent="0.25">
      <c r="A8" s="15">
        <v>1</v>
      </c>
      <c r="B8" s="21" t="str">
        <f>Criteria!$B8</f>
        <v>1.6</v>
      </c>
      <c r="C8" s="21" t="str">
        <f>Criteria!$A3</f>
        <v>IMAGES</v>
      </c>
      <c r="D8" s="21" t="s">
        <v>81</v>
      </c>
      <c r="E8" s="21" t="str">
        <f>'P01'!$D9</f>
        <v>NT</v>
      </c>
      <c r="F8" s="21" t="str">
        <f>'P02'!$D9</f>
        <v>NT</v>
      </c>
      <c r="G8" s="21" t="str">
        <f>'P03'!$D9</f>
        <v>NT</v>
      </c>
      <c r="H8" s="23">
        <f t="shared" si="0"/>
        <v>0</v>
      </c>
      <c r="I8" s="23">
        <f t="shared" si="1"/>
        <v>0</v>
      </c>
      <c r="J8" s="23">
        <f t="shared" si="2"/>
        <v>0</v>
      </c>
      <c r="K8" s="23">
        <f t="shared" si="3"/>
        <v>3</v>
      </c>
      <c r="L8" s="15" t="str">
        <f t="shared" si="4"/>
        <v>NT</v>
      </c>
      <c r="M8" s="15">
        <v>1</v>
      </c>
      <c r="N8" s="21" t="str">
        <f>Criteria!$B8</f>
        <v>1.6</v>
      </c>
      <c r="O8" s="21" t="str">
        <f>Criteria!$A3</f>
        <v>IMAGES</v>
      </c>
      <c r="P8" s="21" t="str">
        <f>'P01'!$E9</f>
        <v>N</v>
      </c>
      <c r="Q8" s="21" t="str">
        <f>'P02'!$E9</f>
        <v>N</v>
      </c>
      <c r="R8" s="21" t="str">
        <f>'P03'!$E9</f>
        <v>N</v>
      </c>
      <c r="S8" s="23">
        <f t="shared" si="5"/>
        <v>0</v>
      </c>
    </row>
    <row r="9" spans="1:31" x14ac:dyDescent="0.25">
      <c r="A9" s="15">
        <v>1</v>
      </c>
      <c r="B9" s="21" t="str">
        <f>Criteria!$B9</f>
        <v>1.7</v>
      </c>
      <c r="C9" s="21" t="str">
        <f>Criteria!$A3</f>
        <v>IMAGES</v>
      </c>
      <c r="D9" s="21" t="s">
        <v>81</v>
      </c>
      <c r="E9" s="21" t="str">
        <f>'P01'!$D10</f>
        <v>NT</v>
      </c>
      <c r="F9" s="21" t="str">
        <f>'P02'!$D10</f>
        <v>NT</v>
      </c>
      <c r="G9" s="21" t="str">
        <f>'P03'!$D10</f>
        <v>NT</v>
      </c>
      <c r="H9" s="23">
        <f t="shared" si="0"/>
        <v>0</v>
      </c>
      <c r="I9" s="23">
        <f t="shared" si="1"/>
        <v>0</v>
      </c>
      <c r="J9" s="23">
        <f t="shared" si="2"/>
        <v>0</v>
      </c>
      <c r="K9" s="23">
        <f t="shared" si="3"/>
        <v>3</v>
      </c>
      <c r="L9" s="15" t="str">
        <f t="shared" si="4"/>
        <v>NT</v>
      </c>
      <c r="M9" s="15">
        <v>1</v>
      </c>
      <c r="N9" s="21" t="str">
        <f>Criteria!$B9</f>
        <v>1.7</v>
      </c>
      <c r="O9" s="21" t="str">
        <f>Criteria!$A3</f>
        <v>IMAGES</v>
      </c>
      <c r="P9" s="21" t="str">
        <f>'P01'!$E10</f>
        <v>N</v>
      </c>
      <c r="Q9" s="21" t="str">
        <f>'P02'!$E10</f>
        <v>N</v>
      </c>
      <c r="R9" s="21" t="str">
        <f>'P03'!$E10</f>
        <v>N</v>
      </c>
      <c r="S9" s="23">
        <f t="shared" si="5"/>
        <v>0</v>
      </c>
    </row>
    <row r="10" spans="1:31" x14ac:dyDescent="0.25">
      <c r="A10" s="24"/>
      <c r="B10" s="25"/>
      <c r="C10" s="25"/>
      <c r="D10" s="25"/>
      <c r="E10" s="25"/>
      <c r="F10" s="25"/>
      <c r="G10" s="25"/>
      <c r="H10" s="26">
        <f>SUM(H3:H9)</f>
        <v>0</v>
      </c>
      <c r="I10" s="26">
        <f>SUM(I3:I9)</f>
        <v>0</v>
      </c>
      <c r="J10" s="26">
        <f>SUM(J3:J9)</f>
        <v>0</v>
      </c>
      <c r="K10" s="26">
        <f>SUM(K3:K9)</f>
        <v>21</v>
      </c>
      <c r="L10" s="15"/>
      <c r="M10" s="24"/>
      <c r="N10" s="25"/>
      <c r="O10" s="25"/>
      <c r="P10" s="25"/>
      <c r="Q10" s="25"/>
      <c r="R10" s="25"/>
      <c r="S10" s="26">
        <f>SUM(S1:S9)</f>
        <v>0</v>
      </c>
    </row>
    <row r="11" spans="1:31" x14ac:dyDescent="0.25">
      <c r="A11" s="15">
        <v>2</v>
      </c>
      <c r="B11" s="21">
        <f>Criteria!$B10</f>
        <v>2.1</v>
      </c>
      <c r="C11" s="21" t="str">
        <f>Criteria!$A10</f>
        <v>FRAMES</v>
      </c>
      <c r="D11" s="21" t="s">
        <v>81</v>
      </c>
      <c r="E11" s="21" t="str">
        <f>'P01'!$D11</f>
        <v>NT</v>
      </c>
      <c r="F11" s="21" t="str">
        <f>'P02'!$D11</f>
        <v>NT</v>
      </c>
      <c r="G11" s="21" t="str">
        <f>'P03'!$D11</f>
        <v>NT</v>
      </c>
      <c r="H11" s="23">
        <f>COUNTIF(E11:G11,"C")</f>
        <v>0</v>
      </c>
      <c r="I11" s="23">
        <f>COUNTIF(E11:G11,"NC")</f>
        <v>0</v>
      </c>
      <c r="J11" s="23">
        <f>COUNTIF(E11:G11,"NA")</f>
        <v>0</v>
      </c>
      <c r="K11" s="23">
        <f>COUNTIF(E11:G11,"NT")</f>
        <v>3</v>
      </c>
      <c r="L11" s="15" t="str">
        <f>IF(I11&gt;0,"NC",IF(H11&gt;0,"C",IF(K11&gt;0,"NT","NA")))</f>
        <v>NT</v>
      </c>
      <c r="M11" s="15">
        <v>2</v>
      </c>
      <c r="N11" s="21">
        <f>Criteria!$B10</f>
        <v>2.1</v>
      </c>
      <c r="O11" s="21" t="str">
        <f>Criteria!$A10</f>
        <v>FRAMES</v>
      </c>
      <c r="P11" s="21" t="str">
        <f>'P01'!$E11</f>
        <v>N</v>
      </c>
      <c r="Q11" s="21" t="str">
        <f>'P02'!$E11</f>
        <v>N</v>
      </c>
      <c r="R11" s="21" t="str">
        <f>'P03'!$E11</f>
        <v>N</v>
      </c>
      <c r="S11" s="23">
        <f>COUNTIF(P11:R11,"D")</f>
        <v>0</v>
      </c>
    </row>
    <row r="12" spans="1:31" x14ac:dyDescent="0.25">
      <c r="A12" s="24"/>
      <c r="B12" s="25"/>
      <c r="C12" s="25"/>
      <c r="D12" s="25"/>
      <c r="E12" s="25"/>
      <c r="F12" s="25"/>
      <c r="G12" s="25"/>
      <c r="H12" s="26">
        <f>SUM(H11:H11)</f>
        <v>0</v>
      </c>
      <c r="I12" s="26">
        <f>SUM(I11:I11)</f>
        <v>0</v>
      </c>
      <c r="J12" s="26">
        <f>SUM(J11:J11)</f>
        <v>0</v>
      </c>
      <c r="K12" s="26">
        <f>SUM(K11:K11)</f>
        <v>3</v>
      </c>
      <c r="L12" s="15"/>
      <c r="M12" s="24"/>
      <c r="N12" s="25"/>
      <c r="O12" s="25"/>
      <c r="P12" s="25"/>
      <c r="Q12" s="25"/>
      <c r="R12" s="25"/>
      <c r="S12" s="26">
        <f>SUM(S11:S11)</f>
        <v>0</v>
      </c>
    </row>
    <row r="13" spans="1:31" x14ac:dyDescent="0.25">
      <c r="A13" s="15">
        <v>3</v>
      </c>
      <c r="B13" s="21" t="str">
        <f>Criteria!$B11</f>
        <v>3.1</v>
      </c>
      <c r="C13" s="21" t="str">
        <f>Criteria!$A11</f>
        <v>COLOURS</v>
      </c>
      <c r="D13" s="21" t="s">
        <v>81</v>
      </c>
      <c r="E13" s="21" t="str">
        <f>'P01'!$D12</f>
        <v>NT</v>
      </c>
      <c r="F13" s="21" t="str">
        <f>'P02'!$D12</f>
        <v>NT</v>
      </c>
      <c r="G13" s="21" t="str">
        <f>'P03'!$D12</f>
        <v>NT</v>
      </c>
      <c r="H13" s="23">
        <f>COUNTIF(E13:G13,"C")</f>
        <v>0</v>
      </c>
      <c r="I13" s="23">
        <f>COUNTIF(E13:G13,"NC")</f>
        <v>0</v>
      </c>
      <c r="J13" s="23">
        <f>COUNTIF(E13:G13,"NA")</f>
        <v>0</v>
      </c>
      <c r="K13" s="23">
        <f>COUNTIF(E13:G13,"NT")</f>
        <v>3</v>
      </c>
      <c r="L13" s="15" t="str">
        <f>IF(I13&gt;0,"NC",IF(H13&gt;0,"C",IF(K13&gt;0,"NT","NA")))</f>
        <v>NT</v>
      </c>
      <c r="M13" s="15">
        <v>3</v>
      </c>
      <c r="N13" s="21" t="str">
        <f>Criteria!$B11</f>
        <v>3.1</v>
      </c>
      <c r="O13" s="21" t="str">
        <f>Criteria!$A11</f>
        <v>COLOURS</v>
      </c>
      <c r="P13" s="21" t="str">
        <f>'P01'!$E12</f>
        <v>N</v>
      </c>
      <c r="Q13" s="21" t="str">
        <f>'P02'!$E12</f>
        <v>N</v>
      </c>
      <c r="R13" s="21" t="str">
        <f>'P03'!$E12</f>
        <v>N</v>
      </c>
      <c r="S13" s="23">
        <f>COUNTIF(P13:R13,"D")</f>
        <v>0</v>
      </c>
    </row>
    <row r="14" spans="1:31" x14ac:dyDescent="0.25">
      <c r="A14" s="15">
        <v>3</v>
      </c>
      <c r="B14" s="21" t="str">
        <f>Criteria!$B12</f>
        <v>3.2</v>
      </c>
      <c r="C14" s="21" t="str">
        <f>Criteria!$A11</f>
        <v>COLOURS</v>
      </c>
      <c r="D14" s="21" t="s">
        <v>82</v>
      </c>
      <c r="E14" s="21" t="str">
        <f>'P01'!$D13</f>
        <v>NT</v>
      </c>
      <c r="F14" s="21" t="str">
        <f>'P02'!$D13</f>
        <v>NT</v>
      </c>
      <c r="G14" s="21" t="str">
        <f>'P03'!$D13</f>
        <v>NT</v>
      </c>
      <c r="H14" s="23">
        <f>COUNTIF(E14:G14,"C")</f>
        <v>0</v>
      </c>
      <c r="I14" s="23">
        <f>COUNTIF(E14:G14,"NC")</f>
        <v>0</v>
      </c>
      <c r="J14" s="23">
        <f>COUNTIF(E14:G14,"NA")</f>
        <v>0</v>
      </c>
      <c r="K14" s="23">
        <f>COUNTIF(E14:G14,"NT")</f>
        <v>3</v>
      </c>
      <c r="L14" s="15" t="str">
        <f>IF(I14&gt;0,"NC",IF(H14&gt;0,"C",IF(K14&gt;0,"NT","NA")))</f>
        <v>NT</v>
      </c>
      <c r="M14" s="15">
        <v>3</v>
      </c>
      <c r="N14" s="21" t="str">
        <f>Criteria!$B12</f>
        <v>3.2</v>
      </c>
      <c r="O14" s="21" t="str">
        <f>Criteria!$A11</f>
        <v>COLOURS</v>
      </c>
      <c r="P14" s="21" t="str">
        <f>'P01'!$E13</f>
        <v>N</v>
      </c>
      <c r="Q14" s="21" t="str">
        <f>'P02'!$E13</f>
        <v>N</v>
      </c>
      <c r="R14" s="21" t="str">
        <f>'P03'!$E13</f>
        <v>N</v>
      </c>
      <c r="S14" s="23">
        <f>COUNTIF(P14:R14,"D")</f>
        <v>0</v>
      </c>
    </row>
    <row r="15" spans="1:31" x14ac:dyDescent="0.25">
      <c r="A15" s="24"/>
      <c r="B15" s="25"/>
      <c r="C15" s="25"/>
      <c r="D15" s="25"/>
      <c r="E15" s="25"/>
      <c r="F15" s="25"/>
      <c r="G15" s="25"/>
      <c r="H15" s="26">
        <f>SUM(H13:H14)</f>
        <v>0</v>
      </c>
      <c r="I15" s="26">
        <f>SUM(I13:I14)</f>
        <v>0</v>
      </c>
      <c r="J15" s="26">
        <f>SUM(J13:J14)</f>
        <v>0</v>
      </c>
      <c r="K15" s="26">
        <f>SUM(K13:K14)</f>
        <v>6</v>
      </c>
      <c r="L15" s="15"/>
      <c r="M15" s="24"/>
      <c r="N15" s="25"/>
      <c r="O15" s="25"/>
      <c r="P15" s="25"/>
      <c r="Q15" s="25"/>
      <c r="R15" s="25"/>
      <c r="S15" s="26">
        <f>SUM(S13:S14)</f>
        <v>0</v>
      </c>
    </row>
    <row r="16" spans="1:31" x14ac:dyDescent="0.25">
      <c r="A16" s="15">
        <v>4</v>
      </c>
      <c r="B16" s="21" t="str">
        <f>Criteria!$B13</f>
        <v>4.1</v>
      </c>
      <c r="C16" s="21" t="str">
        <f>Criteria!$A13</f>
        <v>MULTIMEDIA</v>
      </c>
      <c r="D16" s="21" t="s">
        <v>81</v>
      </c>
      <c r="E16" s="21" t="str">
        <f>'P01'!$D14</f>
        <v>NT</v>
      </c>
      <c r="F16" s="21" t="str">
        <f>'P02'!$D14</f>
        <v>NT</v>
      </c>
      <c r="G16" s="21" t="str">
        <f>'P03'!$D14</f>
        <v>NT</v>
      </c>
      <c r="H16" s="23">
        <f t="shared" ref="H16:H23" si="6">COUNTIF(E16:G16,"C")</f>
        <v>0</v>
      </c>
      <c r="I16" s="23">
        <f t="shared" ref="I16:I23" si="7">COUNTIF(E16:G16,"NC")</f>
        <v>0</v>
      </c>
      <c r="J16" s="23">
        <f t="shared" ref="J16:J23" si="8">COUNTIF(E16:G16,"NA")</f>
        <v>0</v>
      </c>
      <c r="K16" s="23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1" t="str">
        <f>Criteria!$B13</f>
        <v>4.1</v>
      </c>
      <c r="O16" s="21" t="str">
        <f>Criteria!$A13</f>
        <v>MULTIMEDIA</v>
      </c>
      <c r="P16" s="21" t="str">
        <f>'P01'!$E14</f>
        <v>N</v>
      </c>
      <c r="Q16" s="21" t="str">
        <f>'P02'!$E14</f>
        <v>N</v>
      </c>
      <c r="R16" s="21" t="str">
        <f>'P03'!$E14</f>
        <v>N</v>
      </c>
      <c r="S16" s="23">
        <f t="shared" ref="S16:S23" si="11">COUNTIF(P16:R16,"D")</f>
        <v>0</v>
      </c>
    </row>
    <row r="17" spans="1:19" x14ac:dyDescent="0.25">
      <c r="A17" s="15">
        <v>4</v>
      </c>
      <c r="B17" s="21" t="str">
        <f>Criteria!$B14</f>
        <v>4.2</v>
      </c>
      <c r="C17" s="21" t="str">
        <f>Criteria!$A13</f>
        <v>MULTIMEDIA</v>
      </c>
      <c r="D17" s="21" t="s">
        <v>81</v>
      </c>
      <c r="E17" s="21" t="str">
        <f>'P01'!$D15</f>
        <v>NT</v>
      </c>
      <c r="F17" s="21" t="str">
        <f>'P02'!$D15</f>
        <v>NT</v>
      </c>
      <c r="G17" s="21" t="str">
        <f>'P03'!$D15</f>
        <v>NT</v>
      </c>
      <c r="H17" s="23">
        <f t="shared" si="6"/>
        <v>0</v>
      </c>
      <c r="I17" s="23">
        <f t="shared" si="7"/>
        <v>0</v>
      </c>
      <c r="J17" s="23">
        <f t="shared" si="8"/>
        <v>0</v>
      </c>
      <c r="K17" s="23">
        <f t="shared" si="9"/>
        <v>3</v>
      </c>
      <c r="L17" s="15" t="str">
        <f t="shared" si="10"/>
        <v>NT</v>
      </c>
      <c r="M17" s="15">
        <v>4</v>
      </c>
      <c r="N17" s="21" t="str">
        <f>Criteria!$B14</f>
        <v>4.2</v>
      </c>
      <c r="O17" s="21" t="str">
        <f>Criteria!$A13</f>
        <v>MULTIMEDIA</v>
      </c>
      <c r="P17" s="21" t="str">
        <f>'P01'!$E15</f>
        <v>N</v>
      </c>
      <c r="Q17" s="21" t="str">
        <f>'P02'!$E15</f>
        <v>N</v>
      </c>
      <c r="R17" s="21" t="str">
        <f>'P03'!$E15</f>
        <v>N</v>
      </c>
      <c r="S17" s="23">
        <f t="shared" si="11"/>
        <v>0</v>
      </c>
    </row>
    <row r="18" spans="1:19" x14ac:dyDescent="0.25">
      <c r="A18" s="15">
        <v>4</v>
      </c>
      <c r="B18" s="21" t="str">
        <f>Criteria!$B15</f>
        <v>4.3</v>
      </c>
      <c r="C18" s="21" t="str">
        <f>Criteria!$A13</f>
        <v>MULTIMEDIA</v>
      </c>
      <c r="D18" s="21" t="s">
        <v>81</v>
      </c>
      <c r="E18" s="21" t="str">
        <f>'P01'!$D16</f>
        <v>NT</v>
      </c>
      <c r="F18" s="21" t="str">
        <f>'P02'!$D16</f>
        <v>NT</v>
      </c>
      <c r="G18" s="21" t="str">
        <f>'P03'!$D16</f>
        <v>NT</v>
      </c>
      <c r="H18" s="23">
        <f t="shared" si="6"/>
        <v>0</v>
      </c>
      <c r="I18" s="23">
        <f t="shared" si="7"/>
        <v>0</v>
      </c>
      <c r="J18" s="23">
        <f t="shared" si="8"/>
        <v>0</v>
      </c>
      <c r="K18" s="23">
        <f t="shared" si="9"/>
        <v>3</v>
      </c>
      <c r="L18" s="15" t="str">
        <f t="shared" si="10"/>
        <v>NT</v>
      </c>
      <c r="M18" s="15">
        <v>4</v>
      </c>
      <c r="N18" s="21" t="str">
        <f>Criteria!$B15</f>
        <v>4.3</v>
      </c>
      <c r="O18" s="21" t="str">
        <f>Criteria!$A13</f>
        <v>MULTIMEDIA</v>
      </c>
      <c r="P18" s="21" t="str">
        <f>'P01'!$E16</f>
        <v>N</v>
      </c>
      <c r="Q18" s="21" t="str">
        <f>'P02'!$E16</f>
        <v>N</v>
      </c>
      <c r="R18" s="21" t="str">
        <f>'P03'!$E16</f>
        <v>N</v>
      </c>
      <c r="S18" s="23">
        <f t="shared" si="11"/>
        <v>0</v>
      </c>
    </row>
    <row r="19" spans="1:19" x14ac:dyDescent="0.25">
      <c r="A19" s="15">
        <v>4</v>
      </c>
      <c r="B19" s="21" t="str">
        <f>Criteria!$B16</f>
        <v>4.4</v>
      </c>
      <c r="C19" s="21" t="str">
        <f>Criteria!$A13</f>
        <v>MULTIMEDIA</v>
      </c>
      <c r="D19" s="21" t="s">
        <v>81</v>
      </c>
      <c r="E19" s="21" t="str">
        <f>'P01'!$D17</f>
        <v>NT</v>
      </c>
      <c r="F19" s="21" t="str">
        <f>'P02'!$D17</f>
        <v>NT</v>
      </c>
      <c r="G19" s="21" t="str">
        <f>'P03'!$D17</f>
        <v>NT</v>
      </c>
      <c r="H19" s="23">
        <f t="shared" si="6"/>
        <v>0</v>
      </c>
      <c r="I19" s="23">
        <f t="shared" si="7"/>
        <v>0</v>
      </c>
      <c r="J19" s="23">
        <f t="shared" si="8"/>
        <v>0</v>
      </c>
      <c r="K19" s="23">
        <f t="shared" si="9"/>
        <v>3</v>
      </c>
      <c r="L19" s="15" t="str">
        <f t="shared" si="10"/>
        <v>NT</v>
      </c>
      <c r="M19" s="15">
        <v>4</v>
      </c>
      <c r="N19" s="21" t="str">
        <f>Criteria!$B16</f>
        <v>4.4</v>
      </c>
      <c r="O19" s="21" t="str">
        <f>Criteria!$A13</f>
        <v>MULTIMEDIA</v>
      </c>
      <c r="P19" s="21" t="str">
        <f>'P01'!$E17</f>
        <v>N</v>
      </c>
      <c r="Q19" s="21" t="str">
        <f>'P02'!$E17</f>
        <v>N</v>
      </c>
      <c r="R19" s="21" t="str">
        <f>'P03'!$E17</f>
        <v>N</v>
      </c>
      <c r="S19" s="23">
        <f t="shared" si="11"/>
        <v>0</v>
      </c>
    </row>
    <row r="20" spans="1:19" x14ac:dyDescent="0.25">
      <c r="A20" s="15">
        <v>4</v>
      </c>
      <c r="B20" s="21" t="str">
        <f>Criteria!$B17</f>
        <v>4.8</v>
      </c>
      <c r="C20" s="21" t="str">
        <f>Criteria!$A13</f>
        <v>MULTIMEDIA</v>
      </c>
      <c r="D20" s="21" t="s">
        <v>81</v>
      </c>
      <c r="E20" s="21" t="str">
        <f>'P01'!$D18</f>
        <v>NT</v>
      </c>
      <c r="F20" s="21" t="str">
        <f>'P02'!$D18</f>
        <v>NT</v>
      </c>
      <c r="G20" s="21" t="str">
        <f>'P03'!$D18</f>
        <v>NT</v>
      </c>
      <c r="H20" s="23">
        <f t="shared" si="6"/>
        <v>0</v>
      </c>
      <c r="I20" s="23">
        <f t="shared" si="7"/>
        <v>0</v>
      </c>
      <c r="J20" s="23">
        <f t="shared" si="8"/>
        <v>0</v>
      </c>
      <c r="K20" s="23">
        <f t="shared" si="9"/>
        <v>3</v>
      </c>
      <c r="L20" s="15" t="str">
        <f t="shared" si="10"/>
        <v>NT</v>
      </c>
      <c r="M20" s="15">
        <v>4</v>
      </c>
      <c r="N20" s="21" t="str">
        <f>Criteria!$B17</f>
        <v>4.8</v>
      </c>
      <c r="O20" s="21" t="str">
        <f>Criteria!$A13</f>
        <v>MULTIMEDIA</v>
      </c>
      <c r="P20" s="21" t="str">
        <f>'P01'!$E18</f>
        <v>N</v>
      </c>
      <c r="Q20" s="21" t="str">
        <f>'P02'!$E18</f>
        <v>N</v>
      </c>
      <c r="R20" s="21" t="str">
        <f>'P03'!$E18</f>
        <v>N</v>
      </c>
      <c r="S20" s="23">
        <f t="shared" si="11"/>
        <v>0</v>
      </c>
    </row>
    <row r="21" spans="1:19" x14ac:dyDescent="0.25">
      <c r="A21" s="15">
        <v>4</v>
      </c>
      <c r="B21" s="21" t="str">
        <f>Criteria!$B18</f>
        <v>4.9</v>
      </c>
      <c r="C21" s="21" t="str">
        <f>Criteria!$A13</f>
        <v>MULTIMEDIA</v>
      </c>
      <c r="D21" s="21" t="s">
        <v>81</v>
      </c>
      <c r="E21" s="21" t="str">
        <f>'P01'!$D19</f>
        <v>NT</v>
      </c>
      <c r="F21" s="21" t="str">
        <f>'P02'!$D19</f>
        <v>NT</v>
      </c>
      <c r="G21" s="21" t="str">
        <f>'P03'!$D19</f>
        <v>NT</v>
      </c>
      <c r="H21" s="23">
        <f t="shared" si="6"/>
        <v>0</v>
      </c>
      <c r="I21" s="23">
        <f t="shared" si="7"/>
        <v>0</v>
      </c>
      <c r="J21" s="23">
        <f t="shared" si="8"/>
        <v>0</v>
      </c>
      <c r="K21" s="23">
        <f t="shared" si="9"/>
        <v>3</v>
      </c>
      <c r="L21" s="15" t="str">
        <f t="shared" si="10"/>
        <v>NT</v>
      </c>
      <c r="M21" s="15">
        <v>4</v>
      </c>
      <c r="N21" s="21" t="str">
        <f>Criteria!$B18</f>
        <v>4.9</v>
      </c>
      <c r="O21" s="21" t="str">
        <f>Criteria!$A13</f>
        <v>MULTIMEDIA</v>
      </c>
      <c r="P21" s="21" t="str">
        <f>'P01'!$E19</f>
        <v>N</v>
      </c>
      <c r="Q21" s="21" t="str">
        <f>'P02'!$E19</f>
        <v>N</v>
      </c>
      <c r="R21" s="21" t="str">
        <f>'P03'!$E19</f>
        <v>N</v>
      </c>
      <c r="S21" s="23">
        <f t="shared" si="11"/>
        <v>0</v>
      </c>
    </row>
    <row r="22" spans="1:19" x14ac:dyDescent="0.25">
      <c r="A22" s="15">
        <v>4</v>
      </c>
      <c r="B22" s="21" t="str">
        <f>Criteria!$B19</f>
        <v>4.10</v>
      </c>
      <c r="C22" s="21" t="str">
        <f>Criteria!$A13</f>
        <v>MULTIMEDIA</v>
      </c>
      <c r="D22" s="21" t="s">
        <v>81</v>
      </c>
      <c r="E22" s="21" t="str">
        <f>'P01'!$D20</f>
        <v>NT</v>
      </c>
      <c r="F22" s="21" t="str">
        <f>'P02'!$D20</f>
        <v>NT</v>
      </c>
      <c r="G22" s="21" t="str">
        <f>'P03'!$D20</f>
        <v>NT</v>
      </c>
      <c r="H22" s="23">
        <f t="shared" si="6"/>
        <v>0</v>
      </c>
      <c r="I22" s="23">
        <f t="shared" si="7"/>
        <v>0</v>
      </c>
      <c r="J22" s="23">
        <f t="shared" si="8"/>
        <v>0</v>
      </c>
      <c r="K22" s="23">
        <f t="shared" si="9"/>
        <v>3</v>
      </c>
      <c r="L22" s="15" t="str">
        <f t="shared" si="10"/>
        <v>NT</v>
      </c>
      <c r="M22" s="15">
        <v>4</v>
      </c>
      <c r="N22" s="21" t="str">
        <f>Criteria!$B19</f>
        <v>4.10</v>
      </c>
      <c r="O22" s="21" t="str">
        <f>Criteria!$A13</f>
        <v>MULTIMEDIA</v>
      </c>
      <c r="P22" s="21" t="str">
        <f>'P01'!$E20</f>
        <v>N</v>
      </c>
      <c r="Q22" s="21" t="str">
        <f>'P02'!$E20</f>
        <v>N</v>
      </c>
      <c r="R22" s="21" t="str">
        <f>'P03'!$E20</f>
        <v>N</v>
      </c>
      <c r="S22" s="23">
        <f t="shared" si="11"/>
        <v>0</v>
      </c>
    </row>
    <row r="23" spans="1:19" x14ac:dyDescent="0.25">
      <c r="A23" s="15">
        <v>4</v>
      </c>
      <c r="B23" s="21" t="str">
        <f>Criteria!$B20</f>
        <v>4.11</v>
      </c>
      <c r="C23" s="21" t="str">
        <f>Criteria!$A13</f>
        <v>MULTIMEDIA</v>
      </c>
      <c r="D23" s="21" t="s">
        <v>81</v>
      </c>
      <c r="E23" s="21" t="str">
        <f>'P01'!$D21</f>
        <v>NT</v>
      </c>
      <c r="F23" s="21" t="str">
        <f>'P02'!$D21</f>
        <v>NT</v>
      </c>
      <c r="G23" s="21" t="str">
        <f>'P03'!$D21</f>
        <v>NT</v>
      </c>
      <c r="H23" s="23">
        <f t="shared" si="6"/>
        <v>0</v>
      </c>
      <c r="I23" s="23">
        <f t="shared" si="7"/>
        <v>0</v>
      </c>
      <c r="J23" s="23">
        <f t="shared" si="8"/>
        <v>0</v>
      </c>
      <c r="K23" s="23">
        <f t="shared" si="9"/>
        <v>3</v>
      </c>
      <c r="L23" s="15" t="str">
        <f t="shared" si="10"/>
        <v>NT</v>
      </c>
      <c r="M23" s="15">
        <v>4</v>
      </c>
      <c r="N23" s="21" t="str">
        <f>Criteria!$B20</f>
        <v>4.11</v>
      </c>
      <c r="O23" s="21" t="str">
        <f>Criteria!$A13</f>
        <v>MULTIMEDIA</v>
      </c>
      <c r="P23" s="21" t="str">
        <f>'P01'!$E21</f>
        <v>N</v>
      </c>
      <c r="Q23" s="21" t="str">
        <f>'P02'!$E21</f>
        <v>N</v>
      </c>
      <c r="R23" s="21" t="str">
        <f>'P03'!$E21</f>
        <v>N</v>
      </c>
      <c r="S23" s="23">
        <f t="shared" si="11"/>
        <v>0</v>
      </c>
    </row>
    <row r="24" spans="1:19" x14ac:dyDescent="0.25">
      <c r="A24" s="24"/>
      <c r="B24" s="25"/>
      <c r="C24" s="25"/>
      <c r="D24" s="25"/>
      <c r="E24" s="25"/>
      <c r="F24" s="25"/>
      <c r="G24" s="25"/>
      <c r="H24" s="26">
        <f>SUM(H16:H23)</f>
        <v>0</v>
      </c>
      <c r="I24" s="26">
        <f>SUM(I16:I23)</f>
        <v>0</v>
      </c>
      <c r="J24" s="26">
        <f>SUM(J16:J23)</f>
        <v>0</v>
      </c>
      <c r="K24" s="26">
        <f>SUM(K16:K23)</f>
        <v>24</v>
      </c>
      <c r="L24" s="15"/>
      <c r="M24" s="24"/>
      <c r="N24" s="25"/>
      <c r="O24" s="25"/>
      <c r="P24" s="25"/>
      <c r="Q24" s="25"/>
      <c r="R24" s="25"/>
      <c r="S24" s="26">
        <f>SUM(S16:S23)</f>
        <v>0</v>
      </c>
    </row>
    <row r="25" spans="1:19" x14ac:dyDescent="0.25">
      <c r="A25" s="15">
        <v>5</v>
      </c>
      <c r="B25" s="21" t="str">
        <f>Criteria!$B21</f>
        <v>5.6</v>
      </c>
      <c r="C25" s="21" t="str">
        <f>Criteria!$A$21</f>
        <v>TABLES</v>
      </c>
      <c r="D25" s="21" t="s">
        <v>81</v>
      </c>
      <c r="E25" s="21" t="str">
        <f>'P01'!$D22</f>
        <v>NT</v>
      </c>
      <c r="F25" s="21" t="str">
        <f>'P02'!$D22</f>
        <v>NT</v>
      </c>
      <c r="G25" s="21" t="str">
        <f>'P03'!$D22</f>
        <v>NT</v>
      </c>
      <c r="H25" s="23">
        <f t="shared" ref="H25:H26" si="12">COUNTIF(E25:G25,"C")</f>
        <v>0</v>
      </c>
      <c r="I25" s="23">
        <f t="shared" ref="I25:I26" si="13">COUNTIF(E25:G25,"NC")</f>
        <v>0</v>
      </c>
      <c r="J25" s="23">
        <f t="shared" ref="J25:J26" si="14">COUNTIF(E25:G25,"NA")</f>
        <v>0</v>
      </c>
      <c r="K25" s="23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1" t="str">
        <f>Criteria!$B21</f>
        <v>5.6</v>
      </c>
      <c r="O25" s="21" t="str">
        <f>Criteria!$A$21</f>
        <v>TABLES</v>
      </c>
      <c r="P25" s="21" t="str">
        <f>'P01'!$E22</f>
        <v>N</v>
      </c>
      <c r="Q25" s="21" t="str">
        <f>'P02'!$E22</f>
        <v>N</v>
      </c>
      <c r="R25" s="21" t="str">
        <f>'P03'!$E22</f>
        <v>N</v>
      </c>
      <c r="S25" s="23">
        <f t="shared" ref="S25:S26" si="17">COUNTIF(P25:R25,"D")</f>
        <v>0</v>
      </c>
    </row>
    <row r="26" spans="1:19" x14ac:dyDescent="0.25">
      <c r="A26" s="15">
        <v>5</v>
      </c>
      <c r="B26" s="21" t="str">
        <f>Criteria!$B22</f>
        <v>5.7</v>
      </c>
      <c r="C26" s="21" t="str">
        <f>Criteria!$A$21</f>
        <v>TABLES</v>
      </c>
      <c r="D26" s="21" t="s">
        <v>81</v>
      </c>
      <c r="E26" s="21" t="str">
        <f>'P01'!$D23</f>
        <v>NT</v>
      </c>
      <c r="F26" s="21" t="str">
        <f>'P02'!$D23</f>
        <v>NT</v>
      </c>
      <c r="G26" s="21" t="str">
        <f>'P03'!$D23</f>
        <v>NT</v>
      </c>
      <c r="H26" s="23">
        <f t="shared" si="12"/>
        <v>0</v>
      </c>
      <c r="I26" s="23">
        <f t="shared" si="13"/>
        <v>0</v>
      </c>
      <c r="J26" s="23">
        <f t="shared" si="14"/>
        <v>0</v>
      </c>
      <c r="K26" s="23">
        <f t="shared" si="15"/>
        <v>3</v>
      </c>
      <c r="L26" s="15" t="str">
        <f t="shared" si="16"/>
        <v>NT</v>
      </c>
      <c r="M26" s="15">
        <v>5</v>
      </c>
      <c r="N26" s="21" t="str">
        <f>Criteria!$B22</f>
        <v>5.7</v>
      </c>
      <c r="O26" s="21" t="str">
        <f>Criteria!$A$21</f>
        <v>TABLES</v>
      </c>
      <c r="P26" s="21" t="str">
        <f>'P01'!$E23</f>
        <v>N</v>
      </c>
      <c r="Q26" s="21" t="str">
        <f>'P02'!$E23</f>
        <v>N</v>
      </c>
      <c r="R26" s="21" t="str">
        <f>'P03'!$E23</f>
        <v>N</v>
      </c>
      <c r="S26" s="23">
        <f t="shared" si="17"/>
        <v>0</v>
      </c>
    </row>
    <row r="27" spans="1:19" x14ac:dyDescent="0.25">
      <c r="A27" s="24"/>
      <c r="B27" s="25"/>
      <c r="C27" s="25"/>
      <c r="D27" s="25"/>
      <c r="E27" s="25"/>
      <c r="F27" s="25"/>
      <c r="G27" s="25"/>
      <c r="H27" s="26">
        <f>SUM(H25:H26)</f>
        <v>0</v>
      </c>
      <c r="I27" s="26">
        <f>SUM(I25:I26)</f>
        <v>0</v>
      </c>
      <c r="J27" s="26">
        <f>SUM(J25:J26)</f>
        <v>0</v>
      </c>
      <c r="K27" s="26">
        <f>SUM(K25:K26)</f>
        <v>6</v>
      </c>
      <c r="L27" s="15"/>
      <c r="M27" s="24"/>
      <c r="N27" s="25"/>
      <c r="O27" s="25"/>
      <c r="P27" s="25"/>
      <c r="Q27" s="25"/>
      <c r="R27" s="25"/>
      <c r="S27" s="26">
        <f>SUM(S25:S26)</f>
        <v>0</v>
      </c>
    </row>
    <row r="28" spans="1:19" x14ac:dyDescent="0.25">
      <c r="A28" s="15">
        <v>6</v>
      </c>
      <c r="B28" s="21" t="str">
        <f>Criteria!$B23</f>
        <v>6.1</v>
      </c>
      <c r="C28" s="21" t="str">
        <f>Criteria!$A23</f>
        <v>LINKS</v>
      </c>
      <c r="D28" s="21" t="s">
        <v>81</v>
      </c>
      <c r="E28" s="21" t="str">
        <f>'P01'!$D24</f>
        <v>NT</v>
      </c>
      <c r="F28" s="21" t="str">
        <f>'P02'!$D24</f>
        <v>NT</v>
      </c>
      <c r="G28" s="21" t="str">
        <f>'P03'!$D24</f>
        <v>NT</v>
      </c>
      <c r="H28" s="23">
        <f>COUNTIF(E28:G28,"C")</f>
        <v>0</v>
      </c>
      <c r="I28" s="23">
        <f>COUNTIF(E28:G28,"NC")</f>
        <v>0</v>
      </c>
      <c r="J28" s="23">
        <f>COUNTIF(E28:G28,"NA")</f>
        <v>0</v>
      </c>
      <c r="K28" s="23">
        <f>COUNTIF(E28:G28,"NT")</f>
        <v>3</v>
      </c>
      <c r="L28" s="15" t="str">
        <f>IF(I28&gt;0,"NC",IF(H28&gt;0,"C",IF(K28&gt;0,"NT","NA")))</f>
        <v>NT</v>
      </c>
      <c r="M28" s="15">
        <v>6</v>
      </c>
      <c r="N28" s="21" t="str">
        <f>Criteria!$B23</f>
        <v>6.1</v>
      </c>
      <c r="O28" s="21" t="str">
        <f>Criteria!$A23</f>
        <v>LINKS</v>
      </c>
      <c r="P28" s="21" t="str">
        <f>'P01'!$E24</f>
        <v>N</v>
      </c>
      <c r="Q28" s="21" t="str">
        <f>'P02'!$E24</f>
        <v>N</v>
      </c>
      <c r="R28" s="21" t="str">
        <f>'P03'!$E24</f>
        <v>N</v>
      </c>
      <c r="S28" s="23">
        <f>COUNTIF(P28:R28,"D")</f>
        <v>0</v>
      </c>
    </row>
    <row r="29" spans="1:19" x14ac:dyDescent="0.25">
      <c r="A29" s="15">
        <v>6</v>
      </c>
      <c r="B29" s="21" t="str">
        <f>Criteria!$B24</f>
        <v>6.2</v>
      </c>
      <c r="C29" s="21" t="str">
        <f>Criteria!$A23</f>
        <v>LINKS</v>
      </c>
      <c r="D29" s="21" t="s">
        <v>81</v>
      </c>
      <c r="E29" s="21" t="str">
        <f>'P01'!$D25</f>
        <v>NT</v>
      </c>
      <c r="F29" s="21" t="str">
        <f>'P02'!$D25</f>
        <v>NT</v>
      </c>
      <c r="G29" s="21" t="str">
        <f>'P03'!$D25</f>
        <v>NT</v>
      </c>
      <c r="H29" s="23">
        <f>COUNTIF(E29:G29,"C")</f>
        <v>0</v>
      </c>
      <c r="I29" s="23">
        <f>COUNTIF(E29:G29,"NC")</f>
        <v>0</v>
      </c>
      <c r="J29" s="23">
        <f>COUNTIF(E29:G29,"NA")</f>
        <v>0</v>
      </c>
      <c r="K29" s="23">
        <f>COUNTIF(E29:G29,"NT")</f>
        <v>3</v>
      </c>
      <c r="L29" s="15" t="str">
        <f>IF(I29&gt;0,"NC",IF(H29&gt;0,"C",IF(K29&gt;0,"NT","NA")))</f>
        <v>NT</v>
      </c>
      <c r="M29" s="15">
        <v>6</v>
      </c>
      <c r="N29" s="21" t="str">
        <f>Criteria!$B24</f>
        <v>6.2</v>
      </c>
      <c r="O29" s="21" t="str">
        <f>Criteria!$A23</f>
        <v>LINKS</v>
      </c>
      <c r="P29" s="21" t="str">
        <f>'P01'!$E25</f>
        <v>N</v>
      </c>
      <c r="Q29" s="21" t="str">
        <f>'P02'!$E25</f>
        <v>N</v>
      </c>
      <c r="R29" s="21" t="str">
        <f>'P03'!$E25</f>
        <v>N</v>
      </c>
      <c r="S29" s="23">
        <f>COUNTIF(P29:R29,"D")</f>
        <v>0</v>
      </c>
    </row>
    <row r="30" spans="1:19" x14ac:dyDescent="0.25">
      <c r="A30" s="24"/>
      <c r="B30" s="25"/>
      <c r="C30" s="25"/>
      <c r="D30" s="25"/>
      <c r="E30" s="25"/>
      <c r="F30" s="25"/>
      <c r="G30" s="25"/>
      <c r="H30" s="26">
        <f>SUM(H28:H29)</f>
        <v>0</v>
      </c>
      <c r="I30" s="26">
        <f>SUM(I28:I29)</f>
        <v>0</v>
      </c>
      <c r="J30" s="26">
        <f>SUM(J28:J29)</f>
        <v>0</v>
      </c>
      <c r="K30" s="26">
        <f>SUM(K28:K29)</f>
        <v>6</v>
      </c>
      <c r="L30" s="15"/>
      <c r="M30" s="24"/>
      <c r="N30" s="25"/>
      <c r="O30" s="25"/>
      <c r="P30" s="25"/>
      <c r="Q30" s="25"/>
      <c r="R30" s="25"/>
      <c r="S30" s="26">
        <f>SUM(S28:S29)</f>
        <v>0</v>
      </c>
    </row>
    <row r="31" spans="1:19" x14ac:dyDescent="0.25">
      <c r="A31" s="15">
        <v>7</v>
      </c>
      <c r="B31" s="21" t="str">
        <f>Criteria!$B25</f>
        <v>7.3</v>
      </c>
      <c r="C31" s="21" t="str">
        <f>Criteria!$A$25</f>
        <v>SCRIPTS</v>
      </c>
      <c r="D31" s="21" t="s">
        <v>81</v>
      </c>
      <c r="E31" s="21" t="str">
        <f>'P01'!$D26</f>
        <v>NT</v>
      </c>
      <c r="F31" s="21" t="str">
        <f>'P02'!$D26</f>
        <v>NT</v>
      </c>
      <c r="G31" s="21" t="str">
        <f>'P03'!$D26</f>
        <v>NT</v>
      </c>
      <c r="H31" s="23">
        <f>COUNTIF(E31:G31,"C")</f>
        <v>0</v>
      </c>
      <c r="I31" s="23">
        <f>COUNTIF(E31:G31,"NC")</f>
        <v>0</v>
      </c>
      <c r="J31" s="23">
        <f>COUNTIF(E31:G31,"NA")</f>
        <v>0</v>
      </c>
      <c r="K31" s="23">
        <f>COUNTIF(E31:G31,"NT")</f>
        <v>3</v>
      </c>
      <c r="L31" s="15" t="str">
        <f>IF(I31&gt;0,"NC",IF(H31&gt;0,"C",IF(K31&gt;0,"NT","NA")))</f>
        <v>NT</v>
      </c>
      <c r="M31" s="15">
        <v>7</v>
      </c>
      <c r="N31" s="21" t="str">
        <f>Criteria!$B25</f>
        <v>7.3</v>
      </c>
      <c r="O31" s="21" t="str">
        <f>Criteria!$A$25</f>
        <v>SCRIPTS</v>
      </c>
      <c r="P31" s="21" t="str">
        <f>'P01'!$E26</f>
        <v>N</v>
      </c>
      <c r="Q31" s="21" t="str">
        <f>'P02'!$E26</f>
        <v>N</v>
      </c>
      <c r="R31" s="21" t="str">
        <f>'P03'!$E26</f>
        <v>N</v>
      </c>
      <c r="S31" s="23">
        <f>COUNTIF(P31:R31,"D")</f>
        <v>0</v>
      </c>
    </row>
    <row r="32" spans="1:19" x14ac:dyDescent="0.25">
      <c r="A32" s="24"/>
      <c r="B32" s="25"/>
      <c r="C32" s="25"/>
      <c r="D32" s="25"/>
      <c r="E32" s="25"/>
      <c r="F32" s="25"/>
      <c r="G32" s="25"/>
      <c r="H32" s="27">
        <f>SUM(H31:H31)</f>
        <v>0</v>
      </c>
      <c r="I32" s="27">
        <f>SUM(I31:I31)</f>
        <v>0</v>
      </c>
      <c r="J32" s="27">
        <f>SUM(J31:J31)</f>
        <v>0</v>
      </c>
      <c r="K32" s="27">
        <f>SUM(K31:K31)</f>
        <v>3</v>
      </c>
      <c r="L32" s="15"/>
      <c r="M32" s="24"/>
      <c r="N32" s="25"/>
      <c r="O32" s="25"/>
      <c r="P32" s="25"/>
      <c r="Q32" s="25"/>
      <c r="R32" s="25"/>
      <c r="S32" s="27">
        <f>SUM(S31:S31)</f>
        <v>0</v>
      </c>
    </row>
    <row r="33" spans="1:19" s="71" customFormat="1" x14ac:dyDescent="0.25">
      <c r="A33" s="15">
        <v>8</v>
      </c>
      <c r="B33" s="21">
        <v>8.1</v>
      </c>
      <c r="C33" s="21" t="str">
        <f>Criteria!$A$27</f>
        <v>MANDATORY ELEMENTS</v>
      </c>
      <c r="D33" s="21" t="s">
        <v>81</v>
      </c>
      <c r="E33" s="21" t="str">
        <f>'P01'!$D27</f>
        <v>NT</v>
      </c>
      <c r="F33" s="21" t="str">
        <f>'P02'!$D27</f>
        <v>NT</v>
      </c>
      <c r="G33" s="21" t="str">
        <f>'P03'!$D27</f>
        <v>NT</v>
      </c>
      <c r="H33" s="23">
        <f t="shared" ref="H33:H40" si="18">COUNTIF(E33:G33,"C")</f>
        <v>0</v>
      </c>
      <c r="I33" s="23">
        <f t="shared" ref="I33:I35" si="19">COUNTIF(E33:G33,"NC")</f>
        <v>0</v>
      </c>
      <c r="J33" s="23">
        <f t="shared" ref="J33:J35" si="20">COUNTIF(E33:G33,"NA")</f>
        <v>0</v>
      </c>
      <c r="K33" s="23">
        <f t="shared" ref="K33" si="21">COUNTIF(E33:G33,"NT")</f>
        <v>3</v>
      </c>
      <c r="L33" s="15" t="str">
        <f t="shared" ref="L33" si="22">IF(I33&gt;0,"NC",IF(H33&gt;0,"C",IF(K33&gt;0,"NT","NA")))</f>
        <v>NT</v>
      </c>
      <c r="M33" s="15">
        <v>8</v>
      </c>
      <c r="N33" s="21">
        <v>8.1</v>
      </c>
      <c r="O33" s="21" t="str">
        <f>Criteria!$A$27</f>
        <v>MANDATORY ELEMENTS</v>
      </c>
      <c r="P33" s="21" t="str">
        <f>'P01'!$E27</f>
        <v>N</v>
      </c>
      <c r="Q33" s="21" t="str">
        <f>'P02'!$E27</f>
        <v>N</v>
      </c>
      <c r="R33" s="21" t="str">
        <f>'P03'!$E27</f>
        <v>N</v>
      </c>
      <c r="S33" s="23">
        <f t="shared" ref="S33" si="23">COUNTIF(P33:R33,"D")</f>
        <v>0</v>
      </c>
    </row>
    <row r="34" spans="1:19" s="3" customFormat="1" x14ac:dyDescent="0.25">
      <c r="A34" s="15">
        <v>8</v>
      </c>
      <c r="B34" s="21">
        <v>8.1999999999999993</v>
      </c>
      <c r="C34" s="21" t="str">
        <f>Criteria!$A$27</f>
        <v>MANDATORY ELEMENTS</v>
      </c>
      <c r="D34" s="21" t="s">
        <v>81</v>
      </c>
      <c r="E34" s="21" t="str">
        <f>'P01'!$D28</f>
        <v>NT</v>
      </c>
      <c r="F34" s="21" t="str">
        <f>'P02'!$D28</f>
        <v>NT</v>
      </c>
      <c r="G34" s="21" t="str">
        <f>'P03'!$D28</f>
        <v>NT</v>
      </c>
      <c r="H34" s="23">
        <f t="shared" si="18"/>
        <v>0</v>
      </c>
      <c r="I34" s="23">
        <f t="shared" si="19"/>
        <v>0</v>
      </c>
      <c r="J34" s="23">
        <f t="shared" si="20"/>
        <v>0</v>
      </c>
      <c r="K34" s="23">
        <f t="shared" ref="K34:K35" si="24">COUNTIF(E34:G34,"NT")</f>
        <v>3</v>
      </c>
      <c r="L34" s="15" t="str">
        <f t="shared" ref="L34:L35" si="25">IF(I34&gt;0,"NC",IF(H34&gt;0,"C",IF(K34&gt;0,"NT","NA")))</f>
        <v>NT</v>
      </c>
      <c r="M34" s="15">
        <v>8</v>
      </c>
      <c r="N34" s="21">
        <v>8.1999999999999993</v>
      </c>
      <c r="O34" s="21" t="str">
        <f>Criteria!$A$27</f>
        <v>MANDATORY ELEMENTS</v>
      </c>
      <c r="P34" s="21" t="str">
        <f>'P01'!$E28</f>
        <v>N</v>
      </c>
      <c r="Q34" s="21" t="str">
        <f>'P02'!$E28</f>
        <v>N</v>
      </c>
      <c r="R34" s="21" t="str">
        <f>'P03'!$E28</f>
        <v>N</v>
      </c>
      <c r="S34" s="23">
        <f t="shared" ref="S34:S35" si="26">COUNTIF(P34:R34,"D")</f>
        <v>0</v>
      </c>
    </row>
    <row r="35" spans="1:19" s="3" customFormat="1" x14ac:dyDescent="0.25">
      <c r="A35" s="15">
        <v>8</v>
      </c>
      <c r="B35" s="21">
        <v>8.3000000000000007</v>
      </c>
      <c r="C35" s="21" t="str">
        <f>Criteria!$A$27</f>
        <v>MANDATORY ELEMENTS</v>
      </c>
      <c r="D35" s="21" t="s">
        <v>81</v>
      </c>
      <c r="E35" s="21" t="str">
        <f>'P01'!$D29</f>
        <v>NT</v>
      </c>
      <c r="F35" s="21" t="str">
        <f>'P02'!$D29</f>
        <v>NT</v>
      </c>
      <c r="G35" s="21" t="str">
        <f>'P03'!$D29</f>
        <v>NT</v>
      </c>
      <c r="H35" s="23">
        <f t="shared" si="18"/>
        <v>0</v>
      </c>
      <c r="I35" s="23">
        <f t="shared" si="19"/>
        <v>0</v>
      </c>
      <c r="J35" s="23">
        <f t="shared" si="20"/>
        <v>0</v>
      </c>
      <c r="K35" s="23">
        <f t="shared" si="24"/>
        <v>3</v>
      </c>
      <c r="L35" s="15" t="str">
        <f t="shared" si="25"/>
        <v>NT</v>
      </c>
      <c r="M35" s="15">
        <v>8</v>
      </c>
      <c r="N35" s="21">
        <v>8.3000000000000007</v>
      </c>
      <c r="O35" s="21" t="str">
        <f>Criteria!$A$27</f>
        <v>MANDATORY ELEMENTS</v>
      </c>
      <c r="P35" s="21" t="str">
        <f>'P01'!$E29</f>
        <v>N</v>
      </c>
      <c r="Q35" s="21" t="str">
        <f>'P02'!$E29</f>
        <v>N</v>
      </c>
      <c r="R35" s="21" t="str">
        <f>'P03'!$E29</f>
        <v>N</v>
      </c>
      <c r="S35" s="23">
        <f t="shared" si="26"/>
        <v>0</v>
      </c>
    </row>
    <row r="36" spans="1:19" x14ac:dyDescent="0.25">
      <c r="A36" s="15">
        <v>8</v>
      </c>
      <c r="B36" s="21" t="str">
        <f>Criteria!$B29</f>
        <v>8.4</v>
      </c>
      <c r="C36" s="21" t="str">
        <f>Criteria!$A$27</f>
        <v>MANDATORY ELEMENTS</v>
      </c>
      <c r="D36" s="21" t="s">
        <v>81</v>
      </c>
      <c r="E36" s="21" t="str">
        <f>'P01'!$D30</f>
        <v>NT</v>
      </c>
      <c r="F36" s="21" t="str">
        <f>'P02'!$D30</f>
        <v>NT</v>
      </c>
      <c r="G36" s="21" t="str">
        <f>'P03'!$D30</f>
        <v>NT</v>
      </c>
      <c r="H36" s="23">
        <f t="shared" si="18"/>
        <v>0</v>
      </c>
      <c r="I36" s="23">
        <f t="shared" ref="I36:I40" si="27">COUNTIF(E36:G36,"NC")</f>
        <v>0</v>
      </c>
      <c r="J36" s="23">
        <f t="shared" ref="J36:J40" si="28">COUNTIF(E36:G36,"NA")</f>
        <v>0</v>
      </c>
      <c r="K36" s="23">
        <f t="shared" ref="K36:K40" si="29">COUNTIF(E36:G36,"NT")</f>
        <v>3</v>
      </c>
      <c r="L36" s="15" t="str">
        <f t="shared" ref="L36:L40" si="30">IF(I36&gt;0,"NC",IF(H36&gt;0,"C",IF(K36&gt;0,"NT","NA")))</f>
        <v>NT</v>
      </c>
      <c r="M36" s="15">
        <v>8</v>
      </c>
      <c r="N36" s="21" t="str">
        <f>Criteria!$B29</f>
        <v>8.4</v>
      </c>
      <c r="O36" s="21" t="str">
        <f>Criteria!$A$27</f>
        <v>MANDATORY ELEMENTS</v>
      </c>
      <c r="P36" s="21" t="str">
        <f>'P01'!$E30</f>
        <v>N</v>
      </c>
      <c r="Q36" s="21" t="str">
        <f>'P02'!$E30</f>
        <v>N</v>
      </c>
      <c r="R36" s="21" t="str">
        <f>'P03'!$E30</f>
        <v>N</v>
      </c>
      <c r="S36" s="23">
        <f t="shared" ref="S36:S40" si="31">COUNTIF(P36:R36,"D")</f>
        <v>0</v>
      </c>
    </row>
    <row r="37" spans="1:19" x14ac:dyDescent="0.25">
      <c r="A37" s="15">
        <v>8</v>
      </c>
      <c r="B37" s="21" t="str">
        <f>Criteria!$B30</f>
        <v>8.5</v>
      </c>
      <c r="C37" s="21" t="str">
        <f>Criteria!$A$27</f>
        <v>MANDATORY ELEMENTS</v>
      </c>
      <c r="D37" s="21" t="s">
        <v>81</v>
      </c>
      <c r="E37" s="21" t="str">
        <f>'P01'!$D31</f>
        <v>NT</v>
      </c>
      <c r="F37" s="21" t="str">
        <f>'P02'!$D31</f>
        <v>NT</v>
      </c>
      <c r="G37" s="21" t="str">
        <f>'P03'!$D31</f>
        <v>NT</v>
      </c>
      <c r="H37" s="23">
        <f t="shared" si="18"/>
        <v>0</v>
      </c>
      <c r="I37" s="23">
        <f t="shared" si="27"/>
        <v>0</v>
      </c>
      <c r="J37" s="23">
        <f t="shared" si="28"/>
        <v>0</v>
      </c>
      <c r="K37" s="23">
        <f t="shared" si="29"/>
        <v>3</v>
      </c>
      <c r="L37" s="15" t="str">
        <f t="shared" si="30"/>
        <v>NT</v>
      </c>
      <c r="M37" s="15">
        <v>8</v>
      </c>
      <c r="N37" s="21" t="str">
        <f>Criteria!$B30</f>
        <v>8.5</v>
      </c>
      <c r="O37" s="21" t="str">
        <f>Criteria!$A$27</f>
        <v>MANDATORY ELEMENTS</v>
      </c>
      <c r="P37" s="21" t="str">
        <f>'P01'!$E31</f>
        <v>N</v>
      </c>
      <c r="Q37" s="21" t="str">
        <f>'P02'!$E31</f>
        <v>N</v>
      </c>
      <c r="R37" s="21" t="str">
        <f>'P03'!$E31</f>
        <v>N</v>
      </c>
      <c r="S37" s="23">
        <f t="shared" si="31"/>
        <v>0</v>
      </c>
    </row>
    <row r="38" spans="1:19" x14ac:dyDescent="0.25">
      <c r="A38" s="15">
        <v>8</v>
      </c>
      <c r="B38" s="21" t="str">
        <f>Criteria!$B31</f>
        <v>8.6</v>
      </c>
      <c r="C38" s="21" t="str">
        <f>Criteria!$A$27</f>
        <v>MANDATORY ELEMENTS</v>
      </c>
      <c r="D38" s="21" t="s">
        <v>81</v>
      </c>
      <c r="E38" s="21" t="str">
        <f>'P01'!$D32</f>
        <v>NT</v>
      </c>
      <c r="F38" s="21" t="str">
        <f>'P02'!$D32</f>
        <v>NT</v>
      </c>
      <c r="G38" s="21" t="str">
        <f>'P03'!$D32</f>
        <v>NT</v>
      </c>
      <c r="H38" s="23">
        <f t="shared" si="18"/>
        <v>0</v>
      </c>
      <c r="I38" s="23">
        <f t="shared" si="27"/>
        <v>0</v>
      </c>
      <c r="J38" s="23">
        <f t="shared" si="28"/>
        <v>0</v>
      </c>
      <c r="K38" s="23">
        <f t="shared" si="29"/>
        <v>3</v>
      </c>
      <c r="L38" s="15" t="str">
        <f t="shared" si="30"/>
        <v>NT</v>
      </c>
      <c r="M38" s="15">
        <v>8</v>
      </c>
      <c r="N38" s="21" t="str">
        <f>Criteria!$B31</f>
        <v>8.6</v>
      </c>
      <c r="O38" s="21" t="str">
        <f>Criteria!$A$27</f>
        <v>MANDATORY ELEMENTS</v>
      </c>
      <c r="P38" s="21" t="str">
        <f>'P01'!$E32</f>
        <v>N</v>
      </c>
      <c r="Q38" s="21" t="str">
        <f>'P02'!$E32</f>
        <v>N</v>
      </c>
      <c r="R38" s="21" t="str">
        <f>'P03'!$E32</f>
        <v>N</v>
      </c>
      <c r="S38" s="23">
        <f t="shared" si="31"/>
        <v>0</v>
      </c>
    </row>
    <row r="39" spans="1:19" x14ac:dyDescent="0.25">
      <c r="A39" s="15">
        <v>8</v>
      </c>
      <c r="B39" s="21" t="str">
        <f>Criteria!$B32</f>
        <v>8.7</v>
      </c>
      <c r="C39" s="21" t="str">
        <f>Criteria!$A$27</f>
        <v>MANDATORY ELEMENTS</v>
      </c>
      <c r="D39" s="21" t="s">
        <v>82</v>
      </c>
      <c r="E39" s="21" t="str">
        <f>'P01'!$D33</f>
        <v>NT</v>
      </c>
      <c r="F39" s="21" t="str">
        <f>'P02'!$D33</f>
        <v>NT</v>
      </c>
      <c r="G39" s="21" t="str">
        <f>'P03'!$D33</f>
        <v>NT</v>
      </c>
      <c r="H39" s="23">
        <f t="shared" si="18"/>
        <v>0</v>
      </c>
      <c r="I39" s="23">
        <f t="shared" si="27"/>
        <v>0</v>
      </c>
      <c r="J39" s="23">
        <f t="shared" si="28"/>
        <v>0</v>
      </c>
      <c r="K39" s="23">
        <f t="shared" si="29"/>
        <v>3</v>
      </c>
      <c r="L39" s="15" t="str">
        <f t="shared" si="30"/>
        <v>NT</v>
      </c>
      <c r="M39" s="15">
        <v>8</v>
      </c>
      <c r="N39" s="21" t="str">
        <f>Criteria!$B32</f>
        <v>8.7</v>
      </c>
      <c r="O39" s="21" t="str">
        <f>Criteria!$A$27</f>
        <v>MANDATORY ELEMENTS</v>
      </c>
      <c r="P39" s="21" t="str">
        <f>'P01'!$E33</f>
        <v>N</v>
      </c>
      <c r="Q39" s="21" t="str">
        <f>'P02'!$E33</f>
        <v>N</v>
      </c>
      <c r="R39" s="21" t="str">
        <f>'P03'!$E33</f>
        <v>N</v>
      </c>
      <c r="S39" s="23">
        <f t="shared" si="31"/>
        <v>0</v>
      </c>
    </row>
    <row r="40" spans="1:19" x14ac:dyDescent="0.25">
      <c r="A40" s="15">
        <v>8</v>
      </c>
      <c r="B40" s="21" t="str">
        <f>Criteria!$B33</f>
        <v>8.8</v>
      </c>
      <c r="C40" s="21" t="str">
        <f>Criteria!$A$27</f>
        <v>MANDATORY ELEMENTS</v>
      </c>
      <c r="D40" s="21" t="s">
        <v>82</v>
      </c>
      <c r="E40" s="21" t="str">
        <f>'P01'!$D34</f>
        <v>NT</v>
      </c>
      <c r="F40" s="21" t="str">
        <f>'P02'!$D34</f>
        <v>NT</v>
      </c>
      <c r="G40" s="21" t="str">
        <f>'P03'!$D34</f>
        <v>NT</v>
      </c>
      <c r="H40" s="23">
        <f t="shared" si="18"/>
        <v>0</v>
      </c>
      <c r="I40" s="23">
        <f t="shared" si="27"/>
        <v>0</v>
      </c>
      <c r="J40" s="23">
        <f t="shared" si="28"/>
        <v>0</v>
      </c>
      <c r="K40" s="23">
        <f t="shared" si="29"/>
        <v>3</v>
      </c>
      <c r="L40" s="15" t="str">
        <f t="shared" si="30"/>
        <v>NT</v>
      </c>
      <c r="M40" s="15">
        <v>8</v>
      </c>
      <c r="N40" s="21" t="str">
        <f>Criteria!$B33</f>
        <v>8.8</v>
      </c>
      <c r="O40" s="21" t="str">
        <f>Criteria!$A$27</f>
        <v>MANDATORY ELEMENTS</v>
      </c>
      <c r="P40" s="21" t="str">
        <f>'P01'!$E34</f>
        <v>N</v>
      </c>
      <c r="Q40" s="21" t="str">
        <f>'P02'!$E34</f>
        <v>N</v>
      </c>
      <c r="R40" s="21" t="str">
        <f>'P03'!$E34</f>
        <v>N</v>
      </c>
      <c r="S40" s="23">
        <f t="shared" si="31"/>
        <v>0</v>
      </c>
    </row>
    <row r="41" spans="1:19" x14ac:dyDescent="0.25">
      <c r="A41" s="24"/>
      <c r="B41" s="25"/>
      <c r="C41" s="25"/>
      <c r="D41" s="25"/>
      <c r="E41" s="25"/>
      <c r="F41" s="25"/>
      <c r="G41" s="25"/>
      <c r="H41" s="26">
        <f>SUM(H34:H40)</f>
        <v>0</v>
      </c>
      <c r="I41" s="26">
        <f t="shared" ref="I41:J41" si="32">SUM(I34:I40)</f>
        <v>0</v>
      </c>
      <c r="J41" s="26">
        <f t="shared" si="32"/>
        <v>0</v>
      </c>
      <c r="K41" s="26">
        <f>SUM(K33:K40)</f>
        <v>24</v>
      </c>
      <c r="L41" s="15"/>
      <c r="M41" s="24"/>
      <c r="N41" s="25"/>
      <c r="O41" s="25"/>
      <c r="P41" s="25"/>
      <c r="Q41" s="25"/>
      <c r="R41" s="25"/>
      <c r="S41" s="26">
        <f>SUM(S33:S40)</f>
        <v>0</v>
      </c>
    </row>
    <row r="42" spans="1:19" x14ac:dyDescent="0.25">
      <c r="A42" s="15">
        <v>9</v>
      </c>
      <c r="B42" s="21" t="str">
        <f>Criteria!$B34</f>
        <v>9.1</v>
      </c>
      <c r="C42" s="21" t="str">
        <f>Criteria!$A34</f>
        <v>STRUCTURATION</v>
      </c>
      <c r="D42" s="21" t="s">
        <v>81</v>
      </c>
      <c r="E42" s="21" t="str">
        <f>'P01'!$D35</f>
        <v>NT</v>
      </c>
      <c r="F42" s="21" t="str">
        <f>'P02'!$D35</f>
        <v>NT</v>
      </c>
      <c r="G42" s="21" t="str">
        <f>'P03'!$D35</f>
        <v>NT</v>
      </c>
      <c r="H42" s="23">
        <f>COUNTIF(E42:G42,"C")</f>
        <v>0</v>
      </c>
      <c r="I42" s="23">
        <f>COUNTIF(E42:G42,"NC")</f>
        <v>0</v>
      </c>
      <c r="J42" s="23">
        <f>COUNTIF(E42:G42,"NA")</f>
        <v>0</v>
      </c>
      <c r="K42" s="23">
        <f>COUNTIF(E42:G42,"NT")</f>
        <v>3</v>
      </c>
      <c r="L42" s="15" t="str">
        <f>IF(I42&gt;0,"NC",IF(H42&gt;0,"C",IF(K42&gt;0,"NT","NA")))</f>
        <v>NT</v>
      </c>
      <c r="M42" s="15">
        <v>9</v>
      </c>
      <c r="N42" s="21" t="str">
        <f>Criteria!$B34</f>
        <v>9.1</v>
      </c>
      <c r="O42" s="21" t="str">
        <f>Criteria!$A34</f>
        <v>STRUCTURATION</v>
      </c>
      <c r="P42" s="21" t="str">
        <f>'P01'!$E35</f>
        <v>N</v>
      </c>
      <c r="Q42" s="21" t="str">
        <f>'P02'!$E35</f>
        <v>N</v>
      </c>
      <c r="R42" s="21" t="str">
        <f>'P03'!$E35</f>
        <v>N</v>
      </c>
      <c r="S42" s="23">
        <f>COUNTIF(P42:R42,"D")</f>
        <v>0</v>
      </c>
    </row>
    <row r="43" spans="1:19" x14ac:dyDescent="0.25">
      <c r="A43" s="15">
        <v>9</v>
      </c>
      <c r="B43" s="21" t="str">
        <f>Criteria!$B35</f>
        <v>9.2</v>
      </c>
      <c r="C43" s="21" t="str">
        <f>Criteria!$A34</f>
        <v>STRUCTURATION</v>
      </c>
      <c r="D43" s="21" t="s">
        <v>81</v>
      </c>
      <c r="E43" s="21" t="str">
        <f>'P01'!$D36</f>
        <v>NT</v>
      </c>
      <c r="F43" s="21" t="str">
        <f>'P02'!$D36</f>
        <v>NT</v>
      </c>
      <c r="G43" s="21" t="str">
        <f>'P03'!$D36</f>
        <v>NT</v>
      </c>
      <c r="H43" s="23">
        <f>COUNTIF(E43:G43,"C")</f>
        <v>0</v>
      </c>
      <c r="I43" s="23">
        <f>COUNTIF(E43:G43,"NC")</f>
        <v>0</v>
      </c>
      <c r="J43" s="23">
        <f>COUNTIF(E43:G43,"NA")</f>
        <v>0</v>
      </c>
      <c r="K43" s="23">
        <f>COUNTIF(E43:G43,"NT")</f>
        <v>3</v>
      </c>
      <c r="L43" s="15" t="str">
        <f>IF(I43&gt;0,"NC",IF(H43&gt;0,"C",IF(K43&gt;0,"NT","NA")))</f>
        <v>NT</v>
      </c>
      <c r="M43" s="15">
        <v>9</v>
      </c>
      <c r="N43" s="21" t="str">
        <f>Criteria!$B35</f>
        <v>9.2</v>
      </c>
      <c r="O43" s="21" t="str">
        <f>Criteria!$A34</f>
        <v>STRUCTURATION</v>
      </c>
      <c r="P43" s="21" t="str">
        <f>'P01'!$E36</f>
        <v>N</v>
      </c>
      <c r="Q43" s="21" t="str">
        <f>'P02'!$E36</f>
        <v>N</v>
      </c>
      <c r="R43" s="21" t="str">
        <f>'P03'!$E36</f>
        <v>N</v>
      </c>
      <c r="S43" s="23">
        <f>COUNTIF(P43:R43,"D")</f>
        <v>0</v>
      </c>
    </row>
    <row r="44" spans="1:19" x14ac:dyDescent="0.25">
      <c r="A44" s="24"/>
      <c r="B44" s="25"/>
      <c r="C44" s="25"/>
      <c r="D44" s="25"/>
      <c r="E44" s="25"/>
      <c r="F44" s="25"/>
      <c r="G44" s="25"/>
      <c r="H44" s="26">
        <f>SUM(H42:H43)</f>
        <v>0</v>
      </c>
      <c r="I44" s="26">
        <f>SUM(I42:I43)</f>
        <v>0</v>
      </c>
      <c r="J44" s="26">
        <f>SUM(J42:J43)</f>
        <v>0</v>
      </c>
      <c r="K44" s="26">
        <f>SUM(K42:K43)</f>
        <v>6</v>
      </c>
      <c r="L44" s="15"/>
      <c r="M44" s="24"/>
      <c r="N44" s="25"/>
      <c r="O44" s="25"/>
      <c r="P44" s="25"/>
      <c r="Q44" s="25"/>
      <c r="R44" s="25"/>
      <c r="S44" s="26">
        <f>SUM(S42:S43)</f>
        <v>0</v>
      </c>
    </row>
    <row r="45" spans="1:19" x14ac:dyDescent="0.25">
      <c r="A45" s="15">
        <v>10</v>
      </c>
      <c r="B45" s="21" t="str">
        <f>Criteria!$B36</f>
        <v>10.7</v>
      </c>
      <c r="C45" s="21" t="str">
        <f>Criteria!$A$36</f>
        <v>PRESENTATION</v>
      </c>
      <c r="D45" s="21" t="s">
        <v>81</v>
      </c>
      <c r="E45" s="21" t="str">
        <f>'P01'!$D37</f>
        <v>NT</v>
      </c>
      <c r="F45" s="21" t="str">
        <f>'P02'!$D37</f>
        <v>NT</v>
      </c>
      <c r="G45" s="21" t="str">
        <f>'P03'!$D37</f>
        <v>NT</v>
      </c>
      <c r="H45" s="23">
        <f t="shared" ref="H45:H49" si="33">COUNTIF(E45:G45,"C")</f>
        <v>0</v>
      </c>
      <c r="I45" s="23">
        <f t="shared" ref="I45:I49" si="34">COUNTIF(E45:G45,"NC")</f>
        <v>0</v>
      </c>
      <c r="J45" s="23">
        <f t="shared" ref="J45:J49" si="35">COUNTIF(E45:G45,"NA")</f>
        <v>0</v>
      </c>
      <c r="K45" s="23">
        <f t="shared" ref="K45:K49" si="36">COUNTIF(E45:G45,"NT")</f>
        <v>3</v>
      </c>
      <c r="L45" s="15" t="str">
        <f t="shared" ref="L45:L49" si="37">IF(I45&gt;0,"NC",IF(H45&gt;0,"C",IF(K45&gt;0,"NT","NA")))</f>
        <v>NT</v>
      </c>
      <c r="M45" s="15">
        <v>10</v>
      </c>
      <c r="N45" s="21" t="str">
        <f>Criteria!$B36</f>
        <v>10.7</v>
      </c>
      <c r="O45" s="21" t="str">
        <f>Criteria!$A$36</f>
        <v>PRESENTATION</v>
      </c>
      <c r="P45" s="21" t="str">
        <f>'P01'!$E37</f>
        <v>N</v>
      </c>
      <c r="Q45" s="21" t="str">
        <f>'P02'!$E37</f>
        <v>N</v>
      </c>
      <c r="R45" s="21" t="str">
        <f>'P03'!$E37</f>
        <v>N</v>
      </c>
      <c r="S45" s="23">
        <f t="shared" ref="S45:S49" si="38">COUNTIF(P45:R45,"D")</f>
        <v>0</v>
      </c>
    </row>
    <row r="46" spans="1:19" x14ac:dyDescent="0.25">
      <c r="A46" s="15">
        <v>10</v>
      </c>
      <c r="B46" s="21" t="str">
        <f>Criteria!$B37</f>
        <v>10.8</v>
      </c>
      <c r="C46" s="21" t="str">
        <f>Criteria!$A$36</f>
        <v>PRESENTATION</v>
      </c>
      <c r="D46" s="21" t="s">
        <v>81</v>
      </c>
      <c r="E46" s="21" t="str">
        <f>'P01'!$D38</f>
        <v>NT</v>
      </c>
      <c r="F46" s="21" t="str">
        <f>'P02'!$D38</f>
        <v>NT</v>
      </c>
      <c r="G46" s="21" t="str">
        <f>'P03'!$D38</f>
        <v>NT</v>
      </c>
      <c r="H46" s="23">
        <f t="shared" si="33"/>
        <v>0</v>
      </c>
      <c r="I46" s="23">
        <f t="shared" si="34"/>
        <v>0</v>
      </c>
      <c r="J46" s="23">
        <f t="shared" si="35"/>
        <v>0</v>
      </c>
      <c r="K46" s="23">
        <f t="shared" si="36"/>
        <v>3</v>
      </c>
      <c r="L46" s="15" t="str">
        <f t="shared" si="37"/>
        <v>NT</v>
      </c>
      <c r="M46" s="15">
        <v>10</v>
      </c>
      <c r="N46" s="21" t="str">
        <f>Criteria!$B37</f>
        <v>10.8</v>
      </c>
      <c r="O46" s="21" t="str">
        <f>Criteria!$A$36</f>
        <v>PRESENTATION</v>
      </c>
      <c r="P46" s="21" t="str">
        <f>'P01'!$E38</f>
        <v>N</v>
      </c>
      <c r="Q46" s="21" t="str">
        <f>'P02'!$E38</f>
        <v>N</v>
      </c>
      <c r="R46" s="21" t="str">
        <f>'P03'!$E38</f>
        <v>N</v>
      </c>
      <c r="S46" s="23">
        <f t="shared" si="38"/>
        <v>0</v>
      </c>
    </row>
    <row r="47" spans="1:19" x14ac:dyDescent="0.25">
      <c r="A47" s="15">
        <v>10</v>
      </c>
      <c r="B47" s="21" t="str">
        <f>Criteria!$B38</f>
        <v>10.9</v>
      </c>
      <c r="C47" s="21" t="str">
        <f>Criteria!$A$36</f>
        <v>PRESENTATION</v>
      </c>
      <c r="D47" s="21" t="s">
        <v>81</v>
      </c>
      <c r="E47" s="21" t="str">
        <f>'P01'!$D39</f>
        <v>NT</v>
      </c>
      <c r="F47" s="21" t="str">
        <f>'P02'!$D39</f>
        <v>NT</v>
      </c>
      <c r="G47" s="21" t="str">
        <f>'P03'!$D39</f>
        <v>NT</v>
      </c>
      <c r="H47" s="23">
        <f t="shared" si="33"/>
        <v>0</v>
      </c>
      <c r="I47" s="23">
        <f t="shared" si="34"/>
        <v>0</v>
      </c>
      <c r="J47" s="23">
        <f t="shared" si="35"/>
        <v>0</v>
      </c>
      <c r="K47" s="23">
        <f t="shared" si="36"/>
        <v>3</v>
      </c>
      <c r="L47" s="15" t="str">
        <f t="shared" si="37"/>
        <v>NT</v>
      </c>
      <c r="M47" s="15">
        <v>10</v>
      </c>
      <c r="N47" s="21" t="str">
        <f>Criteria!$B38</f>
        <v>10.9</v>
      </c>
      <c r="O47" s="21" t="str">
        <f>Criteria!$A$36</f>
        <v>PRESENTATION</v>
      </c>
      <c r="P47" s="21" t="str">
        <f>'P01'!$E39</f>
        <v>N</v>
      </c>
      <c r="Q47" s="21" t="str">
        <f>'P02'!$E39</f>
        <v>N</v>
      </c>
      <c r="R47" s="21" t="str">
        <f>'P03'!$E39</f>
        <v>N</v>
      </c>
      <c r="S47" s="23">
        <f t="shared" si="38"/>
        <v>0</v>
      </c>
    </row>
    <row r="48" spans="1:19" x14ac:dyDescent="0.25">
      <c r="A48" s="15">
        <v>10</v>
      </c>
      <c r="B48" s="21" t="str">
        <f>Criteria!$B39</f>
        <v>10.10</v>
      </c>
      <c r="C48" s="21" t="str">
        <f>Criteria!$A$36</f>
        <v>PRESENTATION</v>
      </c>
      <c r="D48" s="21" t="s">
        <v>81</v>
      </c>
      <c r="E48" s="21" t="str">
        <f>'P01'!$D40</f>
        <v>NT</v>
      </c>
      <c r="F48" s="21" t="str">
        <f>'P02'!$D40</f>
        <v>NT</v>
      </c>
      <c r="G48" s="21" t="str">
        <f>'P03'!$D40</f>
        <v>NT</v>
      </c>
      <c r="H48" s="23">
        <f t="shared" si="33"/>
        <v>0</v>
      </c>
      <c r="I48" s="23">
        <f t="shared" si="34"/>
        <v>0</v>
      </c>
      <c r="J48" s="23">
        <f t="shared" si="35"/>
        <v>0</v>
      </c>
      <c r="K48" s="23">
        <f t="shared" si="36"/>
        <v>3</v>
      </c>
      <c r="L48" s="15" t="str">
        <f t="shared" si="37"/>
        <v>NT</v>
      </c>
      <c r="M48" s="15">
        <v>10</v>
      </c>
      <c r="N48" s="21" t="str">
        <f>Criteria!$B39</f>
        <v>10.10</v>
      </c>
      <c r="O48" s="21" t="str">
        <f>Criteria!$A$36</f>
        <v>PRESENTATION</v>
      </c>
      <c r="P48" s="21" t="str">
        <f>'P01'!$E40</f>
        <v>N</v>
      </c>
      <c r="Q48" s="21" t="str">
        <f>'P02'!$E40</f>
        <v>N</v>
      </c>
      <c r="R48" s="21" t="str">
        <f>'P03'!$E40</f>
        <v>N</v>
      </c>
      <c r="S48" s="23">
        <f t="shared" si="38"/>
        <v>0</v>
      </c>
    </row>
    <row r="49" spans="1:19" x14ac:dyDescent="0.25">
      <c r="A49" s="15">
        <v>10</v>
      </c>
      <c r="B49" s="21" t="str">
        <f>Criteria!$B40</f>
        <v>10.14</v>
      </c>
      <c r="C49" s="21" t="str">
        <f>Criteria!$A$36</f>
        <v>PRESENTATION</v>
      </c>
      <c r="D49" s="21" t="s">
        <v>81</v>
      </c>
      <c r="E49" s="21" t="str">
        <f>'P01'!$D41</f>
        <v>NT</v>
      </c>
      <c r="F49" s="21" t="str">
        <f>'P02'!$D41</f>
        <v>NT</v>
      </c>
      <c r="G49" s="21" t="str">
        <f>'P03'!$D41</f>
        <v>NT</v>
      </c>
      <c r="H49" s="23">
        <f t="shared" si="33"/>
        <v>0</v>
      </c>
      <c r="I49" s="23">
        <f t="shared" si="34"/>
        <v>0</v>
      </c>
      <c r="J49" s="23">
        <f t="shared" si="35"/>
        <v>0</v>
      </c>
      <c r="K49" s="23">
        <f t="shared" si="36"/>
        <v>3</v>
      </c>
      <c r="L49" s="15" t="str">
        <f t="shared" si="37"/>
        <v>NT</v>
      </c>
      <c r="M49" s="15">
        <v>10</v>
      </c>
      <c r="N49" s="21" t="str">
        <f>Criteria!$B40</f>
        <v>10.14</v>
      </c>
      <c r="O49" s="21" t="str">
        <f>Criteria!$A$36</f>
        <v>PRESENTATION</v>
      </c>
      <c r="P49" s="21" t="str">
        <f>'P01'!$E41</f>
        <v>N</v>
      </c>
      <c r="Q49" s="21" t="str">
        <f>'P02'!$E41</f>
        <v>N</v>
      </c>
      <c r="R49" s="21" t="str">
        <f>'P03'!$E41</f>
        <v>N</v>
      </c>
      <c r="S49" s="23">
        <f t="shared" si="38"/>
        <v>0</v>
      </c>
    </row>
    <row r="50" spans="1:19" x14ac:dyDescent="0.25">
      <c r="A50" s="24"/>
      <c r="B50" s="25"/>
      <c r="C50" s="25"/>
      <c r="D50" s="25"/>
      <c r="E50" s="25"/>
      <c r="F50" s="25"/>
      <c r="G50" s="25"/>
      <c r="H50" s="26">
        <f>SUM(H45:H49)</f>
        <v>0</v>
      </c>
      <c r="I50" s="26">
        <f>SUM(I45:I49)</f>
        <v>0</v>
      </c>
      <c r="J50" s="26">
        <f>SUM(J45:J49)</f>
        <v>0</v>
      </c>
      <c r="K50" s="26">
        <f>SUM(K45:K49)</f>
        <v>15</v>
      </c>
      <c r="L50" s="15"/>
      <c r="M50" s="24"/>
      <c r="N50" s="25"/>
      <c r="O50" s="25"/>
      <c r="P50" s="25"/>
      <c r="Q50" s="25"/>
      <c r="R50" s="25"/>
      <c r="S50" s="26">
        <f>SUM(S45:S49)</f>
        <v>0</v>
      </c>
    </row>
    <row r="51" spans="1:19" x14ac:dyDescent="0.25">
      <c r="A51" s="15">
        <v>11</v>
      </c>
      <c r="B51" s="21" t="str">
        <f>Criteria!$B41</f>
        <v>11.1</v>
      </c>
      <c r="C51" s="21" t="str">
        <f>Criteria!$A41</f>
        <v>FORMS</v>
      </c>
      <c r="D51" s="21" t="s">
        <v>81</v>
      </c>
      <c r="E51" s="21" t="str">
        <f>'P01'!$D42</f>
        <v>NT</v>
      </c>
      <c r="F51" s="21" t="str">
        <f>'P02'!$D42</f>
        <v>NT</v>
      </c>
      <c r="G51" s="21" t="str">
        <f>'P03'!$D42</f>
        <v>NT</v>
      </c>
      <c r="H51" s="23">
        <f t="shared" ref="H51:H57" si="39">COUNTIF(E51:G51,"C")</f>
        <v>0</v>
      </c>
      <c r="I51" s="23">
        <f t="shared" ref="I51:I57" si="40">COUNTIF(E51:G51,"NC")</f>
        <v>0</v>
      </c>
      <c r="J51" s="23">
        <f t="shared" ref="J51:J57" si="41">COUNTIF(E51:G51,"NA")</f>
        <v>0</v>
      </c>
      <c r="K51" s="23">
        <f t="shared" ref="K51:K57" si="42">COUNTIF(E51:G51,"NT")</f>
        <v>3</v>
      </c>
      <c r="L51" s="15" t="str">
        <f t="shared" ref="L51:L57" si="43">IF(I51&gt;0,"NC",IF(H51&gt;0,"C",IF(K51&gt;0,"NT","NA")))</f>
        <v>NT</v>
      </c>
      <c r="M51" s="15">
        <v>11</v>
      </c>
      <c r="N51" s="21" t="str">
        <f>Criteria!$B41</f>
        <v>11.1</v>
      </c>
      <c r="O51" s="21" t="str">
        <f>Criteria!$A41</f>
        <v>FORMS</v>
      </c>
      <c r="P51" s="21" t="str">
        <f>'P01'!$E42</f>
        <v>N</v>
      </c>
      <c r="Q51" s="21" t="str">
        <f>'P02'!$E42</f>
        <v>N</v>
      </c>
      <c r="R51" s="21" t="str">
        <f>'P03'!$E42</f>
        <v>N</v>
      </c>
      <c r="S51" s="23">
        <f t="shared" ref="S51:S57" si="44">COUNTIF(P51:R51,"D")</f>
        <v>0</v>
      </c>
    </row>
    <row r="52" spans="1:19" x14ac:dyDescent="0.25">
      <c r="A52" s="15">
        <v>11</v>
      </c>
      <c r="B52" s="21" t="str">
        <f>Criteria!$B42</f>
        <v>11.2</v>
      </c>
      <c r="C52" s="21" t="str">
        <f>Criteria!$A41</f>
        <v>FORMS</v>
      </c>
      <c r="D52" s="21" t="s">
        <v>81</v>
      </c>
      <c r="E52" s="21" t="str">
        <f>'P01'!$D43</f>
        <v>NT</v>
      </c>
      <c r="F52" s="21" t="str">
        <f>'P02'!$D43</f>
        <v>NT</v>
      </c>
      <c r="G52" s="21" t="str">
        <f>'P03'!$D43</f>
        <v>NT</v>
      </c>
      <c r="H52" s="23">
        <f t="shared" si="39"/>
        <v>0</v>
      </c>
      <c r="I52" s="23">
        <f t="shared" si="40"/>
        <v>0</v>
      </c>
      <c r="J52" s="23">
        <f t="shared" si="41"/>
        <v>0</v>
      </c>
      <c r="K52" s="23">
        <f t="shared" si="42"/>
        <v>3</v>
      </c>
      <c r="L52" s="15" t="str">
        <f t="shared" si="43"/>
        <v>NT</v>
      </c>
      <c r="M52" s="15">
        <v>11</v>
      </c>
      <c r="N52" s="21" t="str">
        <f>Criteria!$B42</f>
        <v>11.2</v>
      </c>
      <c r="O52" s="21" t="str">
        <f>Criteria!$A41</f>
        <v>FORMS</v>
      </c>
      <c r="P52" s="21" t="str">
        <f>'P01'!$E43</f>
        <v>N</v>
      </c>
      <c r="Q52" s="21" t="str">
        <f>'P02'!$E43</f>
        <v>N</v>
      </c>
      <c r="R52" s="21" t="str">
        <f>'P03'!$E43</f>
        <v>N</v>
      </c>
      <c r="S52" s="23">
        <f t="shared" si="44"/>
        <v>0</v>
      </c>
    </row>
    <row r="53" spans="1:19" x14ac:dyDescent="0.25">
      <c r="A53" s="15">
        <v>11</v>
      </c>
      <c r="B53" s="21" t="str">
        <f>Criteria!$B43</f>
        <v>11.5</v>
      </c>
      <c r="C53" s="21" t="str">
        <f>Criteria!$A41</f>
        <v>FORMS</v>
      </c>
      <c r="D53" s="21" t="s">
        <v>81</v>
      </c>
      <c r="E53" s="21" t="str">
        <f>'P01'!$D44</f>
        <v>NT</v>
      </c>
      <c r="F53" s="21" t="str">
        <f>'P02'!$D44</f>
        <v>NT</v>
      </c>
      <c r="G53" s="21" t="str">
        <f>'P03'!$D44</f>
        <v>NT</v>
      </c>
      <c r="H53" s="23">
        <f t="shared" si="39"/>
        <v>0</v>
      </c>
      <c r="I53" s="23">
        <f t="shared" si="40"/>
        <v>0</v>
      </c>
      <c r="J53" s="23">
        <f t="shared" si="41"/>
        <v>0</v>
      </c>
      <c r="K53" s="23">
        <f t="shared" si="42"/>
        <v>3</v>
      </c>
      <c r="L53" s="15" t="str">
        <f t="shared" si="43"/>
        <v>NT</v>
      </c>
      <c r="M53" s="15">
        <v>11</v>
      </c>
      <c r="N53" s="21" t="str">
        <f>Criteria!$B43</f>
        <v>11.5</v>
      </c>
      <c r="O53" s="21" t="str">
        <f>Criteria!$A41</f>
        <v>FORMS</v>
      </c>
      <c r="P53" s="21" t="str">
        <f>'P01'!$E44</f>
        <v>N</v>
      </c>
      <c r="Q53" s="21" t="str">
        <f>'P02'!$E44</f>
        <v>N</v>
      </c>
      <c r="R53" s="21" t="str">
        <f>'P03'!$E44</f>
        <v>N</v>
      </c>
      <c r="S53" s="23">
        <f t="shared" si="44"/>
        <v>0</v>
      </c>
    </row>
    <row r="54" spans="1:19" x14ac:dyDescent="0.25">
      <c r="A54" s="15">
        <v>11</v>
      </c>
      <c r="B54" s="21" t="str">
        <f>Criteria!$B44</f>
        <v>11.6</v>
      </c>
      <c r="C54" s="21" t="str">
        <f>Criteria!$A41</f>
        <v>FORMS</v>
      </c>
      <c r="D54" s="21" t="s">
        <v>81</v>
      </c>
      <c r="E54" s="21" t="str">
        <f>'P01'!$D45</f>
        <v>NT</v>
      </c>
      <c r="F54" s="21" t="str">
        <f>'P02'!$D45</f>
        <v>NT</v>
      </c>
      <c r="G54" s="21" t="str">
        <f>'P03'!$D45</f>
        <v>NT</v>
      </c>
      <c r="H54" s="23">
        <f t="shared" si="39"/>
        <v>0</v>
      </c>
      <c r="I54" s="23">
        <f t="shared" si="40"/>
        <v>0</v>
      </c>
      <c r="J54" s="23">
        <f t="shared" si="41"/>
        <v>0</v>
      </c>
      <c r="K54" s="23">
        <f t="shared" si="42"/>
        <v>3</v>
      </c>
      <c r="L54" s="15" t="str">
        <f t="shared" si="43"/>
        <v>NT</v>
      </c>
      <c r="M54" s="15">
        <v>11</v>
      </c>
      <c r="N54" s="21" t="str">
        <f>Criteria!$B44</f>
        <v>11.6</v>
      </c>
      <c r="O54" s="21" t="str">
        <f>Criteria!$A41</f>
        <v>FORMS</v>
      </c>
      <c r="P54" s="21" t="str">
        <f>'P01'!$E45</f>
        <v>N</v>
      </c>
      <c r="Q54" s="21" t="str">
        <f>'P02'!$E45</f>
        <v>N</v>
      </c>
      <c r="R54" s="21" t="str">
        <f>'P03'!$E45</f>
        <v>N</v>
      </c>
      <c r="S54" s="23">
        <f t="shared" si="44"/>
        <v>0</v>
      </c>
    </row>
    <row r="55" spans="1:19" x14ac:dyDescent="0.25">
      <c r="A55" s="15">
        <v>11</v>
      </c>
      <c r="B55" s="21" t="str">
        <f>Criteria!$B45</f>
        <v>11.7</v>
      </c>
      <c r="C55" s="21" t="str">
        <f>Criteria!$A41</f>
        <v>FORMS</v>
      </c>
      <c r="D55" s="21" t="s">
        <v>81</v>
      </c>
      <c r="E55" s="21" t="str">
        <f>'P01'!$D46</f>
        <v>NT</v>
      </c>
      <c r="F55" s="21" t="str">
        <f>'P02'!$D46</f>
        <v>NT</v>
      </c>
      <c r="G55" s="21" t="str">
        <f>'P03'!$D46</f>
        <v>NT</v>
      </c>
      <c r="H55" s="23">
        <f t="shared" si="39"/>
        <v>0</v>
      </c>
      <c r="I55" s="23">
        <f t="shared" si="40"/>
        <v>0</v>
      </c>
      <c r="J55" s="23">
        <f t="shared" si="41"/>
        <v>0</v>
      </c>
      <c r="K55" s="23">
        <f t="shared" si="42"/>
        <v>3</v>
      </c>
      <c r="L55" s="15" t="str">
        <f t="shared" si="43"/>
        <v>NT</v>
      </c>
      <c r="M55" s="15">
        <v>11</v>
      </c>
      <c r="N55" s="21" t="str">
        <f>Criteria!$B45</f>
        <v>11.7</v>
      </c>
      <c r="O55" s="21" t="str">
        <f>Criteria!$A41</f>
        <v>FORMS</v>
      </c>
      <c r="P55" s="21" t="str">
        <f>'P01'!$E46</f>
        <v>N</v>
      </c>
      <c r="Q55" s="21" t="str">
        <f>'P02'!$E46</f>
        <v>N</v>
      </c>
      <c r="R55" s="21" t="str">
        <f>'P03'!$E46</f>
        <v>N</v>
      </c>
      <c r="S55" s="23">
        <f t="shared" si="44"/>
        <v>0</v>
      </c>
    </row>
    <row r="56" spans="1:19" x14ac:dyDescent="0.25">
      <c r="A56" s="15">
        <v>11</v>
      </c>
      <c r="B56" s="21" t="str">
        <f>Criteria!$B46</f>
        <v>11.9</v>
      </c>
      <c r="C56" s="21" t="str">
        <f>Criteria!$A41</f>
        <v>FORMS</v>
      </c>
      <c r="D56" s="21" t="s">
        <v>81</v>
      </c>
      <c r="E56" s="21" t="str">
        <f>'P01'!$D47</f>
        <v>NT</v>
      </c>
      <c r="F56" s="21" t="str">
        <f>'P02'!$D47</f>
        <v>NT</v>
      </c>
      <c r="G56" s="21" t="str">
        <f>'P03'!$D47</f>
        <v>NT</v>
      </c>
      <c r="H56" s="23">
        <f t="shared" si="39"/>
        <v>0</v>
      </c>
      <c r="I56" s="23">
        <f t="shared" si="40"/>
        <v>0</v>
      </c>
      <c r="J56" s="23">
        <f t="shared" si="41"/>
        <v>0</v>
      </c>
      <c r="K56" s="23">
        <f t="shared" si="42"/>
        <v>3</v>
      </c>
      <c r="L56" s="15" t="str">
        <f t="shared" si="43"/>
        <v>NT</v>
      </c>
      <c r="M56" s="15">
        <v>11</v>
      </c>
      <c r="N56" s="21" t="str">
        <f>Criteria!$B46</f>
        <v>11.9</v>
      </c>
      <c r="O56" s="21" t="str">
        <f>Criteria!$A41</f>
        <v>FORMS</v>
      </c>
      <c r="P56" s="21" t="str">
        <f>'P01'!$E47</f>
        <v>N</v>
      </c>
      <c r="Q56" s="21" t="str">
        <f>'P02'!$E47</f>
        <v>N</v>
      </c>
      <c r="R56" s="21" t="str">
        <f>'P03'!$E47</f>
        <v>N</v>
      </c>
      <c r="S56" s="23">
        <f t="shared" si="44"/>
        <v>0</v>
      </c>
    </row>
    <row r="57" spans="1:19" x14ac:dyDescent="0.25">
      <c r="A57" s="15">
        <v>11</v>
      </c>
      <c r="B57" s="21" t="str">
        <f>Criteria!$B47</f>
        <v>11.10</v>
      </c>
      <c r="C57" s="21" t="str">
        <f>Criteria!$A41</f>
        <v>FORMS</v>
      </c>
      <c r="D57" s="21" t="s">
        <v>81</v>
      </c>
      <c r="E57" s="21" t="str">
        <f>'P01'!$D48</f>
        <v>NT</v>
      </c>
      <c r="F57" s="21" t="str">
        <f>'P02'!$D48</f>
        <v>NT</v>
      </c>
      <c r="G57" s="21" t="str">
        <f>'P03'!$D48</f>
        <v>NT</v>
      </c>
      <c r="H57" s="23">
        <f t="shared" si="39"/>
        <v>0</v>
      </c>
      <c r="I57" s="23">
        <f t="shared" si="40"/>
        <v>0</v>
      </c>
      <c r="J57" s="23">
        <f t="shared" si="41"/>
        <v>0</v>
      </c>
      <c r="K57" s="23">
        <f t="shared" si="42"/>
        <v>3</v>
      </c>
      <c r="L57" s="15" t="str">
        <f t="shared" si="43"/>
        <v>NT</v>
      </c>
      <c r="M57" s="15">
        <v>11</v>
      </c>
      <c r="N57" s="21" t="str">
        <f>Criteria!$B47</f>
        <v>11.10</v>
      </c>
      <c r="O57" s="21" t="str">
        <f>Criteria!$A41</f>
        <v>FORMS</v>
      </c>
      <c r="P57" s="21" t="str">
        <f>'P01'!$E48</f>
        <v>N</v>
      </c>
      <c r="Q57" s="21" t="str">
        <f>'P02'!$E48</f>
        <v>N</v>
      </c>
      <c r="R57" s="21" t="str">
        <f>'P03'!$E48</f>
        <v>N</v>
      </c>
      <c r="S57" s="23">
        <f t="shared" si="44"/>
        <v>0</v>
      </c>
    </row>
    <row r="58" spans="1:19" x14ac:dyDescent="0.25">
      <c r="A58" s="24"/>
      <c r="B58" s="25"/>
      <c r="C58" s="25"/>
      <c r="D58" s="25"/>
      <c r="E58" s="25"/>
      <c r="F58" s="25"/>
      <c r="G58" s="25"/>
      <c r="H58" s="26">
        <f>SUM(H51:H57)</f>
        <v>0</v>
      </c>
      <c r="I58" s="26">
        <f>SUM(I51:I57)</f>
        <v>0</v>
      </c>
      <c r="J58" s="26">
        <f>SUM(J51:J57)</f>
        <v>0</v>
      </c>
      <c r="K58" s="26">
        <f>SUM(K51:K57)</f>
        <v>21</v>
      </c>
      <c r="L58" s="15"/>
      <c r="M58" s="24"/>
      <c r="N58" s="25"/>
      <c r="O58" s="25"/>
      <c r="P58" s="25"/>
      <c r="Q58" s="25"/>
      <c r="R58" s="25"/>
      <c r="S58" s="26">
        <f>SUM(S51:S57)</f>
        <v>0</v>
      </c>
    </row>
    <row r="59" spans="1:19" x14ac:dyDescent="0.25">
      <c r="A59" s="15">
        <v>12</v>
      </c>
      <c r="B59" s="21" t="str">
        <f>Criteria!$B48</f>
        <v>12.6</v>
      </c>
      <c r="C59" s="21" t="str">
        <f>Criteria!$A$48</f>
        <v>NAVIGATION</v>
      </c>
      <c r="D59" s="21" t="s">
        <v>81</v>
      </c>
      <c r="E59" s="21" t="str">
        <f>'P01'!$D49</f>
        <v>NT</v>
      </c>
      <c r="F59" s="21" t="str">
        <f>'P02'!$D49</f>
        <v>NT</v>
      </c>
      <c r="G59" s="21" t="str">
        <f>'P03'!$D49</f>
        <v>NT</v>
      </c>
      <c r="H59" s="23">
        <f t="shared" ref="H59:H63" si="45">COUNTIF(E59:G59,"C")</f>
        <v>0</v>
      </c>
      <c r="I59" s="23">
        <f t="shared" ref="I59:I63" si="46">COUNTIF(E59:G59,"NC")</f>
        <v>0</v>
      </c>
      <c r="J59" s="23">
        <f t="shared" ref="J59:J63" si="47">COUNTIF(E59:G59,"NA")</f>
        <v>0</v>
      </c>
      <c r="K59" s="23">
        <f t="shared" ref="K59:K63" si="48">COUNTIF(E59:G59,"NT")</f>
        <v>3</v>
      </c>
      <c r="L59" s="15" t="str">
        <f t="shared" ref="L59:L63" si="49">IF(I59&gt;0,"NC",IF(H59&gt;0,"C",IF(K59&gt;0,"NT","NA")))</f>
        <v>NT</v>
      </c>
      <c r="M59" s="15">
        <v>12</v>
      </c>
      <c r="N59" s="21" t="str">
        <f>Criteria!$B48</f>
        <v>12.6</v>
      </c>
      <c r="O59" s="21" t="str">
        <f>Criteria!$A$48</f>
        <v>NAVIGATION</v>
      </c>
      <c r="P59" s="21" t="str">
        <f>'P01'!$E49</f>
        <v>N</v>
      </c>
      <c r="Q59" s="21" t="str">
        <f>'P02'!$E49</f>
        <v>N</v>
      </c>
      <c r="R59" s="21" t="str">
        <f>'P03'!$E49</f>
        <v>N</v>
      </c>
      <c r="S59" s="23">
        <f t="shared" ref="S59:S63" si="50">COUNTIF(P59:R59,"D")</f>
        <v>0</v>
      </c>
    </row>
    <row r="60" spans="1:19" x14ac:dyDescent="0.25">
      <c r="A60" s="15">
        <v>12</v>
      </c>
      <c r="B60" s="21" t="str">
        <f>Criteria!$B49</f>
        <v>12.7</v>
      </c>
      <c r="C60" s="21" t="str">
        <f>Criteria!$A$48</f>
        <v>NAVIGATION</v>
      </c>
      <c r="D60" s="21" t="s">
        <v>81</v>
      </c>
      <c r="E60" s="21" t="str">
        <f>'P01'!$D50</f>
        <v>NT</v>
      </c>
      <c r="F60" s="21" t="str">
        <f>'P02'!$D50</f>
        <v>NT</v>
      </c>
      <c r="G60" s="21" t="str">
        <f>'P03'!$D50</f>
        <v>NT</v>
      </c>
      <c r="H60" s="23">
        <f t="shared" si="45"/>
        <v>0</v>
      </c>
      <c r="I60" s="23">
        <f t="shared" si="46"/>
        <v>0</v>
      </c>
      <c r="J60" s="23">
        <f t="shared" si="47"/>
        <v>0</v>
      </c>
      <c r="K60" s="23">
        <f t="shared" si="48"/>
        <v>3</v>
      </c>
      <c r="L60" s="15" t="str">
        <f t="shared" si="49"/>
        <v>NT</v>
      </c>
      <c r="M60" s="15">
        <v>12</v>
      </c>
      <c r="N60" s="21" t="str">
        <f>Criteria!$B49</f>
        <v>12.7</v>
      </c>
      <c r="O60" s="21" t="str">
        <f>Criteria!$A$48</f>
        <v>NAVIGATION</v>
      </c>
      <c r="P60" s="21" t="str">
        <f>'P01'!$E50</f>
        <v>N</v>
      </c>
      <c r="Q60" s="21" t="str">
        <f>'P02'!$E50</f>
        <v>N</v>
      </c>
      <c r="R60" s="21" t="str">
        <f>'P03'!$E50</f>
        <v>N</v>
      </c>
      <c r="S60" s="23">
        <f t="shared" si="50"/>
        <v>0</v>
      </c>
    </row>
    <row r="61" spans="1:19" x14ac:dyDescent="0.25">
      <c r="A61" s="15">
        <v>12</v>
      </c>
      <c r="B61" s="21" t="str">
        <f>Criteria!$B50</f>
        <v>12.8</v>
      </c>
      <c r="C61" s="21" t="str">
        <f>Criteria!$A$48</f>
        <v>NAVIGATION</v>
      </c>
      <c r="D61" s="21" t="s">
        <v>81</v>
      </c>
      <c r="E61" s="21" t="str">
        <f>'P01'!$D51</f>
        <v>NT</v>
      </c>
      <c r="F61" s="21" t="str">
        <f>'P02'!$D51</f>
        <v>NT</v>
      </c>
      <c r="G61" s="21" t="str">
        <f>'P03'!$D51</f>
        <v>NT</v>
      </c>
      <c r="H61" s="23">
        <f t="shared" si="45"/>
        <v>0</v>
      </c>
      <c r="I61" s="23">
        <f t="shared" si="46"/>
        <v>0</v>
      </c>
      <c r="J61" s="23">
        <f t="shared" si="47"/>
        <v>0</v>
      </c>
      <c r="K61" s="23">
        <f t="shared" si="48"/>
        <v>3</v>
      </c>
      <c r="L61" s="15" t="str">
        <f t="shared" si="49"/>
        <v>NT</v>
      </c>
      <c r="M61" s="15">
        <v>12</v>
      </c>
      <c r="N61" s="21" t="str">
        <f>Criteria!$B50</f>
        <v>12.8</v>
      </c>
      <c r="O61" s="21" t="str">
        <f>Criteria!$A$48</f>
        <v>NAVIGATION</v>
      </c>
      <c r="P61" s="21" t="str">
        <f>'P01'!$E51</f>
        <v>N</v>
      </c>
      <c r="Q61" s="21" t="str">
        <f>'P02'!$E51</f>
        <v>N</v>
      </c>
      <c r="R61" s="21" t="str">
        <f>'P03'!$E51</f>
        <v>N</v>
      </c>
      <c r="S61" s="23">
        <f t="shared" si="50"/>
        <v>0</v>
      </c>
    </row>
    <row r="62" spans="1:19" x14ac:dyDescent="0.25">
      <c r="A62" s="15">
        <v>12</v>
      </c>
      <c r="B62" s="21" t="str">
        <f>Criteria!$B51</f>
        <v>12.9</v>
      </c>
      <c r="C62" s="21" t="str">
        <f>Criteria!$A$48</f>
        <v>NAVIGATION</v>
      </c>
      <c r="D62" s="21" t="s">
        <v>81</v>
      </c>
      <c r="E62" s="21" t="str">
        <f>'P01'!$D52</f>
        <v>NT</v>
      </c>
      <c r="F62" s="21" t="str">
        <f>'P02'!$D52</f>
        <v>NT</v>
      </c>
      <c r="G62" s="21" t="str">
        <f>'P03'!$D52</f>
        <v>NT</v>
      </c>
      <c r="H62" s="23">
        <f t="shared" si="45"/>
        <v>0</v>
      </c>
      <c r="I62" s="23">
        <f t="shared" si="46"/>
        <v>0</v>
      </c>
      <c r="J62" s="23">
        <f t="shared" si="47"/>
        <v>0</v>
      </c>
      <c r="K62" s="23">
        <f t="shared" si="48"/>
        <v>3</v>
      </c>
      <c r="L62" s="15" t="str">
        <f t="shared" si="49"/>
        <v>NT</v>
      </c>
      <c r="M62" s="15">
        <v>12</v>
      </c>
      <c r="N62" s="21" t="str">
        <f>Criteria!$B51</f>
        <v>12.9</v>
      </c>
      <c r="O62" s="21" t="str">
        <f>Criteria!$A$48</f>
        <v>NAVIGATION</v>
      </c>
      <c r="P62" s="21" t="str">
        <f>'P01'!$E52</f>
        <v>N</v>
      </c>
      <c r="Q62" s="21" t="str">
        <f>'P02'!$E52</f>
        <v>N</v>
      </c>
      <c r="R62" s="21" t="str">
        <f>'P03'!$E52</f>
        <v>N</v>
      </c>
      <c r="S62" s="23">
        <f t="shared" si="50"/>
        <v>0</v>
      </c>
    </row>
    <row r="63" spans="1:19" x14ac:dyDescent="0.25">
      <c r="A63" s="15">
        <v>12</v>
      </c>
      <c r="B63" s="21" t="str">
        <f>Criteria!$B52</f>
        <v>12.11</v>
      </c>
      <c r="C63" s="21" t="str">
        <f>Criteria!$A$48</f>
        <v>NAVIGATION</v>
      </c>
      <c r="D63" s="21" t="s">
        <v>82</v>
      </c>
      <c r="E63" s="21" t="str">
        <f>'P01'!$D53</f>
        <v>NT</v>
      </c>
      <c r="F63" s="21" t="str">
        <f>'P02'!$D53</f>
        <v>NT</v>
      </c>
      <c r="G63" s="21" t="str">
        <f>'P03'!$D53</f>
        <v>NT</v>
      </c>
      <c r="H63" s="23">
        <f t="shared" si="45"/>
        <v>0</v>
      </c>
      <c r="I63" s="23">
        <f t="shared" si="46"/>
        <v>0</v>
      </c>
      <c r="J63" s="23">
        <f t="shared" si="47"/>
        <v>0</v>
      </c>
      <c r="K63" s="23">
        <f t="shared" si="48"/>
        <v>3</v>
      </c>
      <c r="L63" s="15" t="str">
        <f t="shared" si="49"/>
        <v>NT</v>
      </c>
      <c r="M63" s="15">
        <v>12</v>
      </c>
      <c r="N63" s="21" t="str">
        <f>Criteria!$B52</f>
        <v>12.11</v>
      </c>
      <c r="O63" s="21" t="str">
        <f>Criteria!$A$48</f>
        <v>NAVIGATION</v>
      </c>
      <c r="P63" s="21" t="str">
        <f>'P01'!$E53</f>
        <v>N</v>
      </c>
      <c r="Q63" s="21" t="str">
        <f>'P02'!$E53</f>
        <v>N</v>
      </c>
      <c r="R63" s="21" t="str">
        <f>'P03'!$E53</f>
        <v>N</v>
      </c>
      <c r="S63" s="23">
        <f t="shared" si="50"/>
        <v>0</v>
      </c>
    </row>
    <row r="64" spans="1:19" x14ac:dyDescent="0.25">
      <c r="A64" s="24"/>
      <c r="B64" s="25"/>
      <c r="C64" s="25"/>
      <c r="D64" s="25"/>
      <c r="E64" s="25"/>
      <c r="F64" s="25"/>
      <c r="G64" s="25"/>
      <c r="H64" s="26">
        <f>SUM(H59:H63)</f>
        <v>0</v>
      </c>
      <c r="I64" s="26">
        <f>SUM(I59:I63)</f>
        <v>0</v>
      </c>
      <c r="J64" s="26">
        <f>SUM(J59:J63)</f>
        <v>0</v>
      </c>
      <c r="K64" s="26">
        <f>SUM(K59:K63)</f>
        <v>15</v>
      </c>
      <c r="L64" s="15"/>
      <c r="M64" s="24"/>
      <c r="N64" s="25"/>
      <c r="O64" s="25"/>
      <c r="P64" s="25"/>
      <c r="Q64" s="25"/>
      <c r="R64" s="25"/>
      <c r="S64" s="26">
        <f>SUM(S59:S63)</f>
        <v>0</v>
      </c>
    </row>
    <row r="65" spans="1:31" x14ac:dyDescent="0.25">
      <c r="A65" s="15">
        <v>13</v>
      </c>
      <c r="B65" s="21" t="str">
        <f>Criteria!$B53</f>
        <v>13.1</v>
      </c>
      <c r="C65" s="21" t="str">
        <f>Criteria!$A53</f>
        <v>CONSULTATION</v>
      </c>
      <c r="D65" s="21" t="s">
        <v>81</v>
      </c>
      <c r="E65" s="21" t="str">
        <f>'P01'!$D54</f>
        <v>NT</v>
      </c>
      <c r="F65" s="21" t="str">
        <f>'P02'!$D54</f>
        <v>NT</v>
      </c>
      <c r="G65" s="21" t="str">
        <f>'P03'!$D54</f>
        <v>NT</v>
      </c>
      <c r="H65" s="23">
        <f t="shared" ref="H65:H67" si="51">COUNTIF(E65:G65,"C")</f>
        <v>0</v>
      </c>
      <c r="I65" s="23">
        <f t="shared" ref="I65:I67" si="52">COUNTIF(E65:G65,"NC")</f>
        <v>0</v>
      </c>
      <c r="J65" s="23">
        <f t="shared" ref="J65:J67" si="53">COUNTIF(E65:G65,"NA")</f>
        <v>0</v>
      </c>
      <c r="K65" s="23">
        <f t="shared" ref="K65:K67" si="54">COUNTIF(E65:G65,"NT")</f>
        <v>3</v>
      </c>
      <c r="L65" s="15" t="str">
        <f t="shared" ref="L65:L67" si="55">IF(I65&gt;0,"NC",IF(H65&gt;0,"C",IF(K65&gt;0,"NT","NA")))</f>
        <v>NT</v>
      </c>
      <c r="M65" s="15">
        <v>13</v>
      </c>
      <c r="N65" s="21" t="str">
        <f>Criteria!$B53</f>
        <v>13.1</v>
      </c>
      <c r="O65" s="21" t="str">
        <f>Criteria!$A53</f>
        <v>CONSULTATION</v>
      </c>
      <c r="P65" s="21" t="str">
        <f>'P01'!$E54</f>
        <v>N</v>
      </c>
      <c r="Q65" s="21" t="str">
        <f>'P02'!$E54</f>
        <v>N</v>
      </c>
      <c r="R65" s="21" t="str">
        <f>'P03'!$E54</f>
        <v>N</v>
      </c>
      <c r="S65" s="23">
        <f t="shared" ref="S65:S67" si="56">COUNTIF(P65:R65,"D")</f>
        <v>0</v>
      </c>
    </row>
    <row r="66" spans="1:31" x14ac:dyDescent="0.25">
      <c r="A66" s="15">
        <v>13</v>
      </c>
      <c r="B66" s="21" t="str">
        <f>Criteria!$B54</f>
        <v>13.7</v>
      </c>
      <c r="C66" s="21" t="str">
        <f>Criteria!$A53</f>
        <v>CONSULTATION</v>
      </c>
      <c r="D66" s="21" t="s">
        <v>81</v>
      </c>
      <c r="E66" s="21" t="str">
        <f>'P01'!$D55</f>
        <v>NT</v>
      </c>
      <c r="F66" s="21" t="str">
        <f>'P02'!$D55</f>
        <v>NT</v>
      </c>
      <c r="G66" s="21" t="str">
        <f>'P03'!$D55</f>
        <v>NT</v>
      </c>
      <c r="H66" s="23">
        <f t="shared" si="51"/>
        <v>0</v>
      </c>
      <c r="I66" s="23">
        <f t="shared" si="52"/>
        <v>0</v>
      </c>
      <c r="J66" s="23">
        <f t="shared" si="53"/>
        <v>0</v>
      </c>
      <c r="K66" s="23">
        <f t="shared" si="54"/>
        <v>3</v>
      </c>
      <c r="L66" s="15" t="str">
        <f t="shared" si="55"/>
        <v>NT</v>
      </c>
      <c r="M66" s="15">
        <v>13</v>
      </c>
      <c r="N66" s="21" t="str">
        <f>Criteria!$B54</f>
        <v>13.7</v>
      </c>
      <c r="O66" s="21" t="str">
        <f>Criteria!$A53</f>
        <v>CONSULTATION</v>
      </c>
      <c r="P66" s="21" t="str">
        <f>'P01'!$E55</f>
        <v>N</v>
      </c>
      <c r="Q66" s="21" t="str">
        <f>'P02'!$E55</f>
        <v>N</v>
      </c>
      <c r="R66" s="21" t="str">
        <f>'P03'!$E55</f>
        <v>N</v>
      </c>
      <c r="S66" s="23">
        <f t="shared" si="56"/>
        <v>0</v>
      </c>
    </row>
    <row r="67" spans="1:31" x14ac:dyDescent="0.25">
      <c r="A67" s="15">
        <v>13</v>
      </c>
      <c r="B67" s="21" t="str">
        <f>Criteria!$B55</f>
        <v>13.8</v>
      </c>
      <c r="C67" s="21" t="str">
        <f>Criteria!$A53</f>
        <v>CONSULTATION</v>
      </c>
      <c r="D67" s="21" t="s">
        <v>81</v>
      </c>
      <c r="E67" s="21" t="str">
        <f>'P01'!$D56</f>
        <v>NT</v>
      </c>
      <c r="F67" s="21" t="str">
        <f>'P02'!$D56</f>
        <v>NT</v>
      </c>
      <c r="G67" s="21" t="str">
        <f>'P03'!$D56</f>
        <v>NT</v>
      </c>
      <c r="H67" s="23">
        <f t="shared" si="51"/>
        <v>0</v>
      </c>
      <c r="I67" s="23">
        <f t="shared" si="52"/>
        <v>0</v>
      </c>
      <c r="J67" s="23">
        <f t="shared" si="53"/>
        <v>0</v>
      </c>
      <c r="K67" s="23">
        <f t="shared" si="54"/>
        <v>3</v>
      </c>
      <c r="L67" s="15" t="str">
        <f t="shared" si="55"/>
        <v>NT</v>
      </c>
      <c r="M67" s="15">
        <v>13</v>
      </c>
      <c r="N67" s="21" t="str">
        <f>Criteria!$B55</f>
        <v>13.8</v>
      </c>
      <c r="O67" s="21" t="str">
        <f>Criteria!$A53</f>
        <v>CONSULTATION</v>
      </c>
      <c r="P67" s="21" t="str">
        <f>'P01'!$E56</f>
        <v>N</v>
      </c>
      <c r="Q67" s="21" t="str">
        <f>'P02'!$E56</f>
        <v>N</v>
      </c>
      <c r="R67" s="21" t="str">
        <f>'P03'!$E56</f>
        <v>N</v>
      </c>
      <c r="S67" s="23">
        <f t="shared" si="56"/>
        <v>0</v>
      </c>
    </row>
    <row r="68" spans="1:31" x14ac:dyDescent="0.25">
      <c r="A68" s="24"/>
      <c r="B68" s="25"/>
      <c r="C68" s="25"/>
      <c r="D68" s="25"/>
      <c r="E68" s="25"/>
      <c r="F68" s="25"/>
      <c r="G68" s="25"/>
      <c r="H68" s="26">
        <f>SUM(H65:H67)</f>
        <v>0</v>
      </c>
      <c r="I68" s="26">
        <f>SUM(I65:I67)</f>
        <v>0</v>
      </c>
      <c r="J68" s="26">
        <f>SUM(J65:J67)</f>
        <v>0</v>
      </c>
      <c r="K68" s="26">
        <f>SUM(K65:K67)</f>
        <v>9</v>
      </c>
      <c r="L68" s="15"/>
      <c r="M68" s="24"/>
      <c r="N68" s="25"/>
      <c r="O68" s="25"/>
      <c r="P68" s="25"/>
      <c r="Q68" s="25"/>
      <c r="R68" s="25"/>
      <c r="S68" s="26">
        <f>SUM(S65:S67)</f>
        <v>0</v>
      </c>
    </row>
    <row r="69" spans="1:31" x14ac:dyDescent="0.25">
      <c r="A69" s="15"/>
      <c r="B69" s="21"/>
      <c r="C69" s="21" t="s">
        <v>75</v>
      </c>
      <c r="D69" s="21"/>
      <c r="E69" s="21">
        <f>SUM(COUNTIF(E3:E9,"C"),COUNTIF(E11:E11,"C"),COUNTIF(E13:E14,"C"),COUNTIF(E16:E23,"C"),COUNTIF(E25:E26,"C"),COUNTIF(E28:E29,"C"),COUNTIF(E31:E31,"C"),COUNTIF(E33:E40,"C"),COUNTIF(E42:E43,"C"),COUNTIF(E45:E49,"C"),COUNTIF(E51:E57,"C"),COUNTIF(E59:E63,"C"),COUNTIF(E65:E67,"C"))</f>
        <v>0</v>
      </c>
      <c r="F69" s="21">
        <f>SUM(COUNTIF(F3:F9,"C"),COUNTIF(F11:F11,"C"),COUNTIF(F13:F14,"C"),COUNTIF(F16:F23,"C"),COUNTIF(F25:F26,"C"),COUNTIF(F28:F29,"C"),COUNTIF(F31:F31,"C"),COUNTIF(F33:F40,"C"),COUNTIF(F42:F43,"C"),COUNTIF(F45:F49,"C"),COUNTIF(F51:F57,"C"),COUNTIF(F59:F63,"C"),COUNTIF(F65:F67,"C"))</f>
        <v>0</v>
      </c>
      <c r="G69" s="21">
        <f>SUM(COUNTIF(G3:G9,"C"),COUNTIF(G11:G11,"C"),COUNTIF(G13:G14,"C"),COUNTIF(G16:G23,"C"),COUNTIF(G25:G26,"C"),COUNTIF(G28:G29,"C"),COUNTIF(G31:G31,"C"),COUNTIF(G33:G40,"C"),COUNTIF(G42:G43,"C"),COUNTIF(G45:G49,"C"),COUNTIF(G51:G57,"C"),COUNTIF(G59:G63,"C"),COUNTIF(G65:G67,"C"))</f>
        <v>0</v>
      </c>
      <c r="H69" s="28"/>
      <c r="I69" s="28"/>
      <c r="J69" s="28"/>
      <c r="K69" s="28"/>
      <c r="L69" s="15"/>
      <c r="M69" s="15"/>
      <c r="N69" s="21"/>
      <c r="O69" s="21"/>
      <c r="P69" s="21"/>
      <c r="Q69" s="21"/>
      <c r="R69" s="21"/>
      <c r="S69" s="28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15"/>
      <c r="B70" s="21"/>
      <c r="C70" s="21" t="s">
        <v>76</v>
      </c>
      <c r="D70" s="21"/>
      <c r="E70" s="21">
        <f>SUM(COUNTIF(E3:E9,"NC"),COUNTIF(E11:E11,"NC"),COUNTIF(E13:E14,"NC"),COUNTIF(E16:E23,"NC"),COUNTIF(E25:E26,"NC"),COUNTIF(E28:E29,"NC"),COUNTIF(E31:E31,"NC"),COUNTIF(E33:E40,"NC"),COUNTIF(E42:E43,"NC"),COUNTIF(E45:E49,"NC"),COUNTIF(E51:E57,"NC"),COUNTIF(E59:E63,"NC"),COUNTIF(E65:E67,"NC"))</f>
        <v>0</v>
      </c>
      <c r="F70" s="21">
        <f>SUM(COUNTIF(F3:F9,"NC"),COUNTIF(F11:F11,"NC"),COUNTIF(F13:F14,"NC"),COUNTIF(F16:F23,"NC"),COUNTIF(F25:F26,"NC"),COUNTIF(F28:F29,"NC"),COUNTIF(F31:F31,"NC"),COUNTIF(F33:F40,"NC"),COUNTIF(F42:F43,"NC"),COUNTIF(F45:F49,"NC"),COUNTIF(F51:F57,"NC"),COUNTIF(F59:F63,"NC"),COUNTIF(F65:F67,"NC"))</f>
        <v>0</v>
      </c>
      <c r="G70" s="21">
        <f>SUM(COUNTIF(G3:G9,"NC"),COUNTIF(G11:G11,"NC"),COUNTIF(G13:G14,"NC"),COUNTIF(G16:G23,"NC"),COUNTIF(G25:G26,"NC"),COUNTIF(G28:G29,"NC"),COUNTIF(G31:G31,"NC"),COUNTIF(G33:G40,"NC"),COUNTIF(G42:G43,"NC"),COUNTIF(G45:G49,"NC"),COUNTIF(G51:G57,"NC"),COUNTIF(G59:G63,"NC"),COUNTIF(G65:G67,"NC"))</f>
        <v>0</v>
      </c>
      <c r="H70" s="28"/>
      <c r="I70" s="28"/>
      <c r="J70" s="28"/>
      <c r="K70" s="28"/>
      <c r="L70" s="15"/>
      <c r="M70" s="15"/>
      <c r="N70" s="21"/>
      <c r="O70" s="21"/>
      <c r="P70" s="21"/>
      <c r="Q70" s="21"/>
      <c r="R70" s="21"/>
      <c r="S70" s="28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15"/>
      <c r="B71" s="21"/>
      <c r="C71" s="21" t="s">
        <v>77</v>
      </c>
      <c r="D71" s="21"/>
      <c r="E71" s="21">
        <f>SUM(COUNTIF(E3:E9,"NA"),COUNTIF(E11:E11,"NA"),COUNTIF(E13:E14,"NA"),COUNTIF(E16:E23,"NA"),COUNTIF(E25:E26,"NA"),COUNTIF(E28:E29,"NA"),COUNTIF(E31:E31,"NA"),COUNTIF(E33:E40,"NA"),COUNTIF(E42:E43,"NA"),COUNTIF(E45:E49,"NA"),COUNTIF(E51:E57,"NA"),COUNTIF(E59:E63,"NA"),COUNTIF(E65:E67,"NA"))</f>
        <v>0</v>
      </c>
      <c r="F71" s="21">
        <f>SUM(COUNTIF(F3:F9,"NA"),COUNTIF(F11:F11,"NA"),COUNTIF(F13:F14,"NA"),COUNTIF(F16:F23,"NA"),COUNTIF(F25:F26,"NA"),COUNTIF(F28:F29,"NA"),COUNTIF(F31:F31,"NA"),COUNTIF(F33:F40,"NA"),COUNTIF(F42:F43,"NA"),COUNTIF(F45:F49,"NA"),COUNTIF(F51:F57,"NA"),COUNTIF(F59:F63,"NA"),COUNTIF(F65:F67,"NA"))</f>
        <v>0</v>
      </c>
      <c r="G71" s="21">
        <f>SUM(COUNTIF(G3:G9,"NA"),COUNTIF(G11:G11,"NA"),COUNTIF(G13:G14,"NA"),COUNTIF(G16:G23,"NA"),COUNTIF(G25:G26,"NA"),COUNTIF(G28:G29,"NA"),COUNTIF(G31:G31,"NA"),COUNTIF(G33:G40,"NA"),COUNTIF(G42:G43,"NA"),COUNTIF(G45:G49,"NA"),COUNTIF(G51:G57,"NA"),COUNTIF(G59:G63,"NA"),COUNTIF(G65:G67,"NA"))</f>
        <v>0</v>
      </c>
      <c r="H71" s="28"/>
      <c r="I71" s="28"/>
      <c r="J71" s="28"/>
      <c r="K71" s="28"/>
      <c r="L71" s="15"/>
      <c r="M71" s="15"/>
      <c r="N71" s="21"/>
      <c r="O71" s="21"/>
      <c r="P71" s="21"/>
      <c r="Q71" s="21"/>
      <c r="R71" s="21"/>
      <c r="S71" s="2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15"/>
      <c r="B72" s="21"/>
      <c r="C72" s="21" t="s">
        <v>78</v>
      </c>
      <c r="D72" s="21"/>
      <c r="E72" s="52" t="str">
        <f>IF(AND(E69=0,E70=0),"NA",E69/(E69+E70))</f>
        <v>NA</v>
      </c>
      <c r="F72" s="52" t="str">
        <f t="shared" ref="F72:G72" si="57">IF(AND(F69=0,F70=0),"NA",F69/(F69+F70))</f>
        <v>NA</v>
      </c>
      <c r="G72" s="52" t="str">
        <f t="shared" si="57"/>
        <v>NA</v>
      </c>
      <c r="H72" s="28" t="e">
        <f>IF(AND(#REF!&lt;&gt;0,#REF!&lt;&gt;0),"ok","ko")</f>
        <v>#REF!</v>
      </c>
      <c r="I72" s="28"/>
      <c r="J72" s="28"/>
      <c r="K72" s="28"/>
      <c r="L72" s="15"/>
      <c r="M72" s="15"/>
      <c r="N72" s="21"/>
      <c r="O72" s="21"/>
      <c r="P72" s="21"/>
      <c r="Q72" s="21"/>
      <c r="R72" s="21"/>
      <c r="S72" s="28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4" spans="1:31" x14ac:dyDescent="0.25">
      <c r="E74" s="7" t="e">
        <f>E72*100</f>
        <v>#VALUE!</v>
      </c>
      <c r="F74" s="50" t="e">
        <f t="shared" ref="F74:G74" si="58">F72*100</f>
        <v>#VALUE!</v>
      </c>
      <c r="G74" s="50" t="e">
        <f t="shared" si="58"/>
        <v>#VALUE!</v>
      </c>
    </row>
    <row r="75" spans="1:31" x14ac:dyDescent="0.25">
      <c r="E75" s="7" t="e">
        <f>IF(AND(E74&gt;=Scale!$A$2, E74&lt;Scale!$B$2), Scale!$C$2, IF(AND(E74&gt;=Scale!$A$3, E74&lt;Scale!$B$3), Scale!$C$3, IF(AND(E74&gt;=Scale!$A$4, E74&lt;Scale!$B$4), Scale!$C$4, IF(AND(E74&gt;=Scale!$A$5, E74&lt;Scale!$B$5), Scale!$C$5, IF(AND(E74&gt;=Scale!$A$6, E74&lt;=Scale!$B$6), Scale!$C$6, "" ) ) ) ) )</f>
        <v>#VALUE!</v>
      </c>
      <c r="F75" s="50" t="e">
        <f>IF(AND(F74&gt;=Scale!$A$2, F74&lt;Scale!$B$2), Scale!$C$2, IF(AND(F74&gt;=Scale!$A$3, F74&lt;Scale!$B$3), Scale!$C$3, IF(AND(F74&gt;=Scale!$A$4, F74&lt;Scale!$B$4), Scale!$C$4, IF(AND(F74&gt;=Scale!$A$5, F74&lt;Scale!$B$5), Scale!$C$5, IF(AND(F74&gt;=Scale!$A$6, F74&lt;=Scale!$B$6), Scale!$C$6, "" ) ) ) ) )</f>
        <v>#VALUE!</v>
      </c>
      <c r="G75" s="50" t="e">
        <f>IF(AND(G74&gt;=Scale!$A$2, G74&lt;Scale!$B$2), Scale!$C$2, IF(AND(G74&gt;=Scale!$A$3, G74&lt;Scale!$B$3), Scale!$C$3, IF(AND(G74&gt;=Scale!$A$4, G74&lt;Scale!$B$4), Scale!$C$4, IF(AND(G74&gt;=Scale!$A$5, G74&lt;Scale!$B$5), Scale!$C$5, IF(AND(G74&gt;=Scale!$A$6, G74&lt;=Scale!$B$6), Scale!$C$6,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A5" sqref="A5"/>
    </sheetView>
  </sheetViews>
  <sheetFormatPr defaultRowHeight="15" x14ac:dyDescent="0.2"/>
  <cols>
    <col min="1" max="1" width="18.33203125" bestFit="1" customWidth="1"/>
    <col min="2" max="2" width="18.109375" customWidth="1"/>
    <col min="3" max="3" width="17.88671875" style="3" customWidth="1"/>
    <col min="4" max="4" width="14.88671875" customWidth="1"/>
    <col min="5" max="5" width="13.88671875" customWidth="1"/>
    <col min="7" max="7" width="22" bestFit="1" customWidth="1"/>
    <col min="8" max="8" width="5.88671875" customWidth="1"/>
    <col min="9" max="9" width="7.109375" customWidth="1"/>
    <col min="10" max="10" width="8.88671875" customWidth="1"/>
    <col min="11" max="11" width="8.88671875" style="3" hidden="1" customWidth="1"/>
    <col min="12" max="12" width="21" customWidth="1"/>
    <col min="13" max="13" width="6.6640625" hidden="1" customWidth="1"/>
  </cols>
  <sheetData>
    <row r="1" spans="1:13" s="3" customFormat="1" ht="15.6" customHeight="1" x14ac:dyDescent="0.2">
      <c r="A1" s="93" t="s">
        <v>113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 s="3" customFormat="1" x14ac:dyDescent="0.2"/>
    <row r="3" spans="1:13" ht="15.6" customHeight="1" x14ac:dyDescent="0.2">
      <c r="A3" s="93" t="s">
        <v>87</v>
      </c>
      <c r="B3" s="93"/>
      <c r="D3" s="93" t="s">
        <v>114</v>
      </c>
      <c r="E3" s="93"/>
      <c r="F3" s="3"/>
      <c r="G3" s="93" t="s">
        <v>115</v>
      </c>
      <c r="H3" s="93"/>
      <c r="I3" s="93"/>
      <c r="J3" s="93"/>
      <c r="K3" s="93"/>
      <c r="L3" s="93"/>
      <c r="M3" s="3"/>
    </row>
    <row r="4" spans="1:13" s="3" customFormat="1" ht="15.75" x14ac:dyDescent="0.25">
      <c r="A4" s="58" t="s">
        <v>116</v>
      </c>
      <c r="B4" s="3" t="e">
        <f>Overview!B21</f>
        <v>#VALUE!</v>
      </c>
      <c r="D4" s="59" t="s">
        <v>84</v>
      </c>
      <c r="E4" s="60" t="s">
        <v>87</v>
      </c>
      <c r="G4" s="59" t="s">
        <v>106</v>
      </c>
      <c r="H4" s="61" t="s">
        <v>69</v>
      </c>
      <c r="I4" s="61" t="s">
        <v>70</v>
      </c>
      <c r="J4" s="61" t="s">
        <v>80</v>
      </c>
      <c r="K4" s="70" t="s">
        <v>91</v>
      </c>
      <c r="L4" s="70" t="s">
        <v>87</v>
      </c>
      <c r="M4" s="50" t="s">
        <v>70</v>
      </c>
    </row>
    <row r="5" spans="1:13" ht="15.75" x14ac:dyDescent="0.25">
      <c r="D5" s="87" t="s">
        <v>2</v>
      </c>
      <c r="E5" s="62" t="e">
        <f>CalculationBase!E$75</f>
        <v>#VALUE!</v>
      </c>
      <c r="G5" s="63" t="s">
        <v>5</v>
      </c>
      <c r="H5" s="64">
        <f>COUNTIFS(CalculationBase!C$3:C$67, G5, CalculationBase!L$3:L$67, "C")</f>
        <v>0</v>
      </c>
      <c r="I5" s="64">
        <f>COUNTIFS(CalculationBase!C$3:C$67, G5, CalculationBase!L$3:L$67, "NC")</f>
        <v>0</v>
      </c>
      <c r="J5" s="64">
        <f t="shared" ref="J5:J17" si="0">H5+I5</f>
        <v>0</v>
      </c>
      <c r="K5" s="69">
        <f>IF(J5&gt;0, H5/J5, 0)*100</f>
        <v>0</v>
      </c>
      <c r="L5" s="69" t="str">
        <f>IF(J5=0,"non applicable",IF(AND(K5&gt;=Scale!$A$2, K5&lt;Scale!$B$2), Scale!$C$2, IF(AND(K5&gt;=Scale!$A$3, K5&lt;Scale!$B$3), Scale!$C$3, IF(AND(K5&gt;=Scale!$A$4, K5&lt;Scale!$B$4), Scale!$C$4, IF(AND(K5&gt;=Scale!$A$5, K5&lt;Scale!$B$5), Scale!$C$5, IF(AND(K5&gt;=Scale!$A$6, K5&lt;=Scale!$B$6), Scale!$C$6, "" ) ) ) ) ))</f>
        <v>non applicable</v>
      </c>
      <c r="M5" s="51">
        <f>IF(I5&gt;0, I5/J5, 0)</f>
        <v>0</v>
      </c>
    </row>
    <row r="6" spans="1:13" s="3" customFormat="1" ht="15.75" x14ac:dyDescent="0.25">
      <c r="D6" s="87" t="s">
        <v>3</v>
      </c>
      <c r="E6" s="62" t="e">
        <f>CalculationBase!F$75</f>
        <v>#VALUE!</v>
      </c>
      <c r="G6" s="63" t="s">
        <v>13</v>
      </c>
      <c r="H6" s="64">
        <f>COUNTIFS(CalculationBase!C$3:C$67, G6, CalculationBase!L$3:L$67, "C")</f>
        <v>0</v>
      </c>
      <c r="I6" s="64">
        <f>COUNTIFS(CalculationBase!C$3:C$67, G6, CalculationBase!L$3:L$67, "NC")</f>
        <v>0</v>
      </c>
      <c r="J6" s="64">
        <f t="shared" si="0"/>
        <v>0</v>
      </c>
      <c r="K6" s="69">
        <f t="shared" ref="K6:K17" si="1">IF(J6&gt;0, H6/J6, 0)*100</f>
        <v>0</v>
      </c>
      <c r="L6" s="69" t="str">
        <f>IF(J6=0,"non applicable",IF(AND(K6&gt;=Scale!$A$2, K6&lt;Scale!$B$2), Scale!$C$2, IF(AND(K6&gt;=Scale!$A$3, K6&lt;Scale!$B$3), Scale!$C$3, IF(AND(K6&gt;=Scale!$A$4, K6&lt;Scale!$B$4), Scale!$C$4, IF(AND(K6&gt;=Scale!$A$5, K6&lt;Scale!$B$5), Scale!$C$5, IF(AND(K6&gt;=Scale!$A$6, K6&lt;=Scale!$B$6), Scale!$C$6, "" ) ) ) ) ))</f>
        <v>non applicable</v>
      </c>
      <c r="M6" s="51">
        <f>IF(I6&gt;0, I6/J6, 0)</f>
        <v>0</v>
      </c>
    </row>
    <row r="7" spans="1:13" ht="15.75" x14ac:dyDescent="0.25">
      <c r="A7" s="3"/>
      <c r="B7" s="3"/>
      <c r="D7" s="88" t="s">
        <v>4</v>
      </c>
      <c r="E7" s="66" t="e">
        <f>CalculationBase!G$75</f>
        <v>#VALUE!</v>
      </c>
      <c r="G7" s="63" t="s">
        <v>14</v>
      </c>
      <c r="H7" s="64">
        <f>COUNTIFS(CalculationBase!C$3:C$67, G7, CalculationBase!L$3:L$67, "C")</f>
        <v>0</v>
      </c>
      <c r="I7" s="64">
        <f>COUNTIFS(CalculationBase!C$3:C$67, G7, CalculationBase!L$3:L$67, "NC")</f>
        <v>0</v>
      </c>
      <c r="J7" s="64">
        <f t="shared" si="0"/>
        <v>0</v>
      </c>
      <c r="K7" s="69">
        <f t="shared" si="1"/>
        <v>0</v>
      </c>
      <c r="L7" s="69" t="str">
        <f>IF(J7=0,"non applicable",IF(AND(K7&gt;=Scale!$A$2, K7&lt;Scale!$B$2), Scale!$C$2, IF(AND(K7&gt;=Scale!$A$3, K7&lt;Scale!$B$3), Scale!$C$3, IF(AND(K7&gt;=Scale!$A$4, K7&lt;Scale!$B$4), Scale!$C$4, IF(AND(K7&gt;=Scale!$A$5, K7&lt;Scale!$B$5), Scale!$C$5, IF(AND(K7&gt;=Scale!$A$6, K7&lt;=Scale!$B$6), Scale!$C$6, "" ) ) ) ) ))</f>
        <v>non applicable</v>
      </c>
      <c r="M7" s="51">
        <f>IF(I7&gt;0, I7/J7, 0)</f>
        <v>0</v>
      </c>
    </row>
    <row r="8" spans="1:13" s="3" customFormat="1" x14ac:dyDescent="0.2">
      <c r="G8" s="65" t="s">
        <v>17</v>
      </c>
      <c r="H8" s="64">
        <f>COUNTIFS(CalculationBase!C$3:C$67, G8, CalculationBase!L$3:L$67, "C")</f>
        <v>0</v>
      </c>
      <c r="I8" s="64">
        <f>COUNTIFS(CalculationBase!C$3:C$67, G8, CalculationBase!L$3:L$67, "NC")</f>
        <v>0</v>
      </c>
      <c r="J8" s="64">
        <f t="shared" si="0"/>
        <v>0</v>
      </c>
      <c r="K8" s="69">
        <f t="shared" si="1"/>
        <v>0</v>
      </c>
      <c r="L8" s="69" t="str">
        <f>IF(J8=0,"non applicable",IF(AND(K8&gt;=Scale!$A$2, K8&lt;Scale!$B$2), Scale!$C$2, IF(AND(K8&gt;=Scale!$A$3, K8&lt;Scale!$B$3), Scale!$C$3, IF(AND(K8&gt;=Scale!$A$4, K8&lt;Scale!$B$4), Scale!$C$4, IF(AND(K8&gt;=Scale!$A$5, K8&lt;Scale!$B$5), Scale!$C$5, IF(AND(K8&gt;=Scale!$A$6, K8&lt;=Scale!$B$6), Scale!$C$6, "" ) ) ) ) ))</f>
        <v>non applicable</v>
      </c>
      <c r="M8" s="51"/>
    </row>
    <row r="9" spans="1:13" x14ac:dyDescent="0.2">
      <c r="A9" s="54"/>
      <c r="C9" s="55"/>
      <c r="D9" s="3"/>
      <c r="E9" s="3"/>
      <c r="G9" s="65" t="s">
        <v>26</v>
      </c>
      <c r="H9" s="64">
        <f>COUNTIFS(CalculationBase!C$3:C$67, G9, CalculationBase!L$3:L$67, "C")</f>
        <v>0</v>
      </c>
      <c r="I9" s="64">
        <f>COUNTIFS(CalculationBase!C$3:C$67, G9, CalculationBase!L$3:L$67, "NC")</f>
        <v>0</v>
      </c>
      <c r="J9" s="64">
        <f t="shared" si="0"/>
        <v>0</v>
      </c>
      <c r="K9" s="69">
        <f t="shared" si="1"/>
        <v>0</v>
      </c>
      <c r="L9" s="69" t="str">
        <f>IF(J9=0,"non applicable",IF(AND(K9&gt;=Scale!$A$2, K9&lt;Scale!$B$2), Scale!$C$2, IF(AND(K9&gt;=Scale!$A$3, K9&lt;Scale!$B$3), Scale!$C$3, IF(AND(K9&gt;=Scale!$A$4, K9&lt;Scale!$B$4), Scale!$C$4, IF(AND(K9&gt;=Scale!$A$5, K9&lt;Scale!$B$5), Scale!$C$5, IF(AND(K9&gt;=Scale!$A$6, K9&lt;=Scale!$B$6), Scale!$C$6, "" ) ) ) ) ))</f>
        <v>non applicable</v>
      </c>
      <c r="M9" s="51">
        <f t="shared" ref="M9:M18" si="2">IF(I8&gt;0, I8/J8, 0)</f>
        <v>0</v>
      </c>
    </row>
    <row r="10" spans="1:13" x14ac:dyDescent="0.2">
      <c r="A10" s="54"/>
      <c r="B10" s="3"/>
      <c r="C10" s="55"/>
      <c r="D10" s="3"/>
      <c r="E10" s="3"/>
      <c r="G10" s="65" t="s">
        <v>29</v>
      </c>
      <c r="H10" s="64">
        <f>COUNTIFS(CalculationBase!C$3:C$67, G10, CalculationBase!L$3:L$67, "C")</f>
        <v>0</v>
      </c>
      <c r="I10" s="64">
        <f>COUNTIFS(CalculationBase!C$3:C$67, G10, CalculationBase!L$3:L$67, "NC")</f>
        <v>0</v>
      </c>
      <c r="J10" s="64">
        <f t="shared" si="0"/>
        <v>0</v>
      </c>
      <c r="K10" s="69">
        <f t="shared" si="1"/>
        <v>0</v>
      </c>
      <c r="L10" s="69" t="str">
        <f>IF(J10=0,"non applicable",IF(AND(K10&gt;=Scale!$A$2, K10&lt;Scale!$B$2), Scale!$C$2, IF(AND(K10&gt;=Scale!$A$3, K10&lt;Scale!$B$3), Scale!$C$3, IF(AND(K10&gt;=Scale!$A$4, K10&lt;Scale!$B$4), Scale!$C$4, IF(AND(K10&gt;=Scale!$A$5, K10&lt;Scale!$B$5), Scale!$C$5, IF(AND(K10&gt;=Scale!$A$6, K10&lt;=Scale!$B$6), Scale!$C$6, "" ) ) ) ) ))</f>
        <v>non applicable</v>
      </c>
      <c r="M10" s="51">
        <f t="shared" si="2"/>
        <v>0</v>
      </c>
    </row>
    <row r="11" spans="1:13" ht="16.350000000000001" customHeight="1" x14ac:dyDescent="0.2">
      <c r="D11" s="3"/>
      <c r="E11" s="3"/>
      <c r="G11" s="65" t="s">
        <v>32</v>
      </c>
      <c r="H11" s="64">
        <f>COUNTIFS(CalculationBase!C$3:C$67, G11, CalculationBase!L$3:L$67, "C")</f>
        <v>0</v>
      </c>
      <c r="I11" s="64">
        <f>COUNTIFS(CalculationBase!C$3:C$67, G11, CalculationBase!L$3:L$67, "NC")</f>
        <v>0</v>
      </c>
      <c r="J11" s="64">
        <f t="shared" si="0"/>
        <v>0</v>
      </c>
      <c r="K11" s="69">
        <f t="shared" si="1"/>
        <v>0</v>
      </c>
      <c r="L11" s="69" t="str">
        <f>IF(J11=0,"non applicable",IF(AND(K11&gt;=Scale!$A$2, K11&lt;Scale!$B$2), Scale!$C$2, IF(AND(K11&gt;=Scale!$A$3, K11&lt;Scale!$B$3), Scale!$C$3, IF(AND(K11&gt;=Scale!$A$4, K11&lt;Scale!$B$4), Scale!$C$4, IF(AND(K11&gt;=Scale!$A$5, K11&lt;Scale!$B$5), Scale!$C$5, IF(AND(K11&gt;=Scale!$A$6, K11&lt;=Scale!$B$6), Scale!$C$6, "" ) ) ) ) ))</f>
        <v>non applicable</v>
      </c>
      <c r="M11" s="51">
        <f t="shared" si="2"/>
        <v>0</v>
      </c>
    </row>
    <row r="12" spans="1:13" x14ac:dyDescent="0.2">
      <c r="G12" s="65" t="s">
        <v>34</v>
      </c>
      <c r="H12" s="64">
        <f>COUNTIFS(CalculationBase!C$3:C$67, G12, CalculationBase!L$3:L$67, "C")</f>
        <v>0</v>
      </c>
      <c r="I12" s="64">
        <f>COUNTIFS(CalculationBase!C$3:C$67, G12, CalculationBase!L$3:L$67, "NC")</f>
        <v>0</v>
      </c>
      <c r="J12" s="64">
        <f t="shared" si="0"/>
        <v>0</v>
      </c>
      <c r="K12" s="69">
        <f t="shared" si="1"/>
        <v>0</v>
      </c>
      <c r="L12" s="69" t="str">
        <f>IF(J12=0,"non applicable",IF(AND(K12&gt;=Scale!$A$2, K12&lt;Scale!$B$2), Scale!$C$2, IF(AND(K12&gt;=Scale!$A$3, K12&lt;Scale!$B$3), Scale!$C$3, IF(AND(K12&gt;=Scale!$A$4, K12&lt;Scale!$B$4), Scale!$C$4, IF(AND(K12&gt;=Scale!$A$5, K12&lt;Scale!$B$5), Scale!$C$5, IF(AND(K12&gt;=Scale!$A$6, K12&lt;=Scale!$B$6), Scale!$C$6, "" ) ) ) ) ))</f>
        <v>non applicable</v>
      </c>
      <c r="M12" s="51">
        <f t="shared" si="2"/>
        <v>0</v>
      </c>
    </row>
    <row r="13" spans="1:13" x14ac:dyDescent="0.2">
      <c r="G13" s="65" t="s">
        <v>40</v>
      </c>
      <c r="H13" s="64">
        <f>COUNTIFS(CalculationBase!C$3:C$67, G13, CalculationBase!L$3:L$67, "C")</f>
        <v>0</v>
      </c>
      <c r="I13" s="64">
        <f>COUNTIFS(CalculationBase!C$3:C$67, G13, CalculationBase!L$3:L$67, "NC")</f>
        <v>0</v>
      </c>
      <c r="J13" s="64">
        <f t="shared" si="0"/>
        <v>0</v>
      </c>
      <c r="K13" s="69">
        <f t="shared" si="1"/>
        <v>0</v>
      </c>
      <c r="L13" s="69" t="str">
        <f>IF(J13=0,"non applicable",IF(AND(K13&gt;=Scale!$A$2, K13&lt;Scale!$B$2), Scale!$C$2, IF(AND(K13&gt;=Scale!$A$3, K13&lt;Scale!$B$3), Scale!$C$3, IF(AND(K13&gt;=Scale!$A$4, K13&lt;Scale!$B$4), Scale!$C$4, IF(AND(K13&gt;=Scale!$A$5, K13&lt;Scale!$B$5), Scale!$C$5, IF(AND(K13&gt;=Scale!$A$6, K13&lt;=Scale!$B$6), Scale!$C$6, "" ) ) ) ) ))</f>
        <v>non applicable</v>
      </c>
      <c r="M13" s="51">
        <f t="shared" si="2"/>
        <v>0</v>
      </c>
    </row>
    <row r="14" spans="1:13" x14ac:dyDescent="0.2">
      <c r="G14" s="65" t="s">
        <v>43</v>
      </c>
      <c r="H14" s="64">
        <f>COUNTIFS(CalculationBase!C$3:C$67, G14, CalculationBase!L$3:L$67, "C")</f>
        <v>0</v>
      </c>
      <c r="I14" s="64">
        <f>COUNTIFS(CalculationBase!C$3:C$67, G14, CalculationBase!L$3:L$67, "NC")</f>
        <v>0</v>
      </c>
      <c r="J14" s="64">
        <f t="shared" si="0"/>
        <v>0</v>
      </c>
      <c r="K14" s="69">
        <f t="shared" si="1"/>
        <v>0</v>
      </c>
      <c r="L14" s="69" t="str">
        <f>IF(J14=0,"non applicable",IF(AND(K14&gt;=Scale!$A$2, K14&lt;Scale!$B$2), Scale!$C$2, IF(AND(K14&gt;=Scale!$A$3, K14&lt;Scale!$B$3), Scale!$C$3, IF(AND(K14&gt;=Scale!$A$4, K14&lt;Scale!$B$4), Scale!$C$4, IF(AND(K14&gt;=Scale!$A$5, K14&lt;Scale!$B$5), Scale!$C$5, IF(AND(K14&gt;=Scale!$A$6, K14&lt;=Scale!$B$6), Scale!$C$6, "" ) ) ) ) ))</f>
        <v>non applicable</v>
      </c>
      <c r="M14" s="51">
        <f t="shared" si="2"/>
        <v>0</v>
      </c>
    </row>
    <row r="15" spans="1:13" x14ac:dyDescent="0.2">
      <c r="G15" s="65" t="s">
        <v>49</v>
      </c>
      <c r="H15" s="64">
        <f>COUNTIFS(CalculationBase!C$3:C$67, G15, CalculationBase!L$3:L$67, "C")</f>
        <v>0</v>
      </c>
      <c r="I15" s="64">
        <f>COUNTIFS(CalculationBase!C$3:C$67, G15, CalculationBase!L$3:L$67, "NC")</f>
        <v>0</v>
      </c>
      <c r="J15" s="64">
        <f t="shared" si="0"/>
        <v>0</v>
      </c>
      <c r="K15" s="69">
        <f t="shared" si="1"/>
        <v>0</v>
      </c>
      <c r="L15" s="69" t="str">
        <f>IF(J15=0,"non applicable",IF(AND(K15&gt;=Scale!$A$2, K15&lt;Scale!$B$2), Scale!$C$2, IF(AND(K15&gt;=Scale!$A$3, K15&lt;Scale!$B$3), Scale!$C$3, IF(AND(K15&gt;=Scale!$A$4, K15&lt;Scale!$B$4), Scale!$C$4, IF(AND(K15&gt;=Scale!$A$5, K15&lt;Scale!$B$5), Scale!$C$5, IF(AND(K15&gt;=Scale!$A$6, K15&lt;=Scale!$B$6), Scale!$C$6, "" ) ) ) ) ))</f>
        <v>non applicable</v>
      </c>
      <c r="M15" s="51">
        <f t="shared" si="2"/>
        <v>0</v>
      </c>
    </row>
    <row r="16" spans="1:13" x14ac:dyDescent="0.2">
      <c r="G16" s="65" t="s">
        <v>57</v>
      </c>
      <c r="H16" s="64">
        <f>COUNTIFS(CalculationBase!C$3:C$67, G16, CalculationBase!L$3:L$67, "C")</f>
        <v>0</v>
      </c>
      <c r="I16" s="64">
        <f>COUNTIFS(CalculationBase!C$3:C$67, G16, CalculationBase!L$3:L$67, "NC")</f>
        <v>0</v>
      </c>
      <c r="J16" s="64">
        <f t="shared" si="0"/>
        <v>0</v>
      </c>
      <c r="K16" s="69">
        <f t="shared" si="1"/>
        <v>0</v>
      </c>
      <c r="L16" s="69" t="str">
        <f>IF(J16=0,"non applicable",IF(AND(K16&gt;=Scale!$A$2, K16&lt;Scale!$B$2), Scale!$C$2, IF(AND(K16&gt;=Scale!$A$3, K16&lt;Scale!$B$3), Scale!$C$3, IF(AND(K16&gt;=Scale!$A$4, K16&lt;Scale!$B$4), Scale!$C$4, IF(AND(K16&gt;=Scale!$A$5, K16&lt;Scale!$B$5), Scale!$C$5, IF(AND(K16&gt;=Scale!$A$6, K16&lt;=Scale!$B$6), Scale!$C$6, "" ) ) ) ) ))</f>
        <v>non applicable</v>
      </c>
      <c r="M16" s="51">
        <f t="shared" si="2"/>
        <v>0</v>
      </c>
    </row>
    <row r="17" spans="1:13" ht="15.75" thickBot="1" x14ac:dyDescent="0.25">
      <c r="G17" s="67" t="s">
        <v>63</v>
      </c>
      <c r="H17" s="68">
        <f>COUNTIFS(CalculationBase!C$3:C$67, G17, CalculationBase!L$3:L$67, "C")</f>
        <v>0</v>
      </c>
      <c r="I17" s="68">
        <f>COUNTIFS(CalculationBase!C$3:C$67, G17, CalculationBase!L$3:L$67, "NC")</f>
        <v>0</v>
      </c>
      <c r="J17" s="68">
        <f t="shared" si="0"/>
        <v>0</v>
      </c>
      <c r="K17" s="69">
        <f t="shared" si="1"/>
        <v>0</v>
      </c>
      <c r="L17" s="69" t="str">
        <f>IF(J17=0,"non applicable",IF(AND(K17&gt;=Scale!$A$2, K17&lt;Scale!$B$2), Scale!$C$2, IF(AND(K17&gt;=Scale!$A$3, K17&lt;Scale!$B$3), Scale!$C$3, IF(AND(K17&gt;=Scale!$A$4, K17&lt;Scale!$B$4), Scale!$C$4, IF(AND(K17&gt;=Scale!$A$5, K17&lt;Scale!$B$5), Scale!$C$5, IF(AND(K17&gt;=Scale!$A$6, K17&lt;=Scale!$B$6), Scale!$C$6, "" ) ) ) ) ))</f>
        <v>non applicable</v>
      </c>
      <c r="M17" s="51">
        <f t="shared" si="2"/>
        <v>0</v>
      </c>
    </row>
    <row r="18" spans="1:13" x14ac:dyDescent="0.2">
      <c r="M18" s="51">
        <f t="shared" si="2"/>
        <v>0</v>
      </c>
    </row>
    <row r="28" spans="1:13" x14ac:dyDescent="0.2">
      <c r="A28" s="3"/>
    </row>
    <row r="29" spans="1:13" x14ac:dyDescent="0.2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55"/>
  <sheetViews>
    <sheetView topLeftCell="A14" zoomScaleNormal="100" workbookViewId="0">
      <selection activeCell="C56" sqref="C56"/>
    </sheetView>
  </sheetViews>
  <sheetFormatPr defaultColWidth="9.5546875" defaultRowHeight="15.75" x14ac:dyDescent="0.2"/>
  <cols>
    <col min="1" max="1" width="4.33203125" style="1" customWidth="1"/>
    <col min="2" max="2" width="4.33203125" style="4" customWidth="1"/>
    <col min="3" max="3" width="76.88671875" style="5" customWidth="1"/>
    <col min="4" max="5" width="9.5546875" style="5"/>
    <col min="6" max="6" width="9.5546875" style="1"/>
    <col min="7" max="64" width="9.5546875" style="5"/>
    <col min="1024" max="1024" width="7.33203125" customWidth="1"/>
  </cols>
  <sheetData>
    <row r="1" spans="1:4" ht="15" customHeight="1" x14ac:dyDescent="0.2">
      <c r="A1" s="94" t="str">
        <f>Sample!A1</f>
        <v>SIMPLIFIED AUDIT – ASSESSMENT GRID</v>
      </c>
      <c r="B1" s="95"/>
      <c r="C1" s="96"/>
    </row>
    <row r="2" spans="1:4" ht="70.5" customHeight="1" x14ac:dyDescent="0.2">
      <c r="A2" s="29" t="s">
        <v>106</v>
      </c>
      <c r="B2" s="29" t="s">
        <v>107</v>
      </c>
      <c r="C2" s="30" t="s">
        <v>108</v>
      </c>
    </row>
    <row r="3" spans="1:4" ht="15" x14ac:dyDescent="0.2">
      <c r="A3" s="97" t="s">
        <v>5</v>
      </c>
      <c r="B3" s="57" t="s">
        <v>6</v>
      </c>
      <c r="C3" s="32" t="s">
        <v>125</v>
      </c>
      <c r="D3" s="6"/>
    </row>
    <row r="4" spans="1:4" ht="15" x14ac:dyDescent="0.2">
      <c r="A4" s="97"/>
      <c r="B4" s="57" t="s">
        <v>7</v>
      </c>
      <c r="C4" s="32" t="s">
        <v>126</v>
      </c>
      <c r="D4" s="6"/>
    </row>
    <row r="5" spans="1:4" ht="30" x14ac:dyDescent="0.2">
      <c r="A5" s="97"/>
      <c r="B5" s="57" t="s">
        <v>8</v>
      </c>
      <c r="C5" s="32" t="s">
        <v>127</v>
      </c>
      <c r="D5" s="6"/>
    </row>
    <row r="6" spans="1:4" ht="30" x14ac:dyDescent="0.2">
      <c r="A6" s="97"/>
      <c r="B6" s="57" t="s">
        <v>9</v>
      </c>
      <c r="C6" s="32" t="s">
        <v>128</v>
      </c>
      <c r="D6" s="6"/>
    </row>
    <row r="7" spans="1:4" ht="30" x14ac:dyDescent="0.2">
      <c r="A7" s="97"/>
      <c r="B7" s="57" t="s">
        <v>10</v>
      </c>
      <c r="C7" s="32" t="s">
        <v>129</v>
      </c>
      <c r="D7" s="6"/>
    </row>
    <row r="8" spans="1:4" ht="15" x14ac:dyDescent="0.2">
      <c r="A8" s="97"/>
      <c r="B8" s="57" t="s">
        <v>11</v>
      </c>
      <c r="C8" s="32" t="s">
        <v>130</v>
      </c>
      <c r="D8" s="6"/>
    </row>
    <row r="9" spans="1:4" ht="15" x14ac:dyDescent="0.2">
      <c r="A9" s="97"/>
      <c r="B9" s="57" t="s">
        <v>12</v>
      </c>
      <c r="C9" s="32" t="s">
        <v>131</v>
      </c>
      <c r="D9" s="6"/>
    </row>
    <row r="10" spans="1:4" ht="43.5" x14ac:dyDescent="0.2">
      <c r="A10" s="56" t="s">
        <v>117</v>
      </c>
      <c r="B10" s="57">
        <v>2.1</v>
      </c>
      <c r="C10" s="32" t="s">
        <v>132</v>
      </c>
      <c r="D10" s="6"/>
    </row>
    <row r="11" spans="1:4" ht="15" x14ac:dyDescent="0.2">
      <c r="A11" s="97" t="s">
        <v>118</v>
      </c>
      <c r="B11" s="57" t="s">
        <v>15</v>
      </c>
      <c r="C11" s="32" t="s">
        <v>169</v>
      </c>
      <c r="D11" s="6"/>
    </row>
    <row r="12" spans="1:4" ht="30" x14ac:dyDescent="0.2">
      <c r="A12" s="97"/>
      <c r="B12" s="57" t="s">
        <v>16</v>
      </c>
      <c r="C12" s="32" t="s">
        <v>133</v>
      </c>
      <c r="D12" s="6"/>
    </row>
    <row r="13" spans="1:4" ht="30" x14ac:dyDescent="0.2">
      <c r="A13" s="97" t="s">
        <v>119</v>
      </c>
      <c r="B13" s="57" t="s">
        <v>18</v>
      </c>
      <c r="C13" s="32" t="s">
        <v>134</v>
      </c>
      <c r="D13" s="6"/>
    </row>
    <row r="14" spans="1:4" ht="30" x14ac:dyDescent="0.2">
      <c r="A14" s="97"/>
      <c r="B14" s="57" t="s">
        <v>19</v>
      </c>
      <c r="C14" s="32" t="s">
        <v>135</v>
      </c>
      <c r="D14" s="6"/>
    </row>
    <row r="15" spans="1:4" ht="30" x14ac:dyDescent="0.2">
      <c r="A15" s="97"/>
      <c r="B15" s="57" t="s">
        <v>20</v>
      </c>
      <c r="C15" s="32" t="s">
        <v>170</v>
      </c>
      <c r="D15" s="6"/>
    </row>
    <row r="16" spans="1:4" ht="30" x14ac:dyDescent="0.2">
      <c r="A16" s="97"/>
      <c r="B16" s="57" t="s">
        <v>21</v>
      </c>
      <c r="C16" s="32" t="s">
        <v>171</v>
      </c>
      <c r="D16" s="6"/>
    </row>
    <row r="17" spans="1:64" ht="15" x14ac:dyDescent="0.2">
      <c r="A17" s="97"/>
      <c r="B17" s="57" t="s">
        <v>22</v>
      </c>
      <c r="C17" s="32" t="s">
        <v>136</v>
      </c>
      <c r="D17" s="6"/>
    </row>
    <row r="18" spans="1:64" ht="15" x14ac:dyDescent="0.2">
      <c r="A18" s="97"/>
      <c r="B18" s="57" t="s">
        <v>23</v>
      </c>
      <c r="C18" s="32" t="s">
        <v>137</v>
      </c>
      <c r="D18" s="6"/>
    </row>
    <row r="19" spans="1:64" ht="15" x14ac:dyDescent="0.2">
      <c r="A19" s="97"/>
      <c r="B19" s="57" t="s">
        <v>24</v>
      </c>
      <c r="C19" s="32" t="s">
        <v>138</v>
      </c>
      <c r="D19" s="6"/>
    </row>
    <row r="20" spans="1:64" ht="15" x14ac:dyDescent="0.2">
      <c r="A20" s="97"/>
      <c r="B20" s="57" t="s">
        <v>25</v>
      </c>
      <c r="C20" s="32" t="s">
        <v>139</v>
      </c>
      <c r="D20" s="6"/>
    </row>
    <row r="21" spans="1:64" ht="15" x14ac:dyDescent="0.2">
      <c r="A21" s="97" t="s">
        <v>120</v>
      </c>
      <c r="B21" s="57" t="s">
        <v>27</v>
      </c>
      <c r="C21" s="32" t="s">
        <v>140</v>
      </c>
      <c r="D21" s="6"/>
    </row>
    <row r="22" spans="1:64" ht="30" x14ac:dyDescent="0.2">
      <c r="A22" s="97"/>
      <c r="B22" s="57" t="s">
        <v>28</v>
      </c>
      <c r="C22" s="32" t="s">
        <v>141</v>
      </c>
      <c r="D22" s="6"/>
    </row>
    <row r="23" spans="1:64" ht="15" x14ac:dyDescent="0.2">
      <c r="A23" s="97" t="s">
        <v>121</v>
      </c>
      <c r="B23" s="57" t="s">
        <v>30</v>
      </c>
      <c r="C23" s="32" t="s">
        <v>142</v>
      </c>
      <c r="D23" s="6"/>
    </row>
    <row r="24" spans="1:64" ht="15" x14ac:dyDescent="0.2">
      <c r="A24" s="97"/>
      <c r="B24" s="57" t="s">
        <v>31</v>
      </c>
      <c r="C24" s="32" t="s">
        <v>172</v>
      </c>
      <c r="D24" s="6"/>
    </row>
    <row r="25" spans="1:64" ht="42" x14ac:dyDescent="0.2">
      <c r="A25" s="56" t="s">
        <v>32</v>
      </c>
      <c r="B25" s="57" t="s">
        <v>33</v>
      </c>
      <c r="C25" s="32" t="s">
        <v>173</v>
      </c>
      <c r="D25" s="6"/>
    </row>
    <row r="26" spans="1:64" s="71" customFormat="1" ht="15" x14ac:dyDescent="0.2">
      <c r="A26" s="72"/>
      <c r="B26" s="57">
        <v>8.1</v>
      </c>
      <c r="C26" s="32" t="s">
        <v>174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ht="15" x14ac:dyDescent="0.2">
      <c r="A27" s="98" t="s">
        <v>122</v>
      </c>
      <c r="B27" s="31" t="s">
        <v>85</v>
      </c>
      <c r="C27" s="32" t="s">
        <v>143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15" x14ac:dyDescent="0.2">
      <c r="A28" s="99"/>
      <c r="B28" s="31" t="s">
        <v>86</v>
      </c>
      <c r="C28" s="32" t="s">
        <v>144</v>
      </c>
      <c r="D28" s="6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15" x14ac:dyDescent="0.2">
      <c r="A29" s="99"/>
      <c r="B29" s="57" t="s">
        <v>35</v>
      </c>
      <c r="C29" s="32" t="s">
        <v>145</v>
      </c>
      <c r="D29" s="6"/>
    </row>
    <row r="30" spans="1:64" ht="15" x14ac:dyDescent="0.2">
      <c r="A30" s="99"/>
      <c r="B30" s="57" t="s">
        <v>36</v>
      </c>
      <c r="C30" s="32" t="s">
        <v>146</v>
      </c>
      <c r="D30" s="6"/>
    </row>
    <row r="31" spans="1:64" ht="15" x14ac:dyDescent="0.2">
      <c r="A31" s="99"/>
      <c r="B31" s="57" t="s">
        <v>37</v>
      </c>
      <c r="C31" s="32" t="s">
        <v>147</v>
      </c>
      <c r="D31" s="6"/>
    </row>
    <row r="32" spans="1:64" ht="15" x14ac:dyDescent="0.2">
      <c r="A32" s="99"/>
      <c r="B32" s="57" t="s">
        <v>38</v>
      </c>
      <c r="C32" s="32" t="s">
        <v>148</v>
      </c>
      <c r="D32" s="6"/>
    </row>
    <row r="33" spans="1:4" ht="15" x14ac:dyDescent="0.2">
      <c r="A33" s="100"/>
      <c r="B33" s="57" t="s">
        <v>39</v>
      </c>
      <c r="C33" s="32" t="s">
        <v>149</v>
      </c>
      <c r="D33" s="6"/>
    </row>
    <row r="34" spans="1:4" ht="15" x14ac:dyDescent="0.2">
      <c r="A34" s="97" t="s">
        <v>40</v>
      </c>
      <c r="B34" s="57" t="s">
        <v>41</v>
      </c>
      <c r="C34" s="32" t="s">
        <v>175</v>
      </c>
      <c r="D34" s="6"/>
    </row>
    <row r="35" spans="1:4" ht="15" x14ac:dyDescent="0.2">
      <c r="A35" s="97"/>
      <c r="B35" s="57" t="s">
        <v>42</v>
      </c>
      <c r="C35" s="32" t="s">
        <v>150</v>
      </c>
      <c r="D35" s="6"/>
    </row>
    <row r="36" spans="1:4" ht="15" x14ac:dyDescent="0.2">
      <c r="A36" s="97" t="s">
        <v>123</v>
      </c>
      <c r="B36" s="57" t="s">
        <v>44</v>
      </c>
      <c r="C36" s="32" t="s">
        <v>151</v>
      </c>
      <c r="D36" s="6"/>
    </row>
    <row r="37" spans="1:4" ht="15" x14ac:dyDescent="0.2">
      <c r="A37" s="97"/>
      <c r="B37" s="57" t="s">
        <v>45</v>
      </c>
      <c r="C37" s="32" t="s">
        <v>152</v>
      </c>
      <c r="D37" s="6"/>
    </row>
    <row r="38" spans="1:4" ht="30" x14ac:dyDescent="0.2">
      <c r="A38" s="97"/>
      <c r="B38" s="57" t="s">
        <v>46</v>
      </c>
      <c r="C38" s="32" t="s">
        <v>153</v>
      </c>
      <c r="D38" s="6"/>
    </row>
    <row r="39" spans="1:4" ht="30" x14ac:dyDescent="0.2">
      <c r="A39" s="97"/>
      <c r="B39" s="57" t="s">
        <v>47</v>
      </c>
      <c r="C39" s="32" t="s">
        <v>154</v>
      </c>
      <c r="D39" s="6"/>
    </row>
    <row r="40" spans="1:4" ht="30" x14ac:dyDescent="0.2">
      <c r="A40" s="97"/>
      <c r="B40" s="57" t="s">
        <v>48</v>
      </c>
      <c r="C40" s="32" t="s">
        <v>155</v>
      </c>
      <c r="D40" s="6"/>
    </row>
    <row r="41" spans="1:4" ht="15" x14ac:dyDescent="0.2">
      <c r="A41" s="97" t="s">
        <v>124</v>
      </c>
      <c r="B41" s="57" t="s">
        <v>50</v>
      </c>
      <c r="C41" s="32" t="s">
        <v>156</v>
      </c>
      <c r="D41" s="6"/>
    </row>
    <row r="42" spans="1:4" ht="15" x14ac:dyDescent="0.2">
      <c r="A42" s="97"/>
      <c r="B42" s="57" t="s">
        <v>51</v>
      </c>
      <c r="C42" s="32" t="s">
        <v>157</v>
      </c>
      <c r="D42" s="6"/>
    </row>
    <row r="43" spans="1:4" ht="15" x14ac:dyDescent="0.2">
      <c r="A43" s="97"/>
      <c r="B43" s="57" t="s">
        <v>52</v>
      </c>
      <c r="C43" s="32" t="s">
        <v>176</v>
      </c>
      <c r="D43" s="6"/>
    </row>
    <row r="44" spans="1:4" ht="15" x14ac:dyDescent="0.2">
      <c r="A44" s="97"/>
      <c r="B44" s="57" t="s">
        <v>53</v>
      </c>
      <c r="C44" s="32" t="s">
        <v>177</v>
      </c>
      <c r="D44" s="6"/>
    </row>
    <row r="45" spans="1:4" ht="15" x14ac:dyDescent="0.2">
      <c r="A45" s="97"/>
      <c r="B45" s="57" t="s">
        <v>54</v>
      </c>
      <c r="C45" s="32" t="s">
        <v>178</v>
      </c>
      <c r="D45" s="6"/>
    </row>
    <row r="46" spans="1:4" ht="15" x14ac:dyDescent="0.2">
      <c r="A46" s="97"/>
      <c r="B46" s="57" t="s">
        <v>55</v>
      </c>
      <c r="C46" s="32" t="s">
        <v>179</v>
      </c>
      <c r="D46" s="6"/>
    </row>
    <row r="47" spans="1:4" ht="15" x14ac:dyDescent="0.2">
      <c r="A47" s="97"/>
      <c r="B47" s="57" t="s">
        <v>56</v>
      </c>
      <c r="C47" s="32" t="s">
        <v>180</v>
      </c>
      <c r="D47" s="6"/>
    </row>
    <row r="48" spans="1:4" ht="30" x14ac:dyDescent="0.2">
      <c r="A48" s="97" t="s">
        <v>57</v>
      </c>
      <c r="B48" s="57" t="s">
        <v>58</v>
      </c>
      <c r="C48" s="32" t="s">
        <v>181</v>
      </c>
      <c r="D48" s="6"/>
    </row>
    <row r="49" spans="1:4" ht="15" x14ac:dyDescent="0.2">
      <c r="A49" s="97"/>
      <c r="B49" s="57" t="s">
        <v>59</v>
      </c>
      <c r="C49" s="32" t="s">
        <v>158</v>
      </c>
      <c r="D49" s="6"/>
    </row>
    <row r="50" spans="1:4" ht="15" x14ac:dyDescent="0.2">
      <c r="A50" s="97"/>
      <c r="B50" s="57" t="s">
        <v>60</v>
      </c>
      <c r="C50" s="32" t="s">
        <v>182</v>
      </c>
      <c r="D50" s="6"/>
    </row>
    <row r="51" spans="1:4" ht="15" x14ac:dyDescent="0.2">
      <c r="A51" s="97"/>
      <c r="B51" s="57" t="s">
        <v>61</v>
      </c>
      <c r="C51" s="32" t="s">
        <v>159</v>
      </c>
      <c r="D51" s="6"/>
    </row>
    <row r="52" spans="1:4" ht="30" x14ac:dyDescent="0.2">
      <c r="A52" s="97"/>
      <c r="B52" s="57" t="s">
        <v>62</v>
      </c>
      <c r="C52" s="32" t="s">
        <v>160</v>
      </c>
      <c r="D52" s="6"/>
    </row>
    <row r="53" spans="1:4" ht="30" x14ac:dyDescent="0.2">
      <c r="A53" s="97" t="s">
        <v>63</v>
      </c>
      <c r="B53" s="57" t="s">
        <v>64</v>
      </c>
      <c r="C53" s="32" t="s">
        <v>161</v>
      </c>
      <c r="D53" s="6"/>
    </row>
    <row r="54" spans="1:4" ht="15" x14ac:dyDescent="0.2">
      <c r="A54" s="97"/>
      <c r="B54" s="57" t="s">
        <v>65</v>
      </c>
      <c r="C54" s="32" t="s">
        <v>183</v>
      </c>
      <c r="D54" s="6"/>
    </row>
    <row r="55" spans="1:4" ht="15" x14ac:dyDescent="0.2">
      <c r="A55" s="97"/>
      <c r="B55" s="57" t="s">
        <v>66</v>
      </c>
      <c r="C55" s="32" t="s">
        <v>184</v>
      </c>
      <c r="D55" s="6"/>
    </row>
  </sheetData>
  <mergeCells count="12">
    <mergeCell ref="A41:A47"/>
    <mergeCell ref="A48:A52"/>
    <mergeCell ref="A53:A55"/>
    <mergeCell ref="A21:A22"/>
    <mergeCell ref="A23:A24"/>
    <mergeCell ref="A34:A35"/>
    <mergeCell ref="A27:A33"/>
    <mergeCell ref="A1:C1"/>
    <mergeCell ref="A3:A9"/>
    <mergeCell ref="A11:A12"/>
    <mergeCell ref="A13:A20"/>
    <mergeCell ref="A36:A40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9"/>
  <sheetViews>
    <sheetView zoomScaleNormal="100" workbookViewId="0">
      <selection activeCell="B18" sqref="B18"/>
    </sheetView>
  </sheetViews>
  <sheetFormatPr defaultColWidth="7.33203125" defaultRowHeight="15.75" x14ac:dyDescent="0.25"/>
  <cols>
    <col min="1" max="1" width="10.5546875" style="15" customWidth="1"/>
    <col min="2" max="2" width="5.6640625" style="15" customWidth="1"/>
    <col min="3" max="12" width="5" style="21" customWidth="1"/>
    <col min="13" max="13" width="5" style="15" customWidth="1"/>
    <col min="14" max="14" width="4.109375" style="15" customWidth="1"/>
    <col min="15" max="15" width="4.88671875" style="15" customWidth="1"/>
    <col min="16" max="16" width="1.88671875" style="15" customWidth="1"/>
    <col min="17" max="17" width="4.88671875" style="15" customWidth="1"/>
    <col min="18" max="18" width="5.88671875" style="15" customWidth="1"/>
    <col min="19" max="16384" width="7.33203125" style="15"/>
  </cols>
  <sheetData>
    <row r="1" spans="1:18" x14ac:dyDescent="0.25">
      <c r="A1" s="93" t="str">
        <f>Sample!A1</f>
        <v>SIMPLIFIED AUDIT – ASSESSMENT GRID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8" ht="15" customHeight="1" x14ac:dyDescent="0.25">
      <c r="A2" s="93" t="s">
        <v>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8" ht="15" customHeight="1" x14ac:dyDescent="0.25">
      <c r="B3" s="101" t="s">
        <v>68</v>
      </c>
      <c r="C3" s="102" t="s">
        <v>5</v>
      </c>
      <c r="D3" s="102" t="s">
        <v>117</v>
      </c>
      <c r="E3" s="102" t="s">
        <v>118</v>
      </c>
      <c r="F3" s="102" t="s">
        <v>119</v>
      </c>
      <c r="G3" s="102" t="s">
        <v>120</v>
      </c>
      <c r="H3" s="102" t="s">
        <v>121</v>
      </c>
      <c r="I3" s="102" t="s">
        <v>32</v>
      </c>
      <c r="J3" s="102" t="s">
        <v>122</v>
      </c>
      <c r="K3" s="102" t="s">
        <v>162</v>
      </c>
      <c r="L3" s="102" t="s">
        <v>123</v>
      </c>
      <c r="M3" s="102" t="s">
        <v>124</v>
      </c>
      <c r="N3" s="102" t="s">
        <v>57</v>
      </c>
      <c r="O3" s="102" t="s">
        <v>63</v>
      </c>
      <c r="P3" s="33"/>
      <c r="Q3" s="33"/>
      <c r="R3" s="33"/>
    </row>
    <row r="4" spans="1:18" x14ac:dyDescent="0.25">
      <c r="A4" s="18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33"/>
      <c r="Q4" s="33"/>
      <c r="R4" s="33"/>
    </row>
    <row r="5" spans="1:18" ht="59.85" customHeight="1" x14ac:dyDescent="0.25">
      <c r="A5" s="18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33"/>
      <c r="Q5" s="33"/>
      <c r="R5" s="33"/>
    </row>
    <row r="6" spans="1:18" ht="18" customHeight="1" x14ac:dyDescent="0.25">
      <c r="B6" s="34" t="s">
        <v>69</v>
      </c>
      <c r="C6" s="34">
        <f>CalculationBase!$H10</f>
        <v>0</v>
      </c>
      <c r="D6" s="34">
        <f>CalculationBase!H12</f>
        <v>0</v>
      </c>
      <c r="E6" s="34">
        <f>CalculationBase!H15</f>
        <v>0</v>
      </c>
      <c r="F6" s="34">
        <f>CalculationBase!H24</f>
        <v>0</v>
      </c>
      <c r="G6" s="34">
        <f>CalculationBase!H27</f>
        <v>0</v>
      </c>
      <c r="H6" s="34">
        <f>CalculationBase!H30</f>
        <v>0</v>
      </c>
      <c r="I6" s="34">
        <f>CalculationBase!H32</f>
        <v>0</v>
      </c>
      <c r="J6" s="34">
        <f>CalculationBase!H41</f>
        <v>0</v>
      </c>
      <c r="K6" s="34">
        <f>CalculationBase!H44</f>
        <v>0</v>
      </c>
      <c r="L6" s="34">
        <f>CalculationBase!H50</f>
        <v>0</v>
      </c>
      <c r="M6" s="34">
        <f>CalculationBase!H58</f>
        <v>0</v>
      </c>
      <c r="N6" s="34">
        <f>CalculationBase!H64</f>
        <v>0</v>
      </c>
      <c r="O6" s="35">
        <f>CalculationBase!H68</f>
        <v>0</v>
      </c>
      <c r="P6" s="33"/>
      <c r="Q6" s="36">
        <f>SUM(C6:O6)</f>
        <v>0</v>
      </c>
      <c r="R6" s="36" t="s">
        <v>69</v>
      </c>
    </row>
    <row r="7" spans="1:18" ht="18" customHeight="1" x14ac:dyDescent="0.25">
      <c r="A7" s="19"/>
      <c r="B7" s="37" t="s">
        <v>70</v>
      </c>
      <c r="C7" s="37">
        <f>CalculationBase!I10</f>
        <v>0</v>
      </c>
      <c r="D7" s="37">
        <f>CalculationBase!I12</f>
        <v>0</v>
      </c>
      <c r="E7" s="37">
        <f>CalculationBase!I15</f>
        <v>0</v>
      </c>
      <c r="F7" s="37">
        <f>CalculationBase!I24</f>
        <v>0</v>
      </c>
      <c r="G7" s="37">
        <f>CalculationBase!I27</f>
        <v>0</v>
      </c>
      <c r="H7" s="37">
        <f>CalculationBase!I30</f>
        <v>0</v>
      </c>
      <c r="I7" s="37">
        <f>CalculationBase!I32</f>
        <v>0</v>
      </c>
      <c r="J7" s="37">
        <f>CalculationBase!I41</f>
        <v>0</v>
      </c>
      <c r="K7" s="37">
        <f>CalculationBase!I44</f>
        <v>0</v>
      </c>
      <c r="L7" s="37">
        <f>CalculationBase!I50</f>
        <v>0</v>
      </c>
      <c r="M7" s="37">
        <f>CalculationBase!I58</f>
        <v>0</v>
      </c>
      <c r="N7" s="37">
        <f>CalculationBase!I64</f>
        <v>0</v>
      </c>
      <c r="O7" s="38">
        <f>CalculationBase!I68</f>
        <v>0</v>
      </c>
      <c r="P7" s="33"/>
      <c r="Q7" s="39">
        <f>SUM(C7:O7)</f>
        <v>0</v>
      </c>
      <c r="R7" s="39" t="s">
        <v>70</v>
      </c>
    </row>
    <row r="8" spans="1:18" ht="18" customHeight="1" x14ac:dyDescent="0.25">
      <c r="A8" s="19"/>
      <c r="B8" s="40" t="s">
        <v>71</v>
      </c>
      <c r="C8" s="40">
        <f>CalculationBase!J10</f>
        <v>0</v>
      </c>
      <c r="D8" s="40">
        <f>CalculationBase!J12</f>
        <v>0</v>
      </c>
      <c r="E8" s="40">
        <f>CalculationBase!J15</f>
        <v>0</v>
      </c>
      <c r="F8" s="40">
        <f>CalculationBase!J24</f>
        <v>0</v>
      </c>
      <c r="G8" s="40">
        <f>CalculationBase!J27</f>
        <v>0</v>
      </c>
      <c r="H8" s="40">
        <f>CalculationBase!J30</f>
        <v>0</v>
      </c>
      <c r="I8" s="40">
        <f>CalculationBase!J32</f>
        <v>0</v>
      </c>
      <c r="J8" s="40">
        <f>CalculationBase!J41</f>
        <v>0</v>
      </c>
      <c r="K8" s="40">
        <f>CalculationBase!J44</f>
        <v>0</v>
      </c>
      <c r="L8" s="40">
        <f>CalculationBase!J50</f>
        <v>0</v>
      </c>
      <c r="M8" s="40">
        <f>CalculationBase!J58</f>
        <v>0</v>
      </c>
      <c r="N8" s="40">
        <f>CalculationBase!J64</f>
        <v>0</v>
      </c>
      <c r="O8" s="41">
        <f>CalculationBase!J68</f>
        <v>0</v>
      </c>
      <c r="P8" s="33"/>
      <c r="Q8" s="42">
        <f>SUM(C8:O8)</f>
        <v>0</v>
      </c>
      <c r="R8" s="42" t="s">
        <v>71</v>
      </c>
    </row>
    <row r="9" spans="1:18" ht="18" customHeight="1" x14ac:dyDescent="0.25">
      <c r="A9" s="19"/>
      <c r="B9" s="43" t="s">
        <v>72</v>
      </c>
      <c r="C9" s="43">
        <f>CalculationBase!S10</f>
        <v>0</v>
      </c>
      <c r="D9" s="43">
        <f>CalculationBase!S12</f>
        <v>0</v>
      </c>
      <c r="E9" s="43">
        <f>CalculationBase!S15</f>
        <v>0</v>
      </c>
      <c r="F9" s="43">
        <f>CalculationBase!S24</f>
        <v>0</v>
      </c>
      <c r="G9" s="43">
        <f>CalculationBase!S27</f>
        <v>0</v>
      </c>
      <c r="H9" s="43">
        <f>CalculationBase!S30</f>
        <v>0</v>
      </c>
      <c r="I9" s="43">
        <f>CalculationBase!S32</f>
        <v>0</v>
      </c>
      <c r="J9" s="43">
        <f>CalculationBase!S41</f>
        <v>0</v>
      </c>
      <c r="K9" s="43">
        <f>CalculationBase!S44</f>
        <v>0</v>
      </c>
      <c r="L9" s="43">
        <f>CalculationBase!S50</f>
        <v>0</v>
      </c>
      <c r="M9" s="43">
        <f>CalculationBase!S58</f>
        <v>0</v>
      </c>
      <c r="N9" s="43">
        <f>CalculationBase!S64</f>
        <v>0</v>
      </c>
      <c r="O9" s="44">
        <f>CalculationBase!S68</f>
        <v>0</v>
      </c>
      <c r="P9" s="33"/>
      <c r="Q9" s="45">
        <f>SUM(C9:O9)</f>
        <v>0</v>
      </c>
      <c r="R9" s="45" t="s">
        <v>72</v>
      </c>
    </row>
    <row r="10" spans="1:18" ht="18" customHeight="1" x14ac:dyDescent="0.25">
      <c r="A10" s="19"/>
      <c r="B10" s="43" t="s">
        <v>73</v>
      </c>
      <c r="C10" s="43">
        <f>CalculationBase!K10</f>
        <v>21</v>
      </c>
      <c r="D10" s="43">
        <f>CalculationBase!K12</f>
        <v>3</v>
      </c>
      <c r="E10" s="43">
        <f>CalculationBase!K15</f>
        <v>6</v>
      </c>
      <c r="F10" s="43">
        <f>CalculationBase!K24</f>
        <v>24</v>
      </c>
      <c r="G10" s="43">
        <f>CalculationBase!K27</f>
        <v>6</v>
      </c>
      <c r="H10" s="43">
        <f>CalculationBase!K30</f>
        <v>6</v>
      </c>
      <c r="I10" s="43">
        <f>CalculationBase!K32</f>
        <v>3</v>
      </c>
      <c r="J10" s="43">
        <f>CalculationBase!K41</f>
        <v>24</v>
      </c>
      <c r="K10" s="43">
        <f>CalculationBase!K44</f>
        <v>6</v>
      </c>
      <c r="L10" s="43">
        <f>CalculationBase!K50</f>
        <v>15</v>
      </c>
      <c r="M10" s="43">
        <f>CalculationBase!K58</f>
        <v>21</v>
      </c>
      <c r="N10" s="43">
        <f>CalculationBase!K64</f>
        <v>15</v>
      </c>
      <c r="O10" s="44">
        <f>CalculationBase!K68</f>
        <v>9</v>
      </c>
      <c r="P10" s="33"/>
      <c r="Q10" s="45">
        <f>SUM(C10:O10)</f>
        <v>159</v>
      </c>
      <c r="R10" s="45" t="s">
        <v>73</v>
      </c>
    </row>
    <row r="11" spans="1:18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8" x14ac:dyDescent="0.25">
      <c r="C12" s="15"/>
      <c r="D12" s="15"/>
      <c r="E12" s="15"/>
      <c r="F12" s="15"/>
    </row>
    <row r="13" spans="1:18" x14ac:dyDescent="0.25">
      <c r="C13" s="15"/>
      <c r="D13" s="15"/>
      <c r="E13" s="15"/>
      <c r="F13" s="15"/>
    </row>
    <row r="14" spans="1:18" x14ac:dyDescent="0.25">
      <c r="B14" s="15" t="s">
        <v>163</v>
      </c>
    </row>
    <row r="15" spans="1:18" x14ac:dyDescent="0.25">
      <c r="B15" s="53" t="str">
        <f>IF(Q10=0,ROUND(COUNTIF(CalculationBase!L3:L67,"C")/(COUNTIF(CalculationBase!L3:L67,"C")+COUNTIF(CalculationBase!L3:L67,"NC"))*100, 2)&amp;"%","Percentage unavailable: "&amp;Q10&amp;" NT criteria remain.")</f>
        <v>Percentage unavailable: 159 NT criteria remain.</v>
      </c>
      <c r="C15" s="22"/>
    </row>
    <row r="16" spans="1:18" x14ac:dyDescent="0.25">
      <c r="C16" s="22"/>
    </row>
    <row r="17" spans="2:2" x14ac:dyDescent="0.25">
      <c r="B17" s="15" t="s">
        <v>164</v>
      </c>
    </row>
    <row r="18" spans="2:2" x14ac:dyDescent="0.25">
      <c r="B18" s="15" t="str">
        <f>IF(Q10=0,ROUND(AVERAGEIF(CalculationBase!E72:G72,"&lt;&gt;NA")*100,1)&amp;"%","Percentage unavailable: "&amp;Q10&amp;" NT criteria remain.")</f>
        <v>Percentage unavailable: 159 NT criteria remain.</v>
      </c>
    </row>
    <row r="20" spans="2:2" x14ac:dyDescent="0.25">
      <c r="B20" s="15" t="e">
        <f>B15*100</f>
        <v>#VALUE!</v>
      </c>
    </row>
    <row r="21" spans="2:2" x14ac:dyDescent="0.25">
      <c r="B21" s="15" t="e">
        <f>IF(AND(Overview!B20&gt;=Scale!A2, Overview!B20&lt;Scale!B2), Scale!C2, IF(AND(Overview!B20&gt;=Scale!A3, Overview!B20&lt;Scale!B3), Scale!C3, IF(AND(Overview!B20&gt;=Scale!A4, Overview!B20&lt;Scale!B4), Scale!C4, IF(AND(Overview!B20&gt;=Scale!A5, Overview!B20&lt;Scale!B5), Scale!C5, IF(AND(Overview!B20&gt;=Scale!A6, Overview!B20&lt;=Scale!B6), Scale!C6, "" ) ) ) ) )</f>
        <v>#VALUE!</v>
      </c>
    </row>
    <row r="36" spans="3:3" x14ac:dyDescent="0.25">
      <c r="C36" s="21">
        <v>1</v>
      </c>
    </row>
    <row r="43" spans="3:3" x14ac:dyDescent="0.25">
      <c r="C43" s="21">
        <v>1</v>
      </c>
    </row>
    <row r="57" spans="3:3" x14ac:dyDescent="0.25">
      <c r="C57" s="21">
        <v>1</v>
      </c>
    </row>
    <row r="58" spans="3:3" x14ac:dyDescent="0.25">
      <c r="C58" s="21">
        <v>1</v>
      </c>
    </row>
    <row r="67" spans="3:3" x14ac:dyDescent="0.25">
      <c r="C67" s="21">
        <v>1</v>
      </c>
    </row>
    <row r="68" spans="3:3" x14ac:dyDescent="0.25">
      <c r="C68" s="21">
        <v>1</v>
      </c>
    </row>
    <row r="69" spans="3:3" x14ac:dyDescent="0.25">
      <c r="C69" s="21">
        <v>1</v>
      </c>
    </row>
    <row r="70" spans="3:3" x14ac:dyDescent="0.25">
      <c r="C70" s="21">
        <v>1</v>
      </c>
    </row>
    <row r="71" spans="3:3" x14ac:dyDescent="0.25">
      <c r="C71" s="21">
        <v>1</v>
      </c>
    </row>
    <row r="87" spans="3:3" x14ac:dyDescent="0.25">
      <c r="C87" s="21">
        <v>1</v>
      </c>
    </row>
    <row r="88" spans="3:3" x14ac:dyDescent="0.25">
      <c r="C88" s="21">
        <v>1</v>
      </c>
    </row>
    <row r="89" spans="3:3" x14ac:dyDescent="0.25">
      <c r="C89" s="21">
        <v>1</v>
      </c>
    </row>
    <row r="97" spans="3:3" x14ac:dyDescent="0.25">
      <c r="C97" s="21">
        <v>1</v>
      </c>
    </row>
    <row r="98" spans="3:3" x14ac:dyDescent="0.25">
      <c r="C98" s="21">
        <v>1</v>
      </c>
    </row>
    <row r="101" spans="3:3" x14ac:dyDescent="0.25">
      <c r="C101" s="21">
        <v>1</v>
      </c>
    </row>
    <row r="107" spans="3:3" x14ac:dyDescent="0.25">
      <c r="C107" s="21">
        <v>1</v>
      </c>
    </row>
    <row r="108" spans="3:3" x14ac:dyDescent="0.25">
      <c r="C108" s="21">
        <v>1</v>
      </c>
    </row>
    <row r="112" spans="3:3" x14ac:dyDescent="0.25">
      <c r="C112" s="21">
        <v>1</v>
      </c>
    </row>
    <row r="113" spans="3:3" x14ac:dyDescent="0.25">
      <c r="C113" s="21">
        <v>1</v>
      </c>
    </row>
    <row r="116" spans="3:3" x14ac:dyDescent="0.25">
      <c r="C116" s="21">
        <v>1</v>
      </c>
    </row>
    <row r="117" spans="3:3" x14ac:dyDescent="0.25">
      <c r="C117" s="21">
        <v>1</v>
      </c>
    </row>
    <row r="119" spans="3:3" x14ac:dyDescent="0.25">
      <c r="C119" s="21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7" sqref="C7"/>
    </sheetView>
  </sheetViews>
  <sheetFormatPr defaultRowHeight="15" x14ac:dyDescent="0.2"/>
  <cols>
    <col min="1" max="2" width="8.88671875" style="3"/>
  </cols>
  <sheetData>
    <row r="1" spans="1:3" s="3" customFormat="1" x14ac:dyDescent="0.2">
      <c r="A1" s="58" t="s">
        <v>90</v>
      </c>
      <c r="B1" s="58" t="s">
        <v>89</v>
      </c>
      <c r="C1" s="3" t="s">
        <v>88</v>
      </c>
    </row>
    <row r="2" spans="1:3" x14ac:dyDescent="0.2">
      <c r="A2" s="3">
        <v>0</v>
      </c>
      <c r="B2" s="3">
        <v>20</v>
      </c>
      <c r="C2" t="s">
        <v>101</v>
      </c>
    </row>
    <row r="3" spans="1:3" x14ac:dyDescent="0.2">
      <c r="A3" s="3">
        <v>20</v>
      </c>
      <c r="B3" s="3">
        <v>40</v>
      </c>
      <c r="C3" t="s">
        <v>102</v>
      </c>
    </row>
    <row r="4" spans="1:3" x14ac:dyDescent="0.2">
      <c r="A4" s="3">
        <v>40</v>
      </c>
      <c r="B4" s="3">
        <v>60</v>
      </c>
      <c r="C4" t="s">
        <v>103</v>
      </c>
    </row>
    <row r="5" spans="1:3" x14ac:dyDescent="0.2">
      <c r="A5" s="3">
        <v>60</v>
      </c>
      <c r="B5" s="3">
        <v>80</v>
      </c>
      <c r="C5" t="s">
        <v>104</v>
      </c>
    </row>
    <row r="6" spans="1:3" x14ac:dyDescent="0.2">
      <c r="A6" s="3">
        <v>80</v>
      </c>
      <c r="B6" s="3">
        <v>100</v>
      </c>
      <c r="C6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56"/>
  <sheetViews>
    <sheetView zoomScaleNormal="100" workbookViewId="0">
      <selection activeCell="F5" sqref="F5"/>
    </sheetView>
  </sheetViews>
  <sheetFormatPr defaultColWidth="9.5546875" defaultRowHeight="15" x14ac:dyDescent="0.2"/>
  <cols>
    <col min="1" max="1" width="3.6640625" style="1" customWidth="1"/>
    <col min="2" max="2" width="5.6640625" style="13" customWidth="1"/>
    <col min="3" max="3" width="39.88671875" style="5" customWidth="1"/>
    <col min="4" max="4" width="3.88671875" style="5" customWidth="1"/>
    <col min="5" max="5" width="3.109375" style="5" customWidth="1"/>
    <col min="6" max="6" width="79.88671875" style="5" customWidth="1"/>
    <col min="7" max="7" width="22.88671875" style="5" customWidth="1"/>
    <col min="8" max="64" width="9.5546875" style="5"/>
    <col min="1024" max="1024" width="7.33203125" customWidth="1"/>
  </cols>
  <sheetData>
    <row r="1" spans="1:1023" ht="15.75" x14ac:dyDescent="0.2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1023" x14ac:dyDescent="0.2">
      <c r="A2" s="108" t="str">
        <f>CONCATENATE(Sample!B7," : ",Sample!C7)</f>
        <v>Page title 1 : https:///www.example.com/1.html</v>
      </c>
      <c r="B2" s="108"/>
      <c r="C2" s="108"/>
      <c r="D2" s="108"/>
      <c r="E2" s="108"/>
      <c r="F2" s="108"/>
      <c r="G2" s="108"/>
    </row>
    <row r="3" spans="1:1023" ht="57" x14ac:dyDescent="0.2">
      <c r="A3" s="29" t="s">
        <v>106</v>
      </c>
      <c r="B3" s="29" t="s">
        <v>107</v>
      </c>
      <c r="C3" s="30" t="s">
        <v>108</v>
      </c>
      <c r="D3" s="29" t="s">
        <v>165</v>
      </c>
      <c r="E3" s="29" t="s">
        <v>166</v>
      </c>
      <c r="F3" s="30" t="s">
        <v>167</v>
      </c>
      <c r="G3" s="30" t="s">
        <v>168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30" x14ac:dyDescent="0.2">
      <c r="A4" s="105" t="str">
        <f>Criteria!$A$3</f>
        <v>IMAGES</v>
      </c>
      <c r="B4" s="46" t="str">
        <f>Criteria!B3</f>
        <v>1.1</v>
      </c>
      <c r="C4" s="32" t="str">
        <f>Criteria!C3</f>
        <v>Does each image conveying information have a text alternative?</v>
      </c>
      <c r="D4" s="32" t="s">
        <v>73</v>
      </c>
      <c r="E4" s="47" t="s">
        <v>79</v>
      </c>
      <c r="F4" s="32"/>
      <c r="G4" s="3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30" x14ac:dyDescent="0.2">
      <c r="A5" s="105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47" t="s">
        <v>79</v>
      </c>
      <c r="F5" s="32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5" x14ac:dyDescent="0.2">
      <c r="A6" s="105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47" t="s">
        <v>79</v>
      </c>
      <c r="F6" s="32"/>
      <c r="G6" s="3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45" x14ac:dyDescent="0.2">
      <c r="A7" s="105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47" t="s">
        <v>79</v>
      </c>
      <c r="F7" s="32"/>
      <c r="G7" s="32"/>
    </row>
    <row r="8" spans="1:1023" ht="45" x14ac:dyDescent="0.2">
      <c r="A8" s="105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47" t="s">
        <v>79</v>
      </c>
      <c r="F8" s="32"/>
      <c r="G8" s="32"/>
    </row>
    <row r="9" spans="1:1023" ht="30" x14ac:dyDescent="0.2">
      <c r="A9" s="105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47" t="s">
        <v>79</v>
      </c>
      <c r="F9" s="32"/>
      <c r="G9" s="32"/>
    </row>
    <row r="10" spans="1:1023" ht="30" x14ac:dyDescent="0.2">
      <c r="A10" s="97"/>
      <c r="B10" s="74" t="str">
        <f>Criteria!B9</f>
        <v>1.7</v>
      </c>
      <c r="C10" s="75" t="str">
        <f>Criteria!C9</f>
        <v>For each image conveying information with a detailed description, is this description relevant?</v>
      </c>
      <c r="D10" s="32" t="s">
        <v>73</v>
      </c>
      <c r="E10" s="47" t="s">
        <v>79</v>
      </c>
      <c r="F10" s="75"/>
      <c r="G10" s="75"/>
    </row>
    <row r="11" spans="1:1023" ht="43.5" x14ac:dyDescent="0.2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47" t="s">
        <v>79</v>
      </c>
      <c r="F11" s="80"/>
      <c r="G11" s="80"/>
    </row>
    <row r="12" spans="1:1023" ht="30" x14ac:dyDescent="0.2">
      <c r="A12" s="99" t="str">
        <f>Criteria!$A$11</f>
        <v>COLOURS</v>
      </c>
      <c r="B12" s="76" t="str">
        <f>Criteria!B11</f>
        <v>3.1</v>
      </c>
      <c r="C12" s="77" t="str">
        <f>Criteria!C11</f>
        <v>On each web page, the information must not be provided by colour alone. Is this rule respected?</v>
      </c>
      <c r="D12" s="32" t="s">
        <v>73</v>
      </c>
      <c r="E12" s="47" t="s">
        <v>79</v>
      </c>
      <c r="F12" s="77"/>
      <c r="G12" s="77"/>
    </row>
    <row r="13" spans="1:1023" ht="45" x14ac:dyDescent="0.2">
      <c r="A13" s="97"/>
      <c r="B13" s="74" t="str">
        <f>Criteria!B12</f>
        <v>3.2</v>
      </c>
      <c r="C13" s="7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47" t="s">
        <v>79</v>
      </c>
      <c r="F13" s="75"/>
      <c r="G13" s="75"/>
    </row>
    <row r="14" spans="1:1023" ht="45" x14ac:dyDescent="0.2">
      <c r="A14" s="103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47" t="s">
        <v>79</v>
      </c>
      <c r="F14" s="82"/>
      <c r="G14" s="82"/>
    </row>
    <row r="15" spans="1:1023" ht="45" x14ac:dyDescent="0.2">
      <c r="A15" s="105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47" t="s">
        <v>79</v>
      </c>
      <c r="F15" s="32"/>
      <c r="G15" s="32"/>
    </row>
    <row r="16" spans="1:1023" ht="45" x14ac:dyDescent="0.2">
      <c r="A16" s="105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32" t="s">
        <v>73</v>
      </c>
      <c r="E16" s="47" t="s">
        <v>79</v>
      </c>
      <c r="F16" s="32"/>
      <c r="G16" s="32"/>
    </row>
    <row r="17" spans="1:64" ht="45" x14ac:dyDescent="0.2">
      <c r="A17" s="105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32" t="s">
        <v>73</v>
      </c>
      <c r="E17" s="47" t="s">
        <v>79</v>
      </c>
      <c r="F17" s="32"/>
      <c r="G17" s="32"/>
    </row>
    <row r="18" spans="1:64" ht="30" x14ac:dyDescent="0.2">
      <c r="A18" s="105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47" t="s">
        <v>79</v>
      </c>
      <c r="F18" s="32"/>
      <c r="G18" s="32"/>
    </row>
    <row r="19" spans="1:64" ht="30" x14ac:dyDescent="0.2">
      <c r="A19" s="105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47" t="s">
        <v>79</v>
      </c>
      <c r="F19" s="32"/>
      <c r="G19" s="32"/>
    </row>
    <row r="20" spans="1:64" ht="30" x14ac:dyDescent="0.2">
      <c r="A20" s="105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47" t="s">
        <v>79</v>
      </c>
      <c r="F20" s="32"/>
      <c r="G20" s="32"/>
    </row>
    <row r="21" spans="1:64" ht="30" x14ac:dyDescent="0.2">
      <c r="A21" s="104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47" t="s">
        <v>79</v>
      </c>
      <c r="F21" s="85"/>
      <c r="G21" s="85"/>
    </row>
    <row r="22" spans="1:64" ht="30" x14ac:dyDescent="0.2">
      <c r="A22" s="103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47" t="s">
        <v>79</v>
      </c>
      <c r="F22" s="82"/>
      <c r="G22" s="82"/>
    </row>
    <row r="23" spans="1:64" ht="45" x14ac:dyDescent="0.2">
      <c r="A23" s="104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47" t="s">
        <v>79</v>
      </c>
      <c r="F23" s="85"/>
      <c r="G23" s="85"/>
    </row>
    <row r="24" spans="1:64" ht="15.75" x14ac:dyDescent="0.2">
      <c r="A24" s="103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47" t="s">
        <v>79</v>
      </c>
      <c r="F24" s="82"/>
      <c r="G24" s="82"/>
    </row>
    <row r="25" spans="1:64" ht="30" x14ac:dyDescent="0.2">
      <c r="A25" s="104"/>
      <c r="B25" s="84" t="str">
        <f>Criteria!B24</f>
        <v>6.2</v>
      </c>
      <c r="C25" s="85" t="str">
        <f>Criteria!C24</f>
        <v>On each web page, does each link have an accessible name?</v>
      </c>
      <c r="D25" s="32" t="s">
        <v>73</v>
      </c>
      <c r="E25" s="47" t="s">
        <v>79</v>
      </c>
      <c r="F25" s="85"/>
      <c r="G25" s="85"/>
    </row>
    <row r="26" spans="1:64" ht="42" x14ac:dyDescent="0.2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32" t="s">
        <v>73</v>
      </c>
      <c r="E26" s="47" t="s">
        <v>79</v>
      </c>
      <c r="F26" s="80"/>
      <c r="G26" s="80"/>
    </row>
    <row r="27" spans="1:64" s="71" customFormat="1" ht="15.75" x14ac:dyDescent="0.2">
      <c r="A27" s="106" t="s">
        <v>92</v>
      </c>
      <c r="B27" s="81">
        <v>8.1</v>
      </c>
      <c r="C27" s="82" t="str">
        <f>Criteria!C26</f>
        <v>Has each web page a defined document type?</v>
      </c>
      <c r="D27" s="32" t="s">
        <v>73</v>
      </c>
      <c r="E27" s="47" t="s">
        <v>79</v>
      </c>
      <c r="F27" s="82"/>
      <c r="G27" s="8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30" x14ac:dyDescent="0.2">
      <c r="A28" s="98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47" t="s">
        <v>79</v>
      </c>
      <c r="F28" s="32"/>
      <c r="G28" s="3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s="3" customFormat="1" ht="15.75" x14ac:dyDescent="0.2">
      <c r="A29" s="98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47" t="s">
        <v>79</v>
      </c>
      <c r="F29" s="32"/>
      <c r="G29" s="3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30" x14ac:dyDescent="0.2">
      <c r="A30" s="98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47" t="s">
        <v>79</v>
      </c>
      <c r="F30" s="32"/>
      <c r="G30" s="32"/>
    </row>
    <row r="31" spans="1:64" ht="15.75" x14ac:dyDescent="0.2">
      <c r="A31" s="98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47" t="s">
        <v>79</v>
      </c>
      <c r="F31" s="32"/>
      <c r="G31" s="32"/>
    </row>
    <row r="32" spans="1:64" ht="30" x14ac:dyDescent="0.2">
      <c r="A32" s="98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47" t="s">
        <v>79</v>
      </c>
      <c r="F32" s="32"/>
      <c r="G32" s="32"/>
    </row>
    <row r="33" spans="1:7" ht="30" x14ac:dyDescent="0.2">
      <c r="A33" s="98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47" t="s">
        <v>79</v>
      </c>
      <c r="F33" s="32"/>
      <c r="G33" s="32"/>
    </row>
    <row r="34" spans="1:7" ht="30" x14ac:dyDescent="0.2">
      <c r="A34" s="107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32" t="s">
        <v>73</v>
      </c>
      <c r="E34" s="47" t="s">
        <v>79</v>
      </c>
      <c r="F34" s="85"/>
      <c r="G34" s="85"/>
    </row>
    <row r="35" spans="1:7" ht="30" x14ac:dyDescent="0.2">
      <c r="A35" s="103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32" t="s">
        <v>73</v>
      </c>
      <c r="E35" s="47" t="s">
        <v>79</v>
      </c>
      <c r="F35" s="82"/>
      <c r="G35" s="82"/>
    </row>
    <row r="36" spans="1:7" ht="30" x14ac:dyDescent="0.2">
      <c r="A36" s="104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47" t="s">
        <v>79</v>
      </c>
      <c r="F36" s="85"/>
      <c r="G36" s="85"/>
    </row>
    <row r="37" spans="1:7" ht="30" x14ac:dyDescent="0.2">
      <c r="A37" s="103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47" t="s">
        <v>79</v>
      </c>
      <c r="F37" s="82"/>
      <c r="G37" s="82"/>
    </row>
    <row r="38" spans="1:7" ht="30" x14ac:dyDescent="0.2">
      <c r="A38" s="105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47" t="s">
        <v>79</v>
      </c>
      <c r="F38" s="32"/>
      <c r="G38" s="32"/>
    </row>
    <row r="39" spans="1:7" ht="30" x14ac:dyDescent="0.2">
      <c r="A39" s="105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47" t="s">
        <v>79</v>
      </c>
      <c r="F39" s="32"/>
      <c r="G39" s="32"/>
    </row>
    <row r="40" spans="1:7" ht="45" x14ac:dyDescent="0.2">
      <c r="A40" s="105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47" t="s">
        <v>79</v>
      </c>
      <c r="F40" s="32"/>
      <c r="G40" s="32"/>
    </row>
    <row r="41" spans="1:7" ht="45" x14ac:dyDescent="0.2">
      <c r="A41" s="104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47" t="s">
        <v>79</v>
      </c>
      <c r="F41" s="85"/>
      <c r="G41" s="85"/>
    </row>
    <row r="42" spans="1:7" ht="15.75" x14ac:dyDescent="0.2">
      <c r="A42" s="103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47" t="s">
        <v>79</v>
      </c>
      <c r="F42" s="82"/>
      <c r="G42" s="82"/>
    </row>
    <row r="43" spans="1:7" ht="30" x14ac:dyDescent="0.2">
      <c r="A43" s="105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47" t="s">
        <v>79</v>
      </c>
      <c r="F43" s="32"/>
      <c r="G43" s="32"/>
    </row>
    <row r="44" spans="1:7" ht="30" x14ac:dyDescent="0.2">
      <c r="A44" s="105"/>
      <c r="B44" s="46" t="str">
        <f>Criteria!B43</f>
        <v>11.5</v>
      </c>
      <c r="C44" s="32" t="str">
        <f>Criteria!C43</f>
        <v>In each form, are the related form controls grouped together, if necessary?</v>
      </c>
      <c r="D44" s="32" t="s">
        <v>73</v>
      </c>
      <c r="E44" s="47" t="s">
        <v>79</v>
      </c>
      <c r="F44" s="32"/>
      <c r="G44" s="32"/>
    </row>
    <row r="45" spans="1:7" ht="30" x14ac:dyDescent="0.2">
      <c r="A45" s="105"/>
      <c r="B45" s="46" t="str">
        <f>Criteria!B44</f>
        <v>11.6</v>
      </c>
      <c r="C45" s="32" t="str">
        <f>Criteria!C44</f>
        <v>In each form, does each group of related form controls have a legend?</v>
      </c>
      <c r="D45" s="32" t="s">
        <v>73</v>
      </c>
      <c r="E45" s="47" t="s">
        <v>79</v>
      </c>
      <c r="F45" s="32"/>
      <c r="G45" s="32"/>
    </row>
    <row r="46" spans="1:7" ht="30" x14ac:dyDescent="0.2">
      <c r="A46" s="105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32" t="s">
        <v>73</v>
      </c>
      <c r="E46" s="47" t="s">
        <v>79</v>
      </c>
      <c r="F46" s="32"/>
      <c r="G46" s="32"/>
    </row>
    <row r="47" spans="1:7" ht="30" x14ac:dyDescent="0.2">
      <c r="A47" s="105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32" t="s">
        <v>73</v>
      </c>
      <c r="E47" s="47" t="s">
        <v>79</v>
      </c>
      <c r="F47" s="32"/>
      <c r="G47" s="32"/>
    </row>
    <row r="48" spans="1:7" ht="30" x14ac:dyDescent="0.2">
      <c r="A48" s="104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32" t="s">
        <v>73</v>
      </c>
      <c r="E48" s="47" t="s">
        <v>79</v>
      </c>
      <c r="F48" s="85"/>
      <c r="G48" s="85"/>
    </row>
    <row r="49" spans="1:7" ht="45" x14ac:dyDescent="0.2">
      <c r="A49" s="103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32" t="s">
        <v>73</v>
      </c>
      <c r="E49" s="47" t="s">
        <v>79</v>
      </c>
      <c r="F49" s="82"/>
      <c r="G49" s="82"/>
    </row>
    <row r="50" spans="1:7" ht="30" x14ac:dyDescent="0.2">
      <c r="A50" s="105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47" t="s">
        <v>79</v>
      </c>
      <c r="F50" s="32"/>
      <c r="G50" s="32"/>
    </row>
    <row r="51" spans="1:7" ht="30" x14ac:dyDescent="0.2">
      <c r="A51" s="105"/>
      <c r="B51" s="46" t="str">
        <f>Criteria!B50</f>
        <v>12.8</v>
      </c>
      <c r="C51" s="32" t="str">
        <f>Criteria!C50</f>
        <v>On each web page, is the navigation sequence consistent?</v>
      </c>
      <c r="D51" s="32" t="s">
        <v>73</v>
      </c>
      <c r="E51" s="47" t="s">
        <v>79</v>
      </c>
      <c r="F51" s="32"/>
      <c r="G51" s="32"/>
    </row>
    <row r="52" spans="1:7" ht="30" x14ac:dyDescent="0.2">
      <c r="A52" s="105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47" t="s">
        <v>79</v>
      </c>
      <c r="F52" s="32"/>
      <c r="G52" s="32"/>
    </row>
    <row r="53" spans="1:7" ht="60" x14ac:dyDescent="0.2">
      <c r="A53" s="104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47" t="s">
        <v>79</v>
      </c>
      <c r="F53" s="85"/>
      <c r="G53" s="85"/>
    </row>
    <row r="54" spans="1:7" ht="45" x14ac:dyDescent="0.2">
      <c r="A54" s="103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47" t="s">
        <v>79</v>
      </c>
      <c r="F54" s="82"/>
      <c r="G54" s="82"/>
    </row>
    <row r="55" spans="1:7" ht="30" x14ac:dyDescent="0.2">
      <c r="A55" s="105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32" t="s">
        <v>73</v>
      </c>
      <c r="E55" s="47" t="s">
        <v>79</v>
      </c>
      <c r="F55" s="32"/>
      <c r="G55" s="32"/>
    </row>
    <row r="56" spans="1:7" ht="30" x14ac:dyDescent="0.2">
      <c r="A56" s="104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32" t="s">
        <v>73</v>
      </c>
      <c r="E56" s="47" t="s">
        <v>79</v>
      </c>
      <c r="F56" s="85"/>
      <c r="G56" s="85"/>
    </row>
  </sheetData>
  <mergeCells count="13">
    <mergeCell ref="A27:A34"/>
    <mergeCell ref="A14:A21"/>
    <mergeCell ref="A22:A23"/>
    <mergeCell ref="A24:A25"/>
    <mergeCell ref="A1:G1"/>
    <mergeCell ref="A2:G2"/>
    <mergeCell ref="A4:A10"/>
    <mergeCell ref="A12:A13"/>
    <mergeCell ref="A35:A36"/>
    <mergeCell ref="A37:A41"/>
    <mergeCell ref="A42:A48"/>
    <mergeCell ref="A49:A53"/>
    <mergeCell ref="A54:A56"/>
  </mergeCells>
  <conditionalFormatting sqref="D4:D56">
    <cfRule type="cellIs" dxfId="17" priority="8" operator="equal">
      <formula>"C"</formula>
    </cfRule>
    <cfRule type="cellIs" dxfId="16" priority="9" operator="equal">
      <formula>"NC"</formula>
    </cfRule>
    <cfRule type="cellIs" dxfId="15" priority="10" operator="equal">
      <formula>"NA"</formula>
    </cfRule>
    <cfRule type="cellIs" dxfId="14" priority="11" operator="equal">
      <formula>"NT"</formula>
    </cfRule>
  </conditionalFormatting>
  <conditionalFormatting sqref="E4:E56">
    <cfRule type="cellIs" dxfId="13" priority="12" operator="equal">
      <formula>"D"</formula>
    </cfRule>
    <cfRule type="cellIs" dxfId="12" priority="13" operator="equal">
      <formula>"N"</formula>
    </cfRule>
  </conditionalFormatting>
  <dataValidations count="2">
    <dataValidation type="list" operator="equal" showErrorMessage="1" sqref="D4:D56" xr:uid="{00000000-0002-0000-0600-000000000000}">
      <formula1>"C,NC,NA,NT"</formula1>
      <formula2>0</formula2>
    </dataValidation>
    <dataValidation type="list" operator="equal" showErrorMessage="1" sqref="E4:E56" xr:uid="{00000000-0002-0000-06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56"/>
  <sheetViews>
    <sheetView zoomScaleNormal="100" workbookViewId="0">
      <selection activeCell="A3" sqref="A3:G3"/>
    </sheetView>
  </sheetViews>
  <sheetFormatPr defaultColWidth="9.5546875" defaultRowHeight="15" x14ac:dyDescent="0.2"/>
  <cols>
    <col min="1" max="1" width="3.6640625" style="1" customWidth="1"/>
    <col min="2" max="2" width="3.5546875" style="13" bestFit="1" customWidth="1"/>
    <col min="3" max="3" width="41.6640625" style="5" customWidth="1"/>
    <col min="4" max="4" width="3.88671875" style="5" customWidth="1"/>
    <col min="5" max="5" width="3.109375" style="5" customWidth="1"/>
    <col min="6" max="6" width="80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64" x14ac:dyDescent="0.2">
      <c r="A2" s="108" t="str">
        <f>CONCATENATE(Sample!B8," : ",Sample!C8)</f>
        <v>Page title 2 : https:///www.example.com/2.html</v>
      </c>
      <c r="B2" s="108"/>
      <c r="C2" s="108"/>
      <c r="D2" s="108"/>
      <c r="E2" s="108"/>
      <c r="F2" s="108"/>
      <c r="G2" s="108"/>
    </row>
    <row r="3" spans="1:64" s="49" customFormat="1" ht="57" x14ac:dyDescent="0.2">
      <c r="A3" s="90" t="s">
        <v>106</v>
      </c>
      <c r="B3" s="90" t="s">
        <v>107</v>
      </c>
      <c r="C3" s="30" t="s">
        <v>108</v>
      </c>
      <c r="D3" s="90" t="s">
        <v>165</v>
      </c>
      <c r="E3" s="90" t="s">
        <v>166</v>
      </c>
      <c r="F3" s="30" t="s">
        <v>167</v>
      </c>
      <c r="G3" s="30" t="s">
        <v>168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30" x14ac:dyDescent="0.2">
      <c r="A4" s="103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3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30" x14ac:dyDescent="0.2">
      <c r="A5" s="105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5" x14ac:dyDescent="0.2">
      <c r="A6" s="105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45" x14ac:dyDescent="0.2">
      <c r="A7" s="105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5" x14ac:dyDescent="0.2">
      <c r="A8" s="105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30" x14ac:dyDescent="0.2">
      <c r="A9" s="105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30" x14ac:dyDescent="0.2">
      <c r="A10" s="104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3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3.5" x14ac:dyDescent="0.2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30" x14ac:dyDescent="0.2">
      <c r="A12" s="103" t="str">
        <f>Criteria!$A$11</f>
        <v>COLOURS</v>
      </c>
      <c r="B12" s="81" t="str">
        <f>Criteria!B11</f>
        <v>3.1</v>
      </c>
      <c r="C12" s="82" t="str">
        <f>Criteria!C11</f>
        <v>On each web page, the information must not be provided by colour alone. Is this rule respected?</v>
      </c>
      <c r="D12" s="3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5" x14ac:dyDescent="0.2">
      <c r="A13" s="104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5" x14ac:dyDescent="0.2">
      <c r="A14" s="103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45" x14ac:dyDescent="0.2">
      <c r="A15" s="105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5" x14ac:dyDescent="0.2">
      <c r="A16" s="105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3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30" x14ac:dyDescent="0.2">
      <c r="A17" s="105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3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30" x14ac:dyDescent="0.2">
      <c r="A18" s="105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30" x14ac:dyDescent="0.2">
      <c r="A19" s="105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30" x14ac:dyDescent="0.2">
      <c r="A20" s="105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30" x14ac:dyDescent="0.2">
      <c r="A21" s="104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30" x14ac:dyDescent="0.2">
      <c r="A22" s="103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5" x14ac:dyDescent="0.2">
      <c r="A23" s="104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ht="15.75" x14ac:dyDescent="0.2">
      <c r="A24" s="103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ht="30" x14ac:dyDescent="0.2">
      <c r="A25" s="104"/>
      <c r="B25" s="84" t="str">
        <f>Criteria!B24</f>
        <v>6.2</v>
      </c>
      <c r="C25" s="85" t="str">
        <f>Criteria!C24</f>
        <v>On each web page, does each link have an accessible name?</v>
      </c>
      <c r="D25" s="3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2" x14ac:dyDescent="0.2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3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15.75" x14ac:dyDescent="0.2">
      <c r="A27" s="106" t="s">
        <v>92</v>
      </c>
      <c r="B27" s="81">
        <v>8.1</v>
      </c>
      <c r="C27" s="82" t="str">
        <f>Criteria!C26</f>
        <v>Has each web page a defined document type?</v>
      </c>
      <c r="D27" s="32" t="s">
        <v>73</v>
      </c>
      <c r="E27" s="83" t="s">
        <v>79</v>
      </c>
      <c r="F27" s="82"/>
      <c r="G27" s="77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30" x14ac:dyDescent="0.2">
      <c r="A28" s="98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15.75" x14ac:dyDescent="0.2">
      <c r="A29" s="98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30" x14ac:dyDescent="0.2">
      <c r="A30" s="98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ht="15.75" x14ac:dyDescent="0.2">
      <c r="A31" s="98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15.75" x14ac:dyDescent="0.2">
      <c r="A32" s="98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30" x14ac:dyDescent="0.2">
      <c r="A33" s="98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30" x14ac:dyDescent="0.2">
      <c r="A34" s="98"/>
      <c r="B34" s="74" t="str">
        <f>Criteria!B33</f>
        <v>8.8</v>
      </c>
      <c r="C34" s="75" t="str">
        <f>Criteria!C33</f>
        <v>On each web page, is the language code for each language change valid and relevant?</v>
      </c>
      <c r="D34" s="32" t="s">
        <v>73</v>
      </c>
      <c r="E34" s="83" t="s">
        <v>79</v>
      </c>
      <c r="F34" s="75"/>
      <c r="G34" s="7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30" x14ac:dyDescent="0.2">
      <c r="A35" s="103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3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30" x14ac:dyDescent="0.2">
      <c r="A36" s="104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30" x14ac:dyDescent="0.2">
      <c r="A37" s="103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30" x14ac:dyDescent="0.2">
      <c r="A38" s="105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30" x14ac:dyDescent="0.2">
      <c r="A39" s="105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5" x14ac:dyDescent="0.2">
      <c r="A40" s="105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45" x14ac:dyDescent="0.2">
      <c r="A41" s="104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15.75" x14ac:dyDescent="0.2">
      <c r="A42" s="103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30" x14ac:dyDescent="0.2">
      <c r="A43" s="105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30" x14ac:dyDescent="0.2">
      <c r="A44" s="105"/>
      <c r="B44" s="46" t="str">
        <f>Criteria!B43</f>
        <v>11.5</v>
      </c>
      <c r="C44" s="32" t="str">
        <f>Criteria!C43</f>
        <v>In each form, are the related form controls grouped together, if necessary?</v>
      </c>
      <c r="D44" s="3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30" x14ac:dyDescent="0.2">
      <c r="A45" s="105"/>
      <c r="B45" s="46" t="str">
        <f>Criteria!B44</f>
        <v>11.6</v>
      </c>
      <c r="C45" s="32" t="str">
        <f>Criteria!C44</f>
        <v>In each form, does each group of related form controls have a legend?</v>
      </c>
      <c r="D45" s="3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30" x14ac:dyDescent="0.2">
      <c r="A46" s="105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3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30" x14ac:dyDescent="0.2">
      <c r="A47" s="105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3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30" x14ac:dyDescent="0.2">
      <c r="A48" s="104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3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45" x14ac:dyDescent="0.2">
      <c r="A49" s="103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3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30" x14ac:dyDescent="0.2">
      <c r="A50" s="105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15.75" x14ac:dyDescent="0.2">
      <c r="A51" s="105"/>
      <c r="B51" s="46" t="str">
        <f>Criteria!B50</f>
        <v>12.8</v>
      </c>
      <c r="C51" s="32" t="str">
        <f>Criteria!C50</f>
        <v>On each web page, is the navigation sequence consistent?</v>
      </c>
      <c r="D51" s="3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30" x14ac:dyDescent="0.2">
      <c r="A52" s="105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45" x14ac:dyDescent="0.2">
      <c r="A53" s="104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5" x14ac:dyDescent="0.2">
      <c r="A54" s="103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30" x14ac:dyDescent="0.2">
      <c r="A55" s="105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3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30" x14ac:dyDescent="0.2">
      <c r="A56" s="104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3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27:A34"/>
    <mergeCell ref="A54:A56"/>
    <mergeCell ref="A35:A36"/>
    <mergeCell ref="A37:A41"/>
    <mergeCell ref="A42:A48"/>
    <mergeCell ref="A49:A53"/>
  </mergeCells>
  <conditionalFormatting sqref="E4:E56">
    <cfRule type="cellIs" dxfId="11" priority="20" operator="equal">
      <formula>"D"</formula>
    </cfRule>
    <cfRule type="cellIs" dxfId="10" priority="21" operator="equal">
      <formula>"N"</formula>
    </cfRule>
  </conditionalFormatting>
  <conditionalFormatting sqref="D4:D56">
    <cfRule type="cellIs" dxfId="9" priority="5" operator="equal">
      <formula>"C"</formula>
    </cfRule>
    <cfRule type="cellIs" dxfId="8" priority="6" operator="equal">
      <formula>"NC"</formula>
    </cfRule>
    <cfRule type="cellIs" dxfId="7" priority="7" operator="equal">
      <formula>"NA"</formula>
    </cfRule>
    <cfRule type="cellIs" dxfId="6" priority="8" operator="equal">
      <formula>"NT"</formula>
    </cfRule>
  </conditionalFormatting>
  <dataValidations count="2">
    <dataValidation type="list" operator="equal" showErrorMessage="1" sqref="D4:D56" xr:uid="{00000000-0002-0000-0700-000000000000}">
      <formula1>"C,NC,NA,NT"</formula1>
      <formula2>0</formula2>
    </dataValidation>
    <dataValidation type="list" operator="equal" showErrorMessage="1" sqref="E4:E56" xr:uid="{00000000-0002-0000-07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56"/>
  <sheetViews>
    <sheetView zoomScaleNormal="100" workbookViewId="0">
      <selection activeCell="A3" sqref="A3:G3"/>
    </sheetView>
  </sheetViews>
  <sheetFormatPr defaultColWidth="9.5546875" defaultRowHeight="15" x14ac:dyDescent="0.2"/>
  <cols>
    <col min="1" max="1" width="3.6640625" style="1" customWidth="1"/>
    <col min="2" max="2" width="4.109375" style="13" customWidth="1"/>
    <col min="3" max="3" width="41.33203125" style="5" customWidth="1"/>
    <col min="4" max="4" width="3.88671875" style="5" customWidth="1"/>
    <col min="5" max="5" width="3.109375" style="5" customWidth="1"/>
    <col min="6" max="6" width="79.44140625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64" x14ac:dyDescent="0.2">
      <c r="A2" s="108" t="str">
        <f>CONCATENATE(Sample!B9," : ",Sample!C9)</f>
        <v>Page title 3 : https:///www.example.com/3.html</v>
      </c>
      <c r="B2" s="108"/>
      <c r="C2" s="108"/>
      <c r="D2" s="108"/>
      <c r="E2" s="108"/>
      <c r="F2" s="108"/>
      <c r="G2" s="108"/>
    </row>
    <row r="3" spans="1:64" s="49" customFormat="1" ht="57" x14ac:dyDescent="0.2">
      <c r="A3" s="90" t="s">
        <v>106</v>
      </c>
      <c r="B3" s="90" t="s">
        <v>107</v>
      </c>
      <c r="C3" s="30" t="s">
        <v>108</v>
      </c>
      <c r="D3" s="90" t="s">
        <v>165</v>
      </c>
      <c r="E3" s="90" t="s">
        <v>166</v>
      </c>
      <c r="F3" s="30" t="s">
        <v>167</v>
      </c>
      <c r="G3" s="30" t="s">
        <v>168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30" x14ac:dyDescent="0.2">
      <c r="A4" s="103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8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30" x14ac:dyDescent="0.2">
      <c r="A5" s="105"/>
      <c r="B5" s="46" t="str">
        <f>Criteria!B4</f>
        <v>1.2</v>
      </c>
      <c r="C5" s="32" t="str">
        <f>Criteria!C4</f>
        <v>Is every decorative image correctly ignored by assistive technologies?</v>
      </c>
      <c r="D5" s="8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5" x14ac:dyDescent="0.2">
      <c r="A6" s="105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8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45" x14ac:dyDescent="0.2">
      <c r="A7" s="105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8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5" x14ac:dyDescent="0.2">
      <c r="A8" s="105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8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30" x14ac:dyDescent="0.2">
      <c r="A9" s="105"/>
      <c r="B9" s="46" t="str">
        <f>Criteria!B8</f>
        <v>1.6</v>
      </c>
      <c r="C9" s="32" t="str">
        <f>Criteria!C8</f>
        <v>Does each image conveying information have, if necessary, a detailed description?</v>
      </c>
      <c r="D9" s="8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30" x14ac:dyDescent="0.2">
      <c r="A10" s="104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8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3.5" x14ac:dyDescent="0.2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8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30" x14ac:dyDescent="0.2">
      <c r="A12" s="103" t="str">
        <f>Criteria!$A$11</f>
        <v>COLOURS</v>
      </c>
      <c r="B12" s="81" t="str">
        <f>Criteria!B11</f>
        <v>3.1</v>
      </c>
      <c r="C12" s="82" t="str">
        <f>Criteria!C11</f>
        <v>On each web page, the information must not be provided by colour alone. Is this rule respected?</v>
      </c>
      <c r="D12" s="8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5" x14ac:dyDescent="0.2">
      <c r="A13" s="104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8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5" x14ac:dyDescent="0.2">
      <c r="A14" s="103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8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45" x14ac:dyDescent="0.2">
      <c r="A15" s="105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8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5" x14ac:dyDescent="0.2">
      <c r="A16" s="105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8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30" x14ac:dyDescent="0.2">
      <c r="A17" s="105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8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30" x14ac:dyDescent="0.2">
      <c r="A18" s="105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8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30" x14ac:dyDescent="0.2">
      <c r="A19" s="105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8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30" x14ac:dyDescent="0.2">
      <c r="A20" s="105"/>
      <c r="B20" s="46" t="str">
        <f>Criteria!B19</f>
        <v>4.10</v>
      </c>
      <c r="C20" s="32" t="str">
        <f>Criteria!C19</f>
        <v>Is each automatically triggered sound controllable by the user?</v>
      </c>
      <c r="D20" s="8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30" x14ac:dyDescent="0.2">
      <c r="A21" s="104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8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30" x14ac:dyDescent="0.2">
      <c r="A22" s="103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8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5" x14ac:dyDescent="0.2">
      <c r="A23" s="104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8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ht="15.75" x14ac:dyDescent="0.2">
      <c r="A24" s="103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8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ht="30" x14ac:dyDescent="0.2">
      <c r="A25" s="104"/>
      <c r="B25" s="84" t="str">
        <f>Criteria!B24</f>
        <v>6.2</v>
      </c>
      <c r="C25" s="85" t="str">
        <f>Criteria!C24</f>
        <v>On each web page, does each link have an accessible name?</v>
      </c>
      <c r="D25" s="8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2" x14ac:dyDescent="0.2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8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15.75" x14ac:dyDescent="0.2">
      <c r="A27" s="106" t="s">
        <v>92</v>
      </c>
      <c r="B27" s="81">
        <v>8.1</v>
      </c>
      <c r="C27" s="82" t="str">
        <f>Criteria!C26</f>
        <v>Has each web page a defined document type?</v>
      </c>
      <c r="D27" s="82" t="s">
        <v>73</v>
      </c>
      <c r="E27" s="83" t="s">
        <v>79</v>
      </c>
      <c r="F27" s="82"/>
      <c r="G27" s="8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30" x14ac:dyDescent="0.2">
      <c r="A28" s="98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8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15.75" x14ac:dyDescent="0.2">
      <c r="A29" s="98"/>
      <c r="B29" s="46" t="str">
        <f>Criteria!B28</f>
        <v>8.3</v>
      </c>
      <c r="C29" s="32" t="str">
        <f>Criteria!C28</f>
        <v>On each web page, is the default language present?</v>
      </c>
      <c r="D29" s="8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30" x14ac:dyDescent="0.2">
      <c r="A30" s="98"/>
      <c r="B30" s="46" t="str">
        <f>Criteria!B29</f>
        <v>8.4</v>
      </c>
      <c r="C30" s="32" t="str">
        <f>Criteria!C29</f>
        <v>For each web page with a default language, is the language code relevant?</v>
      </c>
      <c r="D30" s="8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ht="15.75" x14ac:dyDescent="0.2">
      <c r="A31" s="98"/>
      <c r="B31" s="46" t="str">
        <f>Criteria!B30</f>
        <v>8.5</v>
      </c>
      <c r="C31" s="32" t="str">
        <f>Criteria!C30</f>
        <v>Does every web page have a page title?</v>
      </c>
      <c r="D31" s="8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15.75" x14ac:dyDescent="0.2">
      <c r="A32" s="98"/>
      <c r="B32" s="46" t="str">
        <f>Criteria!B31</f>
        <v>8.6</v>
      </c>
      <c r="C32" s="32" t="str">
        <f>Criteria!C31</f>
        <v>For each web page with a page title, is this title relevant?</v>
      </c>
      <c r="D32" s="8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30" x14ac:dyDescent="0.2">
      <c r="A33" s="98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8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30" x14ac:dyDescent="0.2">
      <c r="A34" s="107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82" t="s">
        <v>73</v>
      </c>
      <c r="E34" s="83" t="s">
        <v>79</v>
      </c>
      <c r="F34" s="85"/>
      <c r="G34" s="8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30" x14ac:dyDescent="0.2">
      <c r="A35" s="103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8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30" x14ac:dyDescent="0.2">
      <c r="A36" s="104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8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30" x14ac:dyDescent="0.2">
      <c r="A37" s="103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8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30" x14ac:dyDescent="0.2">
      <c r="A38" s="105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8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30" x14ac:dyDescent="0.2">
      <c r="A39" s="105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8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5" x14ac:dyDescent="0.2">
      <c r="A40" s="105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8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45" x14ac:dyDescent="0.2">
      <c r="A41" s="104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8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15.75" x14ac:dyDescent="0.2">
      <c r="A42" s="103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8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30" x14ac:dyDescent="0.2">
      <c r="A43" s="105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8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30" x14ac:dyDescent="0.2">
      <c r="A44" s="105"/>
      <c r="B44" s="46" t="str">
        <f>Criteria!B43</f>
        <v>11.5</v>
      </c>
      <c r="C44" s="32" t="str">
        <f>Criteria!C43</f>
        <v>In each form, are the related form controls grouped together, if necessary?</v>
      </c>
      <c r="D44" s="8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30" x14ac:dyDescent="0.2">
      <c r="A45" s="105"/>
      <c r="B45" s="46" t="str">
        <f>Criteria!B44</f>
        <v>11.6</v>
      </c>
      <c r="C45" s="32" t="str">
        <f>Criteria!C44</f>
        <v>In each form, does each group of related form controls have a legend?</v>
      </c>
      <c r="D45" s="8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30" x14ac:dyDescent="0.2">
      <c r="A46" s="105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8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30" x14ac:dyDescent="0.2">
      <c r="A47" s="105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8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30" x14ac:dyDescent="0.2">
      <c r="A48" s="104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8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45" x14ac:dyDescent="0.2">
      <c r="A49" s="103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8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30" x14ac:dyDescent="0.2">
      <c r="A50" s="105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8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30" x14ac:dyDescent="0.2">
      <c r="A51" s="105"/>
      <c r="B51" s="46" t="str">
        <f>Criteria!B50</f>
        <v>12.8</v>
      </c>
      <c r="C51" s="32" t="str">
        <f>Criteria!C50</f>
        <v>On each web page, is the navigation sequence consistent?</v>
      </c>
      <c r="D51" s="8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30" x14ac:dyDescent="0.2">
      <c r="A52" s="105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8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45" x14ac:dyDescent="0.2">
      <c r="A53" s="104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8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5" x14ac:dyDescent="0.2">
      <c r="A54" s="103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8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30" x14ac:dyDescent="0.2">
      <c r="A55" s="105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8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30" x14ac:dyDescent="0.2">
      <c r="A56" s="104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8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27:A34"/>
    <mergeCell ref="A54:A56"/>
    <mergeCell ref="A35:A36"/>
    <mergeCell ref="A37:A41"/>
    <mergeCell ref="A42:A48"/>
    <mergeCell ref="A49:A53"/>
  </mergeCells>
  <conditionalFormatting sqref="D4:D56">
    <cfRule type="cellIs" dxfId="5" priority="8" operator="equal">
      <formula>"C"</formula>
    </cfRule>
    <cfRule type="cellIs" dxfId="4" priority="9" operator="equal">
      <formula>"NC"</formula>
    </cfRule>
    <cfRule type="cellIs" dxfId="3" priority="10" operator="equal">
      <formula>"NA"</formula>
    </cfRule>
    <cfRule type="cellIs" dxfId="2" priority="11" operator="equal">
      <formula>"NT"</formula>
    </cfRule>
  </conditionalFormatting>
  <conditionalFormatting sqref="E4:E56">
    <cfRule type="cellIs" dxfId="1" priority="12" operator="equal">
      <formula>"D"</formula>
    </cfRule>
    <cfRule type="cellIs" dxfId="0" priority="13" operator="equal">
      <formula>"N"</formula>
    </cfRule>
  </conditionalFormatting>
  <dataValidations count="2">
    <dataValidation type="list" operator="equal" showErrorMessage="1" sqref="D4:D56" xr:uid="{00000000-0002-0000-0800-000000000000}">
      <formula1>"C,NC,NA,NT"</formula1>
      <formula2>0</formula2>
    </dataValidation>
    <dataValidation type="list" operator="equal" showErrorMessage="1" sqref="E4:E56" xr:uid="{00000000-0002-0000-08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Sample</vt:lpstr>
      <vt:lpstr>CalculationBase</vt:lpstr>
      <vt:lpstr>Results</vt:lpstr>
      <vt:lpstr>Criteria</vt:lpstr>
      <vt:lpstr>Overview</vt:lpstr>
      <vt:lpstr>Scale</vt:lpstr>
      <vt:lpstr>P01</vt:lpstr>
      <vt:lpstr>P02</vt:lpstr>
      <vt:lpstr>P03</vt:lpstr>
      <vt:lpstr>Criteria!Print_Area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Alain Vagner</cp:lastModifiedBy>
  <cp:revision>530</cp:revision>
  <cp:lastPrinted>2015-03-10T10:18:37Z</cp:lastPrinted>
  <dcterms:created xsi:type="dcterms:W3CDTF">2015-03-10T09:08:51Z</dcterms:created>
  <dcterms:modified xsi:type="dcterms:W3CDTF">2025-01-14T13:25:02Z</dcterms:modified>
  <dc:language>fr-FR</dc:language>
</cp:coreProperties>
</file>