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_v2\"/>
    </mc:Choice>
  </mc:AlternateContent>
  <xr:revisionPtr revIDLastSave="0" documentId="13_ncr:1_{C879820D-0B28-4BE3-8212-D79DEBF81FB8}" xr6:coauthVersionLast="45" xr6:coauthVersionMax="45" xr10:uidLastSave="{00000000-0000-0000-0000-000000000000}"/>
  <bookViews>
    <workbookView xWindow="-108" yWindow="-108" windowWidth="23256" windowHeight="12576" tabRatio="723" xr2:uid="{00000000-000D-0000-FFFF-FFFF00000000}"/>
  </bookViews>
  <sheets>
    <sheet name="rank_oct" sheetId="15" r:id="rId1"/>
    <sheet name="rank_nov" sheetId="16" r:id="rId2"/>
    <sheet name="rank_dec" sheetId="17" r:id="rId3"/>
    <sheet name="S&amp;DBalancing" sheetId="18" r:id="rId4"/>
    <sheet name="S&amp;DBalancing2" sheetId="20" r:id="rId5"/>
    <sheet name="S&amp;DBalancing3" sheetId="19" r:id="rId6"/>
    <sheet name="Selection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20" l="1"/>
  <c r="M37" i="19" l="1"/>
  <c r="L24" i="19"/>
  <c r="L28" i="19"/>
  <c r="L26" i="19"/>
  <c r="L31" i="19" s="1"/>
  <c r="O67" i="20"/>
  <c r="K64" i="20"/>
  <c r="K60" i="20"/>
  <c r="O57" i="20"/>
  <c r="N57" i="20"/>
  <c r="M57" i="20"/>
  <c r="L57" i="20"/>
  <c r="O54" i="20"/>
  <c r="N54" i="20"/>
  <c r="M54" i="20"/>
  <c r="L54" i="20"/>
  <c r="O52" i="20"/>
  <c r="N52" i="20"/>
  <c r="M52" i="20"/>
  <c r="L52" i="20"/>
  <c r="O50" i="20"/>
  <c r="N50" i="20"/>
  <c r="M50" i="20"/>
  <c r="L50" i="20"/>
  <c r="O48" i="20"/>
  <c r="O56" i="20" s="1"/>
  <c r="N48" i="20"/>
  <c r="N56" i="20" s="1"/>
  <c r="M48" i="20"/>
  <c r="M56" i="20" s="1"/>
  <c r="L48" i="20"/>
  <c r="L56" i="20" s="1"/>
  <c r="L61" i="20" s="1"/>
  <c r="L62" i="20" s="1"/>
  <c r="M34" i="20"/>
  <c r="S30" i="20"/>
  <c r="K30" i="20"/>
  <c r="L28" i="20" s="1"/>
  <c r="L30" i="20" s="1"/>
  <c r="K27" i="20"/>
  <c r="L26" i="20"/>
  <c r="L27" i="20" s="1"/>
  <c r="M26" i="20" s="1"/>
  <c r="O24" i="20"/>
  <c r="N24" i="20"/>
  <c r="M24" i="20"/>
  <c r="L24" i="20"/>
  <c r="L23" i="20"/>
  <c r="O21" i="20"/>
  <c r="N21" i="20"/>
  <c r="M21" i="20"/>
  <c r="O19" i="20"/>
  <c r="N19" i="20"/>
  <c r="M19" i="20"/>
  <c r="O17" i="20"/>
  <c r="N17" i="20"/>
  <c r="O15" i="20"/>
  <c r="O23" i="20" s="1"/>
  <c r="N15" i="20"/>
  <c r="N23" i="20" s="1"/>
  <c r="M23" i="20"/>
  <c r="M28" i="20" l="1"/>
  <c r="L32" i="20"/>
  <c r="N33" i="20" s="1"/>
  <c r="N34" i="20" s="1"/>
  <c r="M27" i="20"/>
  <c r="N26" i="20" s="1"/>
  <c r="N27" i="20" s="1"/>
  <c r="O26" i="20" s="1"/>
  <c r="O27" i="20" s="1"/>
  <c r="L66" i="20"/>
  <c r="L63" i="20" s="1"/>
  <c r="L64" i="20" s="1"/>
  <c r="L59" i="20"/>
  <c r="L60" i="20" s="1"/>
  <c r="M61" i="20" l="1"/>
  <c r="M62" i="20" s="1"/>
  <c r="M66" i="20" s="1"/>
  <c r="M59" i="20"/>
  <c r="M60" i="20" s="1"/>
  <c r="M29" i="20"/>
  <c r="M30" i="20"/>
  <c r="M63" i="20"/>
  <c r="M64" i="20" s="1"/>
  <c r="N61" i="20" l="1"/>
  <c r="N62" i="20" s="1"/>
  <c r="N59" i="20" s="1"/>
  <c r="N60" i="20" s="1"/>
  <c r="N65" i="20"/>
  <c r="N66" i="20" s="1"/>
  <c r="N63" i="20"/>
  <c r="N64" i="20" s="1"/>
  <c r="M68" i="20"/>
  <c r="L67" i="20"/>
  <c r="M32" i="20"/>
  <c r="O33" i="20" s="1"/>
  <c r="O34" i="20" s="1"/>
  <c r="N28" i="20"/>
  <c r="O61" i="20" l="1"/>
  <c r="O62" i="20" s="1"/>
  <c r="O59" i="20" s="1"/>
  <c r="O60" i="20" s="1"/>
  <c r="N30" i="20"/>
  <c r="N31" i="20"/>
  <c r="O65" i="20"/>
  <c r="O66" i="20" s="1"/>
  <c r="N68" i="20"/>
  <c r="M67" i="20"/>
  <c r="N32" i="20" l="1"/>
  <c r="O28" i="20"/>
  <c r="O68" i="20"/>
  <c r="N67" i="20"/>
  <c r="O63" i="20"/>
  <c r="O64" i="20" s="1"/>
  <c r="O31" i="20" l="1"/>
  <c r="O30" i="20"/>
  <c r="O32" i="20" s="1"/>
  <c r="N17" i="19" l="1"/>
  <c r="N52" i="19"/>
  <c r="K64" i="19"/>
  <c r="M38" i="19"/>
  <c r="O71" i="19"/>
  <c r="L58" i="19"/>
  <c r="L56" i="19"/>
  <c r="L54" i="19"/>
  <c r="L52" i="19"/>
  <c r="K68" i="19" l="1"/>
  <c r="O61" i="19"/>
  <c r="N61" i="19"/>
  <c r="M61" i="19"/>
  <c r="L61" i="19"/>
  <c r="L60" i="19"/>
  <c r="L65" i="19" s="1"/>
  <c r="O58" i="19"/>
  <c r="N58" i="19"/>
  <c r="M58" i="19"/>
  <c r="O56" i="19"/>
  <c r="N56" i="19"/>
  <c r="M56" i="19"/>
  <c r="O54" i="19"/>
  <c r="N54" i="19"/>
  <c r="M54" i="19"/>
  <c r="O52" i="19"/>
  <c r="M52" i="19"/>
  <c r="O24" i="19"/>
  <c r="N24" i="19"/>
  <c r="M24" i="19"/>
  <c r="L23" i="19"/>
  <c r="L27" i="19" s="1"/>
  <c r="O21" i="19"/>
  <c r="N21" i="19"/>
  <c r="M21" i="19"/>
  <c r="O19" i="19"/>
  <c r="N19" i="19"/>
  <c r="M19" i="19"/>
  <c r="O17" i="19"/>
  <c r="O15" i="19"/>
  <c r="N15" i="19"/>
  <c r="M15" i="19"/>
  <c r="L32" i="19" l="1"/>
  <c r="M26" i="19"/>
  <c r="M28" i="19"/>
  <c r="L29" i="19"/>
  <c r="L30" i="19" s="1"/>
  <c r="L66" i="19"/>
  <c r="N23" i="19"/>
  <c r="N60" i="19"/>
  <c r="M60" i="19"/>
  <c r="O23" i="19"/>
  <c r="O60" i="19"/>
  <c r="M23" i="19"/>
  <c r="J29" i="18"/>
  <c r="J27" i="18"/>
  <c r="K26" i="18" s="1"/>
  <c r="K24" i="18"/>
  <c r="M33" i="19" l="1"/>
  <c r="M34" i="19" s="1"/>
  <c r="M35" i="19" s="1"/>
  <c r="N36" i="19" s="1"/>
  <c r="N37" i="19" s="1"/>
  <c r="N38" i="19" s="1"/>
  <c r="M31" i="19"/>
  <c r="M27" i="19"/>
  <c r="N26" i="19" s="1"/>
  <c r="N27" i="19" s="1"/>
  <c r="L63" i="19"/>
  <c r="L64" i="19" s="1"/>
  <c r="M65" i="19" s="1"/>
  <c r="M66" i="19" s="1"/>
  <c r="L70" i="19"/>
  <c r="L67" i="19" s="1"/>
  <c r="L68" i="19" s="1"/>
  <c r="M32" i="19"/>
  <c r="K28" i="18"/>
  <c r="L24" i="18"/>
  <c r="K54" i="18"/>
  <c r="N51" i="18"/>
  <c r="N21" i="18"/>
  <c r="M51" i="18"/>
  <c r="M49" i="18"/>
  <c r="M47" i="18"/>
  <c r="M45" i="18"/>
  <c r="M21" i="18"/>
  <c r="M19" i="18"/>
  <c r="M17" i="18"/>
  <c r="M15" i="18"/>
  <c r="L51" i="18"/>
  <c r="L45" i="18"/>
  <c r="L21" i="18"/>
  <c r="L15" i="18"/>
  <c r="J57" i="18"/>
  <c r="N54" i="18"/>
  <c r="M54" i="18"/>
  <c r="L54" i="18"/>
  <c r="K53" i="18"/>
  <c r="K23" i="18"/>
  <c r="K27" i="18" s="1"/>
  <c r="L26" i="18" s="1"/>
  <c r="M24" i="18"/>
  <c r="N24" i="18"/>
  <c r="N31" i="19" l="1"/>
  <c r="N32" i="19" s="1"/>
  <c r="N33" i="19"/>
  <c r="N34" i="19" s="1"/>
  <c r="N35" i="19" s="1"/>
  <c r="O36" i="19" s="1"/>
  <c r="N28" i="19"/>
  <c r="M29" i="19"/>
  <c r="M30" i="19" s="1"/>
  <c r="M63" i="19"/>
  <c r="M64" i="19" s="1"/>
  <c r="N65" i="19" s="1"/>
  <c r="M70" i="19"/>
  <c r="M72" i="19" s="1"/>
  <c r="K58" i="18"/>
  <c r="K59" i="18" s="1"/>
  <c r="K55" i="18"/>
  <c r="M53" i="18"/>
  <c r="K29" i="18"/>
  <c r="K31" i="18" s="1"/>
  <c r="M23" i="18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O40" i="17"/>
  <c r="F40" i="17"/>
  <c r="O39" i="17"/>
  <c r="F39" i="17"/>
  <c r="O38" i="17"/>
  <c r="F38" i="17"/>
  <c r="O37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O10" i="17"/>
  <c r="F10" i="17"/>
  <c r="O9" i="17"/>
  <c r="F9" i="17"/>
  <c r="O8" i="17"/>
  <c r="F8" i="17"/>
  <c r="O7" i="17"/>
  <c r="F7" i="17"/>
  <c r="F6" i="17"/>
  <c r="F5" i="17"/>
  <c r="F4" i="17"/>
  <c r="F3" i="17"/>
  <c r="O40" i="16"/>
  <c r="O39" i="16"/>
  <c r="O38" i="16"/>
  <c r="O37" i="16"/>
  <c r="O41" i="16" s="1"/>
  <c r="O40" i="15"/>
  <c r="O39" i="15"/>
  <c r="O38" i="15"/>
  <c r="O37" i="15"/>
  <c r="O41" i="15" s="1"/>
  <c r="O10" i="16"/>
  <c r="O9" i="16"/>
  <c r="O8" i="16"/>
  <c r="O7" i="16"/>
  <c r="O11" i="16" s="1"/>
  <c r="O10" i="15"/>
  <c r="O9" i="15"/>
  <c r="O8" i="15"/>
  <c r="O7" i="15"/>
  <c r="F21" i="15"/>
  <c r="F21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39" i="15"/>
  <c r="F58" i="15"/>
  <c r="F59" i="15"/>
  <c r="F60" i="15"/>
  <c r="F61" i="15"/>
  <c r="F62" i="15"/>
  <c r="F38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32" i="15"/>
  <c r="F25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2" i="15"/>
  <c r="F23" i="15"/>
  <c r="F24" i="15"/>
  <c r="F26" i="15"/>
  <c r="F27" i="15"/>
  <c r="F28" i="15"/>
  <c r="F29" i="15"/>
  <c r="F30" i="15"/>
  <c r="F31" i="15"/>
  <c r="F33" i="15"/>
  <c r="F34" i="15"/>
  <c r="F35" i="15"/>
  <c r="F36" i="15"/>
  <c r="F37" i="15"/>
  <c r="F4" i="15"/>
  <c r="F5" i="15"/>
  <c r="F6" i="15"/>
  <c r="F3" i="15"/>
  <c r="I3" i="5"/>
  <c r="I4" i="5"/>
  <c r="I5" i="5"/>
  <c r="I6" i="5"/>
  <c r="I7" i="5"/>
  <c r="I8" i="5"/>
  <c r="I9" i="5"/>
  <c r="I10" i="5"/>
  <c r="I2" i="5"/>
  <c r="O38" i="19" l="1"/>
  <c r="N29" i="19"/>
  <c r="N30" i="19" s="1"/>
  <c r="L71" i="19"/>
  <c r="O31" i="19"/>
  <c r="M67" i="19"/>
  <c r="M68" i="19" s="1"/>
  <c r="L17" i="18"/>
  <c r="L47" i="18"/>
  <c r="L19" i="18"/>
  <c r="L49" i="18"/>
  <c r="N19" i="18"/>
  <c r="N49" i="18"/>
  <c r="N17" i="18"/>
  <c r="N47" i="18"/>
  <c r="N45" i="18"/>
  <c r="N15" i="18"/>
  <c r="K57" i="18"/>
  <c r="K60" i="18"/>
  <c r="L28" i="18"/>
  <c r="O41" i="17"/>
  <c r="O11" i="17"/>
  <c r="O11" i="15"/>
  <c r="O33" i="19" l="1"/>
  <c r="O34" i="19" s="1"/>
  <c r="O35" i="19" s="1"/>
  <c r="N69" i="19"/>
  <c r="N70" i="19" s="1"/>
  <c r="N66" i="19"/>
  <c r="N63" i="19" s="1"/>
  <c r="L53" i="18"/>
  <c r="L58" i="18" s="1"/>
  <c r="L59" i="18" s="1"/>
  <c r="L60" i="18" s="1"/>
  <c r="L23" i="18"/>
  <c r="L29" i="18"/>
  <c r="N23" i="18"/>
  <c r="N53" i="18"/>
  <c r="L55" i="18"/>
  <c r="N67" i="19" l="1"/>
  <c r="N68" i="19" s="1"/>
  <c r="N72" i="19"/>
  <c r="N64" i="19"/>
  <c r="M71" i="19"/>
  <c r="M28" i="18"/>
  <c r="M30" i="18" s="1"/>
  <c r="L27" i="18"/>
  <c r="M26" i="18" s="1"/>
  <c r="O32" i="19" l="1"/>
  <c r="O65" i="19"/>
  <c r="O66" i="19" s="1"/>
  <c r="O63" i="19" s="1"/>
  <c r="M29" i="18"/>
  <c r="N28" i="18" s="1"/>
  <c r="N30" i="18" s="1"/>
  <c r="L31" i="18"/>
  <c r="O69" i="19" l="1"/>
  <c r="O70" i="19" s="1"/>
  <c r="N29" i="18"/>
  <c r="M27" i="18"/>
  <c r="M31" i="18" s="1"/>
  <c r="O64" i="19" l="1"/>
  <c r="O72" i="19"/>
  <c r="O67" i="19"/>
  <c r="O68" i="19" s="1"/>
  <c r="N71" i="19"/>
  <c r="N26" i="18"/>
  <c r="N27" i="18" s="1"/>
  <c r="N31" i="18" s="1"/>
  <c r="L57" i="18" l="1"/>
  <c r="M58" i="18" s="1"/>
  <c r="M59" i="18" l="1"/>
  <c r="M60" i="18"/>
  <c r="M55" i="18"/>
  <c r="M57" i="18" l="1"/>
  <c r="N58" i="18" s="1"/>
  <c r="N59" i="18" l="1"/>
  <c r="N60" i="18"/>
  <c r="N55" i="18"/>
  <c r="N57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25" authorId="0" shapeId="0" xr:uid="{034E638D-2005-4FC7-8080-6A402F2C960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I60" authorId="0" shapeId="0" xr:uid="{9FFDA263-AD29-44D2-94A7-99D43C568F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25" authorId="0" shapeId="0" xr:uid="{F546A42B-BEE5-49A8-B143-3C2527F903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I62" authorId="0" shapeId="0" xr:uid="{D6466DC6-6ABE-460C-AB10-267959A039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I66" authorId="0" shapeId="0" xr:uid="{380E949D-B67C-47FF-B81E-A9E55075179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25" authorId="0" shapeId="0" xr:uid="{647807A0-6036-4DD0-A245-C797024B70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M31" authorId="0" shapeId="0" xr:uid="{11E21728-A46A-451B-ABEA-CE80CBDFB1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Calculated using new production numbers below</t>
        </r>
      </text>
    </comment>
    <comment ref="L32" authorId="0" shapeId="0" xr:uid="{27AF2C94-9958-41D0-A880-67CA580CA0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Ending Inventory in month M.</t>
        </r>
      </text>
    </comment>
    <comment ref="N34" authorId="0" shapeId="0" xr:uid="{8BE6CD35-5488-4689-AFA7-EE4A46882A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New Production plan Quantity below.</t>
        </r>
      </text>
    </comment>
    <comment ref="M35" authorId="0" shapeId="0" xr:uid="{4A3BE8E1-0341-4EF8-9222-90F5740269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Supply demand balancing, difference in forecast vs actual orders in month M. Adjust production at M+2, at the end of M. 
</t>
        </r>
      </text>
    </comment>
    <comment ref="M37" authorId="0" shapeId="0" xr:uid="{2CA91422-C3E3-4ADA-8EFA-4E82AD0D0C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value M+1</t>
        </r>
      </text>
    </comment>
    <comment ref="N37" authorId="0" shapeId="0" xr:uid="{ADAAF49E-39EA-4122-9D4C-AE3F0B36BA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Adjusted and fixed at the end of month M.</t>
        </r>
      </text>
    </comment>
    <comment ref="I66" authorId="0" shapeId="0" xr:uid="{AD97A893-ADA8-40FD-A316-450083A316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I70" authorId="0" shapeId="0" xr:uid="{CFCD9366-95AE-48D6-8BE2-14D62651EA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</commentList>
</comments>
</file>

<file path=xl/sharedStrings.xml><?xml version="1.0" encoding="utf-8"?>
<sst xmlns="http://schemas.openxmlformats.org/spreadsheetml/2006/main" count="1491" uniqueCount="178">
  <si>
    <t>Lot Size (MT)</t>
  </si>
  <si>
    <t>Net Requirements (MT)</t>
  </si>
  <si>
    <t>Planned Receipts (MT)</t>
  </si>
  <si>
    <t>Yes</t>
  </si>
  <si>
    <t>Prebuild Inventory</t>
  </si>
  <si>
    <t>No</t>
  </si>
  <si>
    <t>Reduce Spot Demand</t>
  </si>
  <si>
    <t>ship_to_country</t>
  </si>
  <si>
    <t>month</t>
  </si>
  <si>
    <t>Malaysia</t>
  </si>
  <si>
    <t>Thailand</t>
  </si>
  <si>
    <t>Indonesia</t>
  </si>
  <si>
    <t>China</t>
  </si>
  <si>
    <t>Term</t>
  </si>
  <si>
    <t>Spot</t>
  </si>
  <si>
    <t>A</t>
  </si>
  <si>
    <t>B</t>
  </si>
  <si>
    <t>C</t>
  </si>
  <si>
    <t>Oct-20</t>
  </si>
  <si>
    <t>term_spot</t>
  </si>
  <si>
    <t>cust_code</t>
  </si>
  <si>
    <t>country_rank</t>
  </si>
  <si>
    <t>product_grade</t>
  </si>
  <si>
    <t>customer_rank</t>
  </si>
  <si>
    <t>F10</t>
  </si>
  <si>
    <t>F20</t>
  </si>
  <si>
    <t>NA</t>
  </si>
  <si>
    <t>Nov-20</t>
  </si>
  <si>
    <t>alloc_qty</t>
  </si>
  <si>
    <t>commit_qty</t>
  </si>
  <si>
    <t>others (pool)</t>
  </si>
  <si>
    <t>Indo</t>
  </si>
  <si>
    <t>Fixed Inventory</t>
  </si>
  <si>
    <t>Fixed Production Plan</t>
  </si>
  <si>
    <t>M</t>
  </si>
  <si>
    <t>M+1</t>
  </si>
  <si>
    <t>M+2</t>
  </si>
  <si>
    <t>M+3</t>
  </si>
  <si>
    <t>Initial Inventory</t>
  </si>
  <si>
    <t>Plan Type</t>
  </si>
  <si>
    <t>SWITCHES:</t>
  </si>
  <si>
    <t>Profit</t>
  </si>
  <si>
    <t>Customer Rank</t>
  </si>
  <si>
    <t>Optimisation method</t>
  </si>
  <si>
    <t>Sourcing</t>
  </si>
  <si>
    <t>* Follows ETD date (Ship out date)</t>
  </si>
  <si>
    <t>* Also Safety Stock</t>
  </si>
  <si>
    <t>Rank</t>
  </si>
  <si>
    <t>Country</t>
  </si>
  <si>
    <t xml:space="preserve">C </t>
  </si>
  <si>
    <t>M-1</t>
  </si>
  <si>
    <t>Forecasted months</t>
  </si>
  <si>
    <t>Forecast (MT)</t>
  </si>
  <si>
    <t>Total Forecast (MT)</t>
  </si>
  <si>
    <t>* No Lead time</t>
  </si>
  <si>
    <t>Production Plan (MT)</t>
  </si>
  <si>
    <t>DEMAND</t>
  </si>
  <si>
    <t>SUPPLY</t>
  </si>
  <si>
    <t>* If FPP, Variable Inventory. If FI, Variable Production Plan.</t>
  </si>
  <si>
    <t>execution month</t>
  </si>
  <si>
    <t>Current</t>
  </si>
  <si>
    <t>Ending Inventory (MT)</t>
  </si>
  <si>
    <t>Starting Inventory (MT)</t>
  </si>
  <si>
    <t>FIXED</t>
  </si>
  <si>
    <t>Disruptions</t>
  </si>
  <si>
    <t>Production stoppages</t>
  </si>
  <si>
    <t>Raw material shortage</t>
  </si>
  <si>
    <t>Subassembly shortage (e.g airbus has 1000s of suppliers)</t>
  </si>
  <si>
    <t>Transportation inavailability/failures/delays</t>
  </si>
  <si>
    <t>Natural disasters - earthquakes, tsunami, hurricanes, flood, snowstorm</t>
  </si>
  <si>
    <t>Pandemics</t>
  </si>
  <si>
    <t>Product Issues - recalls</t>
  </si>
  <si>
    <t>Surge in capacity</t>
  </si>
  <si>
    <t>Human-made disasters - chemical and industrial fires, transportation accidents, ship fires, Bridge collapse</t>
  </si>
  <si>
    <t>Daily weather</t>
  </si>
  <si>
    <t>Labor Strike</t>
  </si>
  <si>
    <t>Lot Size</t>
  </si>
  <si>
    <t>VARIABLE</t>
  </si>
  <si>
    <t>Target Inventory (MT)</t>
  </si>
  <si>
    <t>Questions:</t>
  </si>
  <si>
    <t>Supply - Demand Balance</t>
  </si>
  <si>
    <t>Included Safety stock. Calculated only at the end of the month.</t>
  </si>
  <si>
    <t>Safety Stock</t>
  </si>
  <si>
    <t>Can Customer rank change in the following month?</t>
  </si>
  <si>
    <t>For fixed Production plan, as long as safety stock still can fulfill demand, don't cut?</t>
  </si>
  <si>
    <t>Allocation plan</t>
  </si>
  <si>
    <t xml:space="preserve">Orders (MT) </t>
  </si>
  <si>
    <t xml:space="preserve">Total Orders (MT) </t>
  </si>
  <si>
    <t>frozen time frame</t>
  </si>
  <si>
    <t>Can change Production Plan</t>
  </si>
  <si>
    <t>Ideal Inventory</t>
  </si>
  <si>
    <t>Amount to change</t>
  </si>
  <si>
    <t>Frozen timeframe -
Production Plan and Demand Forecast cannot be changed.</t>
  </si>
  <si>
    <t>Ending Inventory Target (MT)</t>
  </si>
  <si>
    <t>Total Demand Forecast (MT)</t>
  </si>
  <si>
    <t>Demand Forecast (MT)</t>
  </si>
  <si>
    <t>Actual rolling Inventory</t>
  </si>
  <si>
    <t>Include Safety Stock. SI - PP - SS</t>
  </si>
  <si>
    <t>Formulae</t>
  </si>
  <si>
    <t>f1</t>
  </si>
  <si>
    <t>f2</t>
  </si>
  <si>
    <t>f3</t>
  </si>
  <si>
    <t>f4</t>
  </si>
  <si>
    <t xml:space="preserve">o1 </t>
  </si>
  <si>
    <t>o2</t>
  </si>
  <si>
    <t>o3</t>
  </si>
  <si>
    <t>o4</t>
  </si>
  <si>
    <t>pp</t>
  </si>
  <si>
    <t>II</t>
  </si>
  <si>
    <t>tf=f1+f2+f3+f4</t>
  </si>
  <si>
    <t>to=o1+o2+o3+o4</t>
  </si>
  <si>
    <t>eii = sii-tf</t>
  </si>
  <si>
    <t>sii(m) = pp(m)+eii(m-1)</t>
  </si>
  <si>
    <t>sia(m) = pp(m)+eia(m-1)</t>
  </si>
  <si>
    <t>eia = sia-to</t>
  </si>
  <si>
    <t>ss</t>
  </si>
  <si>
    <t>sd = tf - sia - ss</t>
  </si>
  <si>
    <t>pc = eia - eii</t>
  </si>
  <si>
    <t>Production amt to change in M+2</t>
  </si>
  <si>
    <t>Raw Material Orders</t>
  </si>
  <si>
    <t>ti</t>
  </si>
  <si>
    <t>Updated Production Plan (MT)</t>
  </si>
  <si>
    <t>pp_up=pp(m+2)-pc(m)</t>
  </si>
  <si>
    <t>Lead Time (month)</t>
  </si>
  <si>
    <t>Initial Inventory (MT)</t>
  </si>
  <si>
    <t>ii</t>
  </si>
  <si>
    <t>ls</t>
  </si>
  <si>
    <t>lt</t>
  </si>
  <si>
    <t>SUPPLY PLAN (M-1)</t>
  </si>
  <si>
    <t>UPDATED SUPPLY PLAN (M)</t>
  </si>
  <si>
    <t>Max Production Limit</t>
  </si>
  <si>
    <t>pp_up - mpl</t>
  </si>
  <si>
    <t>mpl</t>
  </si>
  <si>
    <t>Spot allocation to reduce</t>
  </si>
  <si>
    <t>Based on country/customer rank</t>
  </si>
  <si>
    <t>rmo = pp(m-lt)</t>
  </si>
  <si>
    <t>Ideal Scenario</t>
  </si>
  <si>
    <t>Actual Case</t>
  </si>
  <si>
    <t>Actual Scenario</t>
  </si>
  <si>
    <t>nra</t>
  </si>
  <si>
    <t>nri</t>
  </si>
  <si>
    <t>si(m) = pp(m)+eii(m-1)</t>
  </si>
  <si>
    <t>Target Inventory (MT) - FIXED</t>
  </si>
  <si>
    <t>IDEAL SUPPLY</t>
  </si>
  <si>
    <t>ACTUAL SUPPLY</t>
  </si>
  <si>
    <t>ppi = roundup(nri/ls) *ls</t>
  </si>
  <si>
    <t>ppa = roundup(nra/ls) *ls</t>
  </si>
  <si>
    <t>*Safety stock</t>
  </si>
  <si>
    <t>-</t>
  </si>
  <si>
    <t>Planned Case</t>
  </si>
  <si>
    <t>sholdn't be affected by daily numbers.</t>
  </si>
  <si>
    <t>output - allocation plan</t>
  </si>
  <si>
    <t>Forecast</t>
  </si>
  <si>
    <t>supply qty available = prod + available inv.</t>
  </si>
  <si>
    <t>demand &lt; supply , ending inv &gt; safety stock</t>
  </si>
  <si>
    <t>demand &gt; supply , ending inv &lt; safety stock</t>
  </si>
  <si>
    <t>500 -200</t>
  </si>
  <si>
    <t>prod = 2400</t>
  </si>
  <si>
    <t>avai supply 2700</t>
  </si>
  <si>
    <t>demand forecast 3000</t>
  </si>
  <si>
    <t>allocation plan 2700</t>
  </si>
  <si>
    <t>ending inv 200</t>
  </si>
  <si>
    <t>available inv = beginning(previous month end) - target ending inventory(end of month)</t>
  </si>
  <si>
    <t>SD balancing = available supply qty - total demand forcast</t>
  </si>
  <si>
    <t>Available Inventory (MT)</t>
  </si>
  <si>
    <t>Available Supply Quantity (MT)</t>
  </si>
  <si>
    <t>sip(m) = pp(m)+eip(m-1)</t>
  </si>
  <si>
    <t>eip = sip-tf</t>
  </si>
  <si>
    <t>aip(m) = eip(m-1)-ss</t>
  </si>
  <si>
    <t>asqp = pp + aip</t>
  </si>
  <si>
    <t>pc = eia - eip</t>
  </si>
  <si>
    <t>Planned Case
(Safety Stock = 200)</t>
  </si>
  <si>
    <t>sdbp = asqp - pp</t>
  </si>
  <si>
    <t>aia(m) = eia(m-1)-ss</t>
  </si>
  <si>
    <t>asqa = pp + aia</t>
  </si>
  <si>
    <t>sdba = asqa - pp</t>
  </si>
  <si>
    <t>--&gt; reduce production</t>
  </si>
  <si>
    <t>--&gt; change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</si>
</sst>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\ mmmm\,\ yyyy;@"/>
  </numFmts>
  <fonts count="2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FA7D00"/>
      <name val="Calibri"/>
      <family val="2"/>
      <scheme val="minor"/>
    </font>
    <font>
      <i/>
      <sz val="11"/>
      <color rgb="FF3F3F7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7F7F7F"/>
      </top>
      <bottom/>
      <diagonal/>
    </border>
    <border>
      <left style="thin">
        <color rgb="FF7F7F7F"/>
      </left>
      <right/>
      <top style="double">
        <color rgb="FF3F3F3F"/>
      </top>
      <bottom/>
      <diagonal/>
    </border>
    <border>
      <left/>
      <right style="medium">
        <color indexed="64"/>
      </right>
      <top style="double">
        <color rgb="FF3F3F3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13" fillId="16" borderId="48" applyNumberFormat="0" applyAlignment="0" applyProtection="0"/>
    <xf numFmtId="0" fontId="24" fillId="0" borderId="0" applyNumberFormat="0" applyFill="0" applyBorder="0" applyAlignment="0" applyProtection="0"/>
  </cellStyleXfs>
  <cellXfs count="288">
    <xf numFmtId="0" fontId="0" fillId="0" borderId="0" xfId="0"/>
    <xf numFmtId="0" fontId="0" fillId="0" borderId="0" xfId="0" applyAlignment="1">
      <alignment horizontal="center"/>
    </xf>
    <xf numFmtId="0" fontId="5" fillId="8" borderId="10" xfId="0" applyFont="1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5" fillId="12" borderId="5" xfId="0" applyFont="1" applyFill="1" applyBorder="1" applyAlignment="1">
      <alignment horizontal="left"/>
    </xf>
    <xf numFmtId="0" fontId="9" fillId="0" borderId="0" xfId="0" applyFont="1"/>
    <xf numFmtId="0" fontId="5" fillId="12" borderId="26" xfId="0" applyFont="1" applyFill="1" applyBorder="1" applyAlignment="1">
      <alignment horizontal="left"/>
    </xf>
    <xf numFmtId="0" fontId="5" fillId="9" borderId="26" xfId="0" applyFont="1" applyFill="1" applyBorder="1" applyAlignment="1">
      <alignment horizontal="left"/>
    </xf>
    <xf numFmtId="0" fontId="5" fillId="12" borderId="27" xfId="0" applyFont="1" applyFill="1" applyBorder="1" applyAlignment="1">
      <alignment horizontal="left"/>
    </xf>
    <xf numFmtId="0" fontId="5" fillId="12" borderId="38" xfId="0" applyFont="1" applyFill="1" applyBorder="1" applyAlignment="1">
      <alignment horizontal="left"/>
    </xf>
    <xf numFmtId="0" fontId="5" fillId="8" borderId="26" xfId="0" applyFont="1" applyFill="1" applyBorder="1" applyAlignment="1">
      <alignment horizontal="left"/>
    </xf>
    <xf numFmtId="0" fontId="5" fillId="8" borderId="38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center"/>
    </xf>
    <xf numFmtId="0" fontId="5" fillId="8" borderId="21" xfId="0" applyFont="1" applyFill="1" applyBorder="1" applyAlignment="1">
      <alignment horizontal="center"/>
    </xf>
    <xf numFmtId="0" fontId="5" fillId="12" borderId="33" xfId="0" applyFont="1" applyFill="1" applyBorder="1" applyAlignment="1">
      <alignment horizontal="left"/>
    </xf>
    <xf numFmtId="0" fontId="5" fillId="8" borderId="27" xfId="0" applyFont="1" applyFill="1" applyBorder="1" applyAlignment="1">
      <alignment horizontal="left"/>
    </xf>
    <xf numFmtId="0" fontId="5" fillId="8" borderId="36" xfId="0" applyFont="1" applyFill="1" applyBorder="1" applyAlignment="1">
      <alignment horizontal="left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5" borderId="1" xfId="4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7" fontId="0" fillId="0" borderId="0" xfId="0" applyNumberFormat="1"/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164" fontId="0" fillId="0" borderId="49" xfId="0" applyNumberFormat="1" applyBorder="1" applyAlignment="1">
      <alignment horizontal="center"/>
    </xf>
    <xf numFmtId="164" fontId="0" fillId="0" borderId="50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2" xfId="0" applyBorder="1"/>
    <xf numFmtId="164" fontId="0" fillId="0" borderId="2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1" xfId="0" applyBorder="1"/>
    <xf numFmtId="164" fontId="0" fillId="0" borderId="52" xfId="0" applyNumberFormat="1" applyBorder="1" applyAlignment="1">
      <alignment horizontal="center"/>
    </xf>
    <xf numFmtId="164" fontId="0" fillId="0" borderId="53" xfId="0" applyNumberForma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5" xfId="0" applyBorder="1"/>
    <xf numFmtId="0" fontId="0" fillId="1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3" xfId="0" applyBorder="1"/>
    <xf numFmtId="0" fontId="0" fillId="13" borderId="43" xfId="0" applyFill="1" applyBorder="1"/>
    <xf numFmtId="0" fontId="0" fillId="10" borderId="43" xfId="0" applyFill="1" applyBorder="1"/>
    <xf numFmtId="0" fontId="0" fillId="12" borderId="43" xfId="0" applyFill="1" applyBorder="1"/>
    <xf numFmtId="0" fontId="0" fillId="8" borderId="41" xfId="0" applyFill="1" applyBorder="1" applyAlignment="1">
      <alignment horizontal="center"/>
    </xf>
    <xf numFmtId="0" fontId="4" fillId="7" borderId="57" xfId="4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4" fillId="7" borderId="58" xfId="4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4" fillId="5" borderId="59" xfId="4" applyBorder="1" applyAlignment="1">
      <alignment horizontal="center"/>
    </xf>
    <xf numFmtId="0" fontId="5" fillId="8" borderId="20" xfId="0" applyFont="1" applyFill="1" applyBorder="1" applyAlignment="1">
      <alignment horizontal="left"/>
    </xf>
    <xf numFmtId="0" fontId="4" fillId="7" borderId="8" xfId="4" applyFont="1" applyFill="1" applyBorder="1" applyAlignment="1">
      <alignment horizontal="left"/>
    </xf>
    <xf numFmtId="0" fontId="4" fillId="7" borderId="8" xfId="4" applyFill="1" applyBorder="1" applyAlignment="1">
      <alignment horizontal="left"/>
    </xf>
    <xf numFmtId="0" fontId="4" fillId="7" borderId="9" xfId="4" applyFill="1" applyBorder="1" applyAlignment="1">
      <alignment horizontal="left"/>
    </xf>
    <xf numFmtId="0" fontId="4" fillId="7" borderId="2" xfId="4" applyFill="1" applyBorder="1" applyAlignment="1">
      <alignment horizontal="left"/>
    </xf>
    <xf numFmtId="0" fontId="4" fillId="7" borderId="21" xfId="4" applyFill="1" applyBorder="1" applyAlignment="1">
      <alignment horizontal="left"/>
    </xf>
    <xf numFmtId="0" fontId="16" fillId="5" borderId="60" xfId="4" applyFont="1" applyBorder="1" applyAlignment="1">
      <alignment horizontal="right"/>
    </xf>
    <xf numFmtId="0" fontId="16" fillId="5" borderId="61" xfId="4" applyFont="1" applyBorder="1" applyAlignment="1">
      <alignment horizontal="right"/>
    </xf>
    <xf numFmtId="0" fontId="15" fillId="7" borderId="27" xfId="2" applyFont="1" applyFill="1" applyBorder="1"/>
    <xf numFmtId="0" fontId="16" fillId="5" borderId="62" xfId="4" applyFont="1" applyBorder="1" applyAlignment="1">
      <alignment horizontal="right"/>
    </xf>
    <xf numFmtId="0" fontId="5" fillId="7" borderId="5" xfId="0" applyFont="1" applyFill="1" applyBorder="1" applyAlignment="1">
      <alignment horizontal="right"/>
    </xf>
    <xf numFmtId="0" fontId="5" fillId="7" borderId="30" xfId="0" applyFont="1" applyFill="1" applyBorder="1" applyAlignment="1">
      <alignment horizontal="right"/>
    </xf>
    <xf numFmtId="0" fontId="5" fillId="7" borderId="39" xfId="0" applyFont="1" applyFill="1" applyBorder="1" applyAlignment="1">
      <alignment horizontal="center"/>
    </xf>
    <xf numFmtId="0" fontId="5" fillId="7" borderId="40" xfId="0" applyFont="1" applyFill="1" applyBorder="1" applyAlignment="1">
      <alignment horizontal="center"/>
    </xf>
    <xf numFmtId="0" fontId="17" fillId="7" borderId="15" xfId="0" applyFont="1" applyFill="1" applyBorder="1" applyAlignment="1">
      <alignment horizontal="center"/>
    </xf>
    <xf numFmtId="0" fontId="17" fillId="7" borderId="15" xfId="4" applyFont="1" applyFill="1" applyBorder="1" applyAlignment="1">
      <alignment horizontal="center"/>
    </xf>
    <xf numFmtId="0" fontId="17" fillId="7" borderId="28" xfId="4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2" xfId="4" applyFont="1" applyFill="1" applyBorder="1" applyAlignment="1">
      <alignment horizontal="center"/>
    </xf>
    <xf numFmtId="0" fontId="17" fillId="7" borderId="21" xfId="4" applyFont="1" applyFill="1" applyBorder="1" applyAlignment="1">
      <alignment horizontal="center"/>
    </xf>
    <xf numFmtId="0" fontId="17" fillId="7" borderId="13" xfId="0" applyFont="1" applyFill="1" applyBorder="1" applyAlignment="1">
      <alignment horizontal="center"/>
    </xf>
    <xf numFmtId="0" fontId="17" fillId="7" borderId="13" xfId="4" applyFont="1" applyFill="1" applyBorder="1" applyAlignment="1">
      <alignment horizontal="center"/>
    </xf>
    <xf numFmtId="0" fontId="17" fillId="7" borderId="14" xfId="4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4" fillId="5" borderId="63" xfId="4" applyBorder="1" applyAlignment="1">
      <alignment horizontal="left"/>
    </xf>
    <xf numFmtId="0" fontId="4" fillId="5" borderId="9" xfId="4" applyBorder="1" applyAlignment="1">
      <alignment horizontal="left"/>
    </xf>
    <xf numFmtId="0" fontId="0" fillId="17" borderId="29" xfId="0" applyFill="1" applyBorder="1"/>
    <xf numFmtId="0" fontId="1" fillId="2" borderId="0" xfId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43" xfId="0" applyFont="1" applyFill="1" applyBorder="1" applyAlignment="1">
      <alignment horizontal="center"/>
    </xf>
    <xf numFmtId="0" fontId="20" fillId="0" borderId="0" xfId="0" applyFont="1"/>
    <xf numFmtId="0" fontId="10" fillId="6" borderId="3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1" fillId="0" borderId="0" xfId="0" applyFont="1"/>
    <xf numFmtId="0" fontId="5" fillId="11" borderId="43" xfId="0" applyFont="1" applyFill="1" applyBorder="1" applyAlignment="1">
      <alignment horizontal="left"/>
    </xf>
    <xf numFmtId="0" fontId="5" fillId="11" borderId="22" xfId="0" applyFont="1" applyFill="1" applyBorder="1" applyAlignment="1">
      <alignment horizontal="left"/>
    </xf>
    <xf numFmtId="0" fontId="5" fillId="11" borderId="66" xfId="0" applyFont="1" applyFill="1" applyBorder="1" applyAlignment="1">
      <alignment horizontal="center"/>
    </xf>
    <xf numFmtId="0" fontId="5" fillId="11" borderId="34" xfId="0" applyFont="1" applyFill="1" applyBorder="1" applyAlignment="1">
      <alignment horizontal="center"/>
    </xf>
    <xf numFmtId="0" fontId="0" fillId="8" borderId="67" xfId="0" applyFill="1" applyBorder="1" applyAlignment="1">
      <alignment horizontal="center"/>
    </xf>
    <xf numFmtId="0" fontId="5" fillId="8" borderId="12" xfId="0" applyFont="1" applyFill="1" applyBorder="1" applyAlignment="1">
      <alignment horizontal="left"/>
    </xf>
    <xf numFmtId="0" fontId="5" fillId="8" borderId="5" xfId="0" applyFont="1" applyFill="1" applyBorder="1" applyAlignment="1">
      <alignment horizontal="left"/>
    </xf>
    <xf numFmtId="0" fontId="5" fillId="8" borderId="29" xfId="0" applyFont="1" applyFill="1" applyBorder="1" applyAlignment="1">
      <alignment horizontal="left"/>
    </xf>
    <xf numFmtId="0" fontId="5" fillId="8" borderId="30" xfId="0" applyFont="1" applyFill="1" applyBorder="1" applyAlignment="1">
      <alignment horizontal="left"/>
    </xf>
    <xf numFmtId="0" fontId="2" fillId="3" borderId="0" xfId="2"/>
    <xf numFmtId="0" fontId="5" fillId="8" borderId="55" xfId="0" applyFont="1" applyFill="1" applyBorder="1" applyAlignment="1">
      <alignment horizontal="left"/>
    </xf>
    <xf numFmtId="0" fontId="22" fillId="8" borderId="45" xfId="0" applyFont="1" applyFill="1" applyBorder="1" applyAlignment="1">
      <alignment horizontal="center"/>
    </xf>
    <xf numFmtId="0" fontId="22" fillId="8" borderId="56" xfId="0" applyFont="1" applyFill="1" applyBorder="1" applyAlignment="1">
      <alignment horizontal="center"/>
    </xf>
    <xf numFmtId="0" fontId="22" fillId="8" borderId="27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5" fillId="8" borderId="24" xfId="0" applyFont="1" applyFill="1" applyBorder="1" applyAlignment="1">
      <alignment horizontal="left"/>
    </xf>
    <xf numFmtId="0" fontId="0" fillId="8" borderId="15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12" borderId="68" xfId="0" applyFill="1" applyBorder="1" applyAlignment="1">
      <alignment horizontal="center"/>
    </xf>
    <xf numFmtId="0" fontId="0" fillId="12" borderId="69" xfId="0" applyFill="1" applyBorder="1" applyAlignment="1">
      <alignment horizontal="center"/>
    </xf>
    <xf numFmtId="0" fontId="5" fillId="12" borderId="36" xfId="0" applyFont="1" applyFill="1" applyBorder="1" applyAlignment="1">
      <alignment horizontal="left"/>
    </xf>
    <xf numFmtId="0" fontId="4" fillId="5" borderId="44" xfId="4" applyBorder="1" applyAlignment="1">
      <alignment horizontal="center"/>
    </xf>
    <xf numFmtId="0" fontId="5" fillId="8" borderId="22" xfId="0" applyFont="1" applyFill="1" applyBorder="1" applyAlignment="1">
      <alignment horizontal="left"/>
    </xf>
    <xf numFmtId="0" fontId="0" fillId="11" borderId="66" xfId="0" applyFont="1" applyFill="1" applyBorder="1" applyAlignment="1">
      <alignment horizontal="center"/>
    </xf>
    <xf numFmtId="0" fontId="0" fillId="11" borderId="34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1" borderId="54" xfId="0" applyFont="1" applyFill="1" applyBorder="1" applyAlignment="1">
      <alignment horizontal="center"/>
    </xf>
    <xf numFmtId="0" fontId="15" fillId="7" borderId="6" xfId="2" applyFont="1" applyFill="1" applyBorder="1"/>
    <xf numFmtId="0" fontId="15" fillId="7" borderId="37" xfId="2" applyFont="1" applyFill="1" applyBorder="1"/>
    <xf numFmtId="0" fontId="5" fillId="11" borderId="10" xfId="0" applyFont="1" applyFill="1" applyBorder="1" applyAlignment="1">
      <alignment horizontal="left"/>
    </xf>
    <xf numFmtId="0" fontId="4" fillId="7" borderId="70" xfId="4" applyFill="1" applyBorder="1" applyAlignment="1">
      <alignment horizontal="center"/>
    </xf>
    <xf numFmtId="0" fontId="0" fillId="7" borderId="53" xfId="0" applyFill="1" applyBorder="1" applyAlignment="1">
      <alignment horizontal="center"/>
    </xf>
    <xf numFmtId="0" fontId="4" fillId="7" borderId="71" xfId="4" applyFill="1" applyBorder="1" applyAlignment="1">
      <alignment horizontal="center"/>
    </xf>
    <xf numFmtId="0" fontId="0" fillId="7" borderId="71" xfId="0" applyFill="1" applyBorder="1" applyAlignment="1">
      <alignment horizontal="center"/>
    </xf>
    <xf numFmtId="0" fontId="8" fillId="7" borderId="71" xfId="0" applyFont="1" applyFill="1" applyBorder="1" applyAlignment="1">
      <alignment horizontal="center"/>
    </xf>
    <xf numFmtId="0" fontId="8" fillId="7" borderId="72" xfId="0" applyFont="1" applyFill="1" applyBorder="1" applyAlignment="1">
      <alignment horizontal="center"/>
    </xf>
    <xf numFmtId="0" fontId="5" fillId="7" borderId="73" xfId="0" applyFont="1" applyFill="1" applyBorder="1" applyAlignment="1">
      <alignment horizontal="right"/>
    </xf>
    <xf numFmtId="0" fontId="5" fillId="7" borderId="74" xfId="0" applyFont="1" applyFill="1" applyBorder="1" applyAlignment="1">
      <alignment horizontal="right"/>
    </xf>
    <xf numFmtId="0" fontId="5" fillId="12" borderId="73" xfId="0" applyFont="1" applyFill="1" applyBorder="1" applyAlignment="1">
      <alignment horizontal="left"/>
    </xf>
    <xf numFmtId="0" fontId="5" fillId="8" borderId="45" xfId="0" applyFont="1" applyFill="1" applyBorder="1" applyAlignment="1">
      <alignment horizontal="left"/>
    </xf>
    <xf numFmtId="0" fontId="5" fillId="8" borderId="68" xfId="0" applyFont="1" applyFill="1" applyBorder="1" applyAlignment="1">
      <alignment horizontal="left"/>
    </xf>
    <xf numFmtId="0" fontId="16" fillId="5" borderId="76" xfId="4" applyFont="1" applyBorder="1" applyAlignment="1">
      <alignment horizontal="right"/>
    </xf>
    <xf numFmtId="0" fontId="16" fillId="5" borderId="77" xfId="4" applyFont="1" applyBorder="1" applyAlignment="1">
      <alignment horizontal="right"/>
    </xf>
    <xf numFmtId="0" fontId="10" fillId="6" borderId="46" xfId="0" applyFont="1" applyFill="1" applyBorder="1" applyAlignment="1">
      <alignment horizontal="center"/>
    </xf>
    <xf numFmtId="0" fontId="16" fillId="5" borderId="26" xfId="4" applyFont="1" applyBorder="1" applyAlignment="1">
      <alignment horizontal="center"/>
    </xf>
    <xf numFmtId="0" fontId="15" fillId="7" borderId="38" xfId="2" applyFont="1" applyFill="1" applyBorder="1" applyAlignment="1">
      <alignment horizontal="center"/>
    </xf>
    <xf numFmtId="0" fontId="16" fillId="5" borderId="38" xfId="4" applyFont="1" applyBorder="1" applyAlignment="1">
      <alignment horizontal="center"/>
    </xf>
    <xf numFmtId="0" fontId="15" fillId="7" borderId="36" xfId="2" applyFont="1" applyFill="1" applyBorder="1" applyAlignment="1">
      <alignment horizontal="center"/>
    </xf>
    <xf numFmtId="0" fontId="15" fillId="7" borderId="75" xfId="2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0" fontId="5" fillId="8" borderId="36" xfId="0" applyFont="1" applyFill="1" applyBorder="1" applyAlignment="1">
      <alignment horizontal="center"/>
    </xf>
    <xf numFmtId="0" fontId="5" fillId="8" borderId="29" xfId="0" applyFont="1" applyFill="1" applyBorder="1" applyAlignment="1">
      <alignment horizontal="center"/>
    </xf>
    <xf numFmtId="0" fontId="16" fillId="7" borderId="8" xfId="4" applyFont="1" applyFill="1" applyBorder="1" applyAlignment="1">
      <alignment horizontal="left"/>
    </xf>
    <xf numFmtId="0" fontId="16" fillId="7" borderId="9" xfId="4" applyFont="1" applyFill="1" applyBorder="1" applyAlignment="1">
      <alignment horizontal="left"/>
    </xf>
    <xf numFmtId="0" fontId="16" fillId="7" borderId="2" xfId="4" applyFont="1" applyFill="1" applyBorder="1" applyAlignment="1">
      <alignment horizontal="left"/>
    </xf>
    <xf numFmtId="0" fontId="16" fillId="7" borderId="21" xfId="4" applyFont="1" applyFill="1" applyBorder="1" applyAlignment="1">
      <alignment horizontal="left"/>
    </xf>
    <xf numFmtId="0" fontId="16" fillId="5" borderId="63" xfId="4" applyFont="1" applyBorder="1" applyAlignment="1">
      <alignment horizontal="left"/>
    </xf>
    <xf numFmtId="0" fontId="16" fillId="5" borderId="9" xfId="4" applyFont="1" applyBorder="1" applyAlignment="1">
      <alignment horizontal="left"/>
    </xf>
    <xf numFmtId="0" fontId="0" fillId="10" borderId="43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left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7" borderId="55" xfId="0" applyFont="1" applyFill="1" applyBorder="1" applyAlignment="1">
      <alignment horizontal="right"/>
    </xf>
    <xf numFmtId="0" fontId="5" fillId="7" borderId="0" xfId="0" applyFont="1" applyFill="1" applyBorder="1" applyAlignment="1">
      <alignment horizontal="center"/>
    </xf>
    <xf numFmtId="0" fontId="5" fillId="7" borderId="78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0" fontId="5" fillId="8" borderId="26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0" fillId="18" borderId="43" xfId="0" applyFill="1" applyBorder="1"/>
    <xf numFmtId="0" fontId="25" fillId="7" borderId="8" xfId="4" applyFont="1" applyFill="1" applyBorder="1" applyAlignment="1">
      <alignment horizontal="left"/>
    </xf>
    <xf numFmtId="0" fontId="25" fillId="7" borderId="9" xfId="4" applyFont="1" applyFill="1" applyBorder="1" applyAlignment="1">
      <alignment horizontal="left"/>
    </xf>
    <xf numFmtId="0" fontId="25" fillId="7" borderId="2" xfId="4" applyFont="1" applyFill="1" applyBorder="1" applyAlignment="1">
      <alignment horizontal="left"/>
    </xf>
    <xf numFmtId="0" fontId="25" fillId="7" borderId="21" xfId="4" applyFont="1" applyFill="1" applyBorder="1" applyAlignment="1">
      <alignment horizontal="left"/>
    </xf>
    <xf numFmtId="0" fontId="25" fillId="5" borderId="63" xfId="4" applyFont="1" applyBorder="1" applyAlignment="1">
      <alignment horizontal="left"/>
    </xf>
    <xf numFmtId="0" fontId="25" fillId="5" borderId="9" xfId="4" applyFont="1" applyBorder="1" applyAlignment="1">
      <alignment horizontal="left"/>
    </xf>
    <xf numFmtId="0" fontId="5" fillId="15" borderId="10" xfId="0" applyFont="1" applyFill="1" applyBorder="1" applyAlignment="1">
      <alignment horizontal="left"/>
    </xf>
    <xf numFmtId="0" fontId="0" fillId="15" borderId="79" xfId="0" applyFill="1" applyBorder="1" applyAlignment="1">
      <alignment horizontal="center"/>
    </xf>
    <xf numFmtId="0" fontId="4" fillId="5" borderId="81" xfId="4" applyBorder="1" applyAlignment="1">
      <alignment horizontal="center"/>
    </xf>
    <xf numFmtId="0" fontId="0" fillId="12" borderId="42" xfId="0" applyFill="1" applyBorder="1" applyAlignment="1">
      <alignment horizontal="center"/>
    </xf>
    <xf numFmtId="0" fontId="0" fillId="12" borderId="82" xfId="0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2" borderId="83" xfId="0" applyFont="1" applyFill="1" applyBorder="1" applyAlignment="1">
      <alignment horizontal="center"/>
    </xf>
    <xf numFmtId="0" fontId="5" fillId="12" borderId="35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left"/>
    </xf>
    <xf numFmtId="0" fontId="5" fillId="8" borderId="73" xfId="0" applyFont="1" applyFill="1" applyBorder="1" applyAlignment="1">
      <alignment horizontal="left"/>
    </xf>
    <xf numFmtId="0" fontId="4" fillId="5" borderId="41" xfId="4" applyBorder="1" applyAlignment="1">
      <alignment horizontal="center"/>
    </xf>
    <xf numFmtId="0" fontId="5" fillId="8" borderId="41" xfId="0" applyFont="1" applyFill="1" applyBorder="1" applyAlignment="1">
      <alignment horizontal="left"/>
    </xf>
    <xf numFmtId="0" fontId="5" fillId="8" borderId="38" xfId="0" applyFont="1" applyFill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5" fillId="15" borderId="43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center"/>
    </xf>
    <xf numFmtId="0" fontId="0" fillId="15" borderId="34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22" fillId="12" borderId="27" xfId="0" applyFont="1" applyFill="1" applyBorder="1" applyAlignment="1">
      <alignment horizontal="left"/>
    </xf>
    <xf numFmtId="0" fontId="22" fillId="12" borderId="33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left"/>
    </xf>
    <xf numFmtId="0" fontId="22" fillId="12" borderId="68" xfId="0" applyFont="1" applyFill="1" applyBorder="1" applyAlignment="1">
      <alignment horizontal="center"/>
    </xf>
    <xf numFmtId="0" fontId="22" fillId="12" borderId="69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0" fillId="11" borderId="31" xfId="0" applyFont="1" applyFill="1" applyBorder="1" applyAlignment="1">
      <alignment horizontal="center"/>
    </xf>
    <xf numFmtId="0" fontId="0" fillId="8" borderId="13" xfId="0" quotePrefix="1" applyFill="1" applyBorder="1" applyAlignment="1">
      <alignment horizontal="center"/>
    </xf>
    <xf numFmtId="0" fontId="0" fillId="8" borderId="2" xfId="0" quotePrefix="1" applyFill="1" applyBorder="1" applyAlignment="1">
      <alignment horizontal="center"/>
    </xf>
    <xf numFmtId="0" fontId="5" fillId="8" borderId="43" xfId="0" applyFont="1" applyFill="1" applyBorder="1" applyAlignment="1">
      <alignment horizontal="left"/>
    </xf>
    <xf numFmtId="0" fontId="5" fillId="8" borderId="43" xfId="0" applyFont="1" applyFill="1" applyBorder="1" applyAlignment="1">
      <alignment horizontal="center"/>
    </xf>
    <xf numFmtId="0" fontId="4" fillId="8" borderId="11" xfId="4" applyFill="1" applyBorder="1" applyAlignment="1">
      <alignment horizontal="center"/>
    </xf>
    <xf numFmtId="0" fontId="23" fillId="8" borderId="11" xfId="4" applyFont="1" applyFill="1" applyBorder="1" applyAlignment="1">
      <alignment horizontal="center"/>
    </xf>
    <xf numFmtId="0" fontId="23" fillId="8" borderId="16" xfId="4" applyFont="1" applyFill="1" applyBorder="1" applyAlignment="1">
      <alignment horizontal="center"/>
    </xf>
    <xf numFmtId="0" fontId="5" fillId="12" borderId="67" xfId="0" applyFont="1" applyFill="1" applyBorder="1" applyAlignment="1">
      <alignment horizontal="center"/>
    </xf>
    <xf numFmtId="0" fontId="0" fillId="12" borderId="41" xfId="0" applyFill="1" applyBorder="1" applyAlignment="1">
      <alignment horizontal="center"/>
    </xf>
    <xf numFmtId="0" fontId="4" fillId="12" borderId="20" xfId="4" applyFill="1" applyBorder="1" applyAlignment="1">
      <alignment horizontal="center"/>
    </xf>
    <xf numFmtId="0" fontId="4" fillId="5" borderId="89" xfId="4" applyBorder="1" applyAlignment="1">
      <alignment horizontal="center"/>
    </xf>
    <xf numFmtId="0" fontId="4" fillId="12" borderId="30" xfId="4" applyFill="1" applyBorder="1" applyAlignment="1">
      <alignment horizontal="center"/>
    </xf>
    <xf numFmtId="0" fontId="0" fillId="12" borderId="74" xfId="0" applyFill="1" applyBorder="1" applyAlignment="1">
      <alignment horizontal="center"/>
    </xf>
    <xf numFmtId="0" fontId="5" fillId="12" borderId="36" xfId="0" applyFont="1" applyFill="1" applyBorder="1" applyAlignment="1">
      <alignment horizontal="center"/>
    </xf>
    <xf numFmtId="0" fontId="0" fillId="12" borderId="9" xfId="0" quotePrefix="1" applyFill="1" applyBorder="1" applyAlignment="1">
      <alignment horizontal="center"/>
    </xf>
    <xf numFmtId="0" fontId="0" fillId="12" borderId="21" xfId="0" quotePrefix="1" applyFill="1" applyBorder="1" applyAlignment="1">
      <alignment horizontal="center"/>
    </xf>
    <xf numFmtId="0" fontId="0" fillId="12" borderId="67" xfId="0" quotePrefix="1" applyFill="1" applyBorder="1" applyAlignment="1">
      <alignment horizontal="center"/>
    </xf>
    <xf numFmtId="0" fontId="0" fillId="12" borderId="40" xfId="0" quotePrefix="1" applyFill="1" applyBorder="1" applyAlignment="1">
      <alignment horizontal="center"/>
    </xf>
    <xf numFmtId="0" fontId="23" fillId="8" borderId="16" xfId="4" quotePrefix="1" applyFont="1" applyFill="1" applyBorder="1" applyAlignment="1">
      <alignment horizontal="center"/>
    </xf>
    <xf numFmtId="0" fontId="5" fillId="9" borderId="26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left"/>
    </xf>
    <xf numFmtId="0" fontId="0" fillId="9" borderId="8" xfId="0" applyFill="1" applyBorder="1" applyAlignment="1">
      <alignment horizontal="center"/>
    </xf>
    <xf numFmtId="0" fontId="5" fillId="9" borderId="38" xfId="0" applyFont="1" applyFill="1" applyBorder="1" applyAlignment="1">
      <alignment horizontal="left"/>
    </xf>
    <xf numFmtId="0" fontId="5" fillId="9" borderId="38" xfId="0" applyFont="1" applyFill="1" applyBorder="1" applyAlignment="1">
      <alignment horizontal="center"/>
    </xf>
    <xf numFmtId="0" fontId="5" fillId="9" borderId="20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20" xfId="0" applyFont="1" applyFill="1" applyBorder="1" applyAlignment="1">
      <alignment horizontal="left"/>
    </xf>
    <xf numFmtId="0" fontId="0" fillId="9" borderId="2" xfId="0" quotePrefix="1" applyFill="1" applyBorder="1" applyAlignment="1">
      <alignment horizontal="center"/>
    </xf>
    <xf numFmtId="0" fontId="0" fillId="9" borderId="21" xfId="0" quotePrefix="1" applyFill="1" applyBorder="1" applyAlignment="1">
      <alignment horizontal="center"/>
    </xf>
    <xf numFmtId="0" fontId="5" fillId="9" borderId="36" xfId="0" applyFont="1" applyFill="1" applyBorder="1" applyAlignment="1">
      <alignment horizontal="left"/>
    </xf>
    <xf numFmtId="0" fontId="5" fillId="9" borderId="36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left"/>
    </xf>
    <xf numFmtId="0" fontId="0" fillId="9" borderId="13" xfId="0" quotePrefix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5" fillId="9" borderId="67" xfId="0" applyFont="1" applyFill="1" applyBorder="1" applyAlignment="1">
      <alignment horizontal="center"/>
    </xf>
    <xf numFmtId="0" fontId="5" fillId="9" borderId="35" xfId="0" applyFont="1" applyFill="1" applyBorder="1" applyAlignment="1">
      <alignment horizontal="center"/>
    </xf>
    <xf numFmtId="0" fontId="0" fillId="8" borderId="3" xfId="0" quotePrefix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0" xfId="0" quotePrefix="1"/>
    <xf numFmtId="0" fontId="24" fillId="9" borderId="2" xfId="6" quotePrefix="1" applyFill="1" applyBorder="1" applyAlignment="1">
      <alignment horizontal="center"/>
    </xf>
    <xf numFmtId="0" fontId="4" fillId="8" borderId="18" xfId="4" applyFill="1" applyBorder="1" applyAlignment="1">
      <alignment horizontal="center"/>
    </xf>
    <xf numFmtId="0" fontId="23" fillId="8" borderId="19" xfId="4" applyFont="1" applyFill="1" applyBorder="1" applyAlignment="1">
      <alignment horizontal="center"/>
    </xf>
    <xf numFmtId="0" fontId="18" fillId="16" borderId="64" xfId="5" applyFont="1" applyBorder="1" applyAlignment="1">
      <alignment horizontal="center"/>
    </xf>
    <xf numFmtId="0" fontId="18" fillId="16" borderId="65" xfId="5" applyFont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19" fillId="16" borderId="48" xfId="5" applyFont="1" applyAlignment="1">
      <alignment horizontal="center" vertical="center" textRotation="90"/>
    </xf>
    <xf numFmtId="0" fontId="6" fillId="7" borderId="46" xfId="2" applyFont="1" applyFill="1" applyBorder="1" applyAlignment="1">
      <alignment horizontal="center" vertical="center"/>
    </xf>
    <xf numFmtId="0" fontId="6" fillId="7" borderId="24" xfId="2" applyFont="1" applyFill="1" applyBorder="1" applyAlignment="1">
      <alignment horizontal="center" vertical="center"/>
    </xf>
    <xf numFmtId="0" fontId="6" fillId="7" borderId="25" xfId="2" applyFont="1" applyFill="1" applyBorder="1" applyAlignment="1">
      <alignment horizontal="center" vertical="center"/>
    </xf>
    <xf numFmtId="0" fontId="6" fillId="7" borderId="30" xfId="2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/>
    </xf>
    <xf numFmtId="0" fontId="5" fillId="11" borderId="54" xfId="0" applyFont="1" applyFill="1" applyBorder="1" applyAlignment="1">
      <alignment horizontal="center"/>
    </xf>
    <xf numFmtId="0" fontId="5" fillId="11" borderId="34" xfId="0" applyFont="1" applyFill="1" applyBorder="1" applyAlignment="1">
      <alignment horizontal="center"/>
    </xf>
    <xf numFmtId="0" fontId="6" fillId="7" borderId="47" xfId="2" applyFont="1" applyFill="1" applyBorder="1" applyAlignment="1">
      <alignment horizontal="center" vertical="center"/>
    </xf>
    <xf numFmtId="0" fontId="6" fillId="7" borderId="27" xfId="2" applyFont="1" applyFill="1" applyBorder="1" applyAlignment="1">
      <alignment horizontal="center" vertical="center"/>
    </xf>
    <xf numFmtId="0" fontId="6" fillId="7" borderId="33" xfId="2" applyFont="1" applyFill="1" applyBorder="1" applyAlignment="1">
      <alignment horizontal="center" vertical="center"/>
    </xf>
    <xf numFmtId="0" fontId="6" fillId="7" borderId="29" xfId="2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0" fontId="0" fillId="11" borderId="53" xfId="0" applyFill="1" applyBorder="1" applyAlignment="1">
      <alignment horizontal="center" vertical="center"/>
    </xf>
    <xf numFmtId="0" fontId="0" fillId="11" borderId="45" xfId="0" applyFill="1" applyBorder="1" applyAlignment="1">
      <alignment horizontal="center" vertical="center"/>
    </xf>
    <xf numFmtId="0" fontId="3" fillId="4" borderId="1" xfId="3" applyAlignment="1">
      <alignment horizontal="center" vertical="center"/>
    </xf>
    <xf numFmtId="0" fontId="3" fillId="4" borderId="1" xfId="3" applyAlignment="1">
      <alignment horizontal="center" vertical="center" wrapText="1"/>
    </xf>
    <xf numFmtId="0" fontId="0" fillId="14" borderId="23" xfId="0" applyFill="1" applyBorder="1" applyAlignment="1">
      <alignment horizontal="center" wrapText="1"/>
    </xf>
    <xf numFmtId="0" fontId="0" fillId="14" borderId="51" xfId="0" applyFill="1" applyBorder="1" applyAlignment="1">
      <alignment horizontal="center" wrapText="1"/>
    </xf>
    <xf numFmtId="0" fontId="0" fillId="14" borderId="52" xfId="0" applyFill="1" applyBorder="1" applyAlignment="1">
      <alignment horizontal="center" wrapText="1"/>
    </xf>
    <xf numFmtId="0" fontId="0" fillId="14" borderId="45" xfId="0" applyFill="1" applyBorder="1" applyAlignment="1">
      <alignment horizontal="center" wrapText="1"/>
    </xf>
    <xf numFmtId="0" fontId="26" fillId="4" borderId="1" xfId="3" applyFont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13" fillId="16" borderId="48" xfId="5" applyAlignment="1">
      <alignment horizontal="center"/>
    </xf>
    <xf numFmtId="0" fontId="26" fillId="4" borderId="1" xfId="3" applyFont="1" applyAlignment="1">
      <alignment horizontal="center" vertical="center"/>
    </xf>
    <xf numFmtId="0" fontId="26" fillId="4" borderId="80" xfId="3" applyFont="1" applyBorder="1" applyAlignment="1">
      <alignment horizontal="center" vertical="center"/>
    </xf>
    <xf numFmtId="0" fontId="26" fillId="4" borderId="1" xfId="3" applyFont="1" applyAlignment="1">
      <alignment horizontal="center" vertical="center" wrapText="1"/>
    </xf>
    <xf numFmtId="0" fontId="26" fillId="4" borderId="80" xfId="3" applyFont="1" applyBorder="1" applyAlignment="1">
      <alignment horizontal="center" vertical="center" wrapText="1"/>
    </xf>
    <xf numFmtId="0" fontId="13" fillId="16" borderId="64" xfId="5" applyBorder="1" applyAlignment="1">
      <alignment horizontal="center"/>
    </xf>
    <xf numFmtId="0" fontId="26" fillId="4" borderId="90" xfId="3" applyFont="1" applyBorder="1" applyAlignment="1">
      <alignment horizontal="center" vertical="center" wrapText="1"/>
    </xf>
    <xf numFmtId="0" fontId="26" fillId="4" borderId="84" xfId="3" applyFont="1" applyBorder="1" applyAlignment="1">
      <alignment horizontal="center" vertical="center" wrapText="1"/>
    </xf>
    <xf numFmtId="0" fontId="26" fillId="4" borderId="88" xfId="3" applyFont="1" applyBorder="1" applyAlignment="1">
      <alignment horizontal="center" vertical="center" wrapText="1"/>
    </xf>
    <xf numFmtId="0" fontId="26" fillId="4" borderId="60" xfId="3" applyFont="1" applyBorder="1" applyAlignment="1">
      <alignment horizontal="center" vertical="center" wrapText="1"/>
    </xf>
    <xf numFmtId="0" fontId="26" fillId="4" borderId="85" xfId="3" applyFont="1" applyBorder="1" applyAlignment="1">
      <alignment horizontal="center" vertical="center" wrapText="1"/>
    </xf>
    <xf numFmtId="0" fontId="26" fillId="4" borderId="86" xfId="3" applyFont="1" applyBorder="1" applyAlignment="1">
      <alignment horizontal="center" vertical="center" wrapText="1"/>
    </xf>
    <xf numFmtId="0" fontId="26" fillId="4" borderId="87" xfId="3" applyFont="1" applyBorder="1" applyAlignment="1">
      <alignment horizontal="center" vertical="center" wrapText="1"/>
    </xf>
    <xf numFmtId="0" fontId="26" fillId="4" borderId="35" xfId="3" applyFont="1" applyBorder="1" applyAlignment="1">
      <alignment horizontal="center" vertical="center" wrapText="1"/>
    </xf>
  </cellXfs>
  <cellStyles count="7">
    <cellStyle name="Calculation" xfId="4" builtinId="22"/>
    <cellStyle name="Check Cell" xfId="5" builtinId="23"/>
    <cellStyle name="Explanatory Text" xfId="6" builtinId="53"/>
    <cellStyle name="Good" xfId="1" builtinId="26"/>
    <cellStyle name="Input" xfId="3" builtinId="20"/>
    <cellStyle name="Neutral" xfId="2" builtinId="28"/>
    <cellStyle name="Normal" xfId="0" builtinId="0"/>
  </cellStyles>
  <dxfs count="154"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10</xdr:row>
      <xdr:rowOff>180974</xdr:rowOff>
    </xdr:from>
    <xdr:to>
      <xdr:col>10</xdr:col>
      <xdr:colOff>619125</xdr:colOff>
      <xdr:row>12</xdr:row>
      <xdr:rowOff>154304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FD599EDA-8A49-4146-9E31-E7DDB230674A}"/>
            </a:ext>
          </a:extLst>
        </xdr:cNvPr>
        <xdr:cNvSpPr/>
      </xdr:nvSpPr>
      <xdr:spPr>
        <a:xfrm>
          <a:off x="10039350" y="2781299"/>
          <a:ext cx="171450" cy="344805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10</xdr:col>
      <xdr:colOff>447675</xdr:colOff>
      <xdr:row>40</xdr:row>
      <xdr:rowOff>180974</xdr:rowOff>
    </xdr:from>
    <xdr:to>
      <xdr:col>10</xdr:col>
      <xdr:colOff>619125</xdr:colOff>
      <xdr:row>42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B7EB7753-288F-47F9-81C3-AECB812E54FC}"/>
            </a:ext>
          </a:extLst>
        </xdr:cNvPr>
        <xdr:cNvSpPr/>
      </xdr:nvSpPr>
      <xdr:spPr>
        <a:xfrm>
          <a:off x="9195435" y="2063114"/>
          <a:ext cx="17145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14</xdr:col>
      <xdr:colOff>280034</xdr:colOff>
      <xdr:row>20</xdr:row>
      <xdr:rowOff>171449</xdr:rowOff>
    </xdr:from>
    <xdr:to>
      <xdr:col>23</xdr:col>
      <xdr:colOff>361949</xdr:colOff>
      <xdr:row>24</xdr:row>
      <xdr:rowOff>142874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61143A2-33D8-4D7B-BFA1-C9A9E78011A8}"/>
            </a:ext>
          </a:extLst>
        </xdr:cNvPr>
        <xdr:cNvSpPr/>
      </xdr:nvSpPr>
      <xdr:spPr>
        <a:xfrm>
          <a:off x="13043534" y="4000499"/>
          <a:ext cx="5568315" cy="752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don't know how the number is calculated)</a:t>
          </a:r>
          <a:endParaRPr lang="en-MY" sz="1100"/>
        </a:p>
      </xdr:txBody>
    </xdr:sp>
    <xdr:clientData/>
  </xdr:twoCellAnchor>
  <xdr:twoCellAnchor>
    <xdr:from>
      <xdr:col>13</xdr:col>
      <xdr:colOff>701042</xdr:colOff>
      <xdr:row>22</xdr:row>
      <xdr:rowOff>147637</xdr:rowOff>
    </xdr:from>
    <xdr:to>
      <xdr:col>14</xdr:col>
      <xdr:colOff>280034</xdr:colOff>
      <xdr:row>24</xdr:row>
      <xdr:rowOff>91440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25C1EAC-C74F-445A-99BD-5F1549A24FC9}"/>
            </a:ext>
          </a:extLst>
        </xdr:cNvPr>
        <xdr:cNvCxnSpPr>
          <a:stCxn id="4" idx="1"/>
        </xdr:cNvCxnSpPr>
      </xdr:nvCxnSpPr>
      <xdr:spPr>
        <a:xfrm flipH="1">
          <a:off x="12492992" y="4376737"/>
          <a:ext cx="550542" cy="3248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228600</xdr:colOff>
      <xdr:row>16</xdr:row>
      <xdr:rowOff>175260</xdr:rowOff>
    </xdr:from>
    <xdr:to>
      <xdr:col>19</xdr:col>
      <xdr:colOff>228600</xdr:colOff>
      <xdr:row>19</xdr:row>
      <xdr:rowOff>190500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D115DB36-0451-4C73-A33B-F7BB13B1C477}"/>
            </a:ext>
          </a:extLst>
        </xdr:cNvPr>
        <xdr:cNvSpPr/>
      </xdr:nvSpPr>
      <xdr:spPr>
        <a:xfrm>
          <a:off x="12999720" y="320802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by the middle of M.</a:t>
          </a:r>
        </a:p>
      </xdr:txBody>
    </xdr:sp>
    <xdr:clientData/>
  </xdr:twoCellAnchor>
  <xdr:twoCellAnchor>
    <xdr:from>
      <xdr:col>10</xdr:col>
      <xdr:colOff>807720</xdr:colOff>
      <xdr:row>18</xdr:row>
      <xdr:rowOff>83820</xdr:rowOff>
    </xdr:from>
    <xdr:to>
      <xdr:col>14</xdr:col>
      <xdr:colOff>228600</xdr:colOff>
      <xdr:row>22</xdr:row>
      <xdr:rowOff>68580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356E351-2D9D-42B6-9A07-799D504F3821}"/>
            </a:ext>
          </a:extLst>
        </xdr:cNvPr>
        <xdr:cNvCxnSpPr>
          <a:stCxn id="7" idx="1"/>
        </xdr:cNvCxnSpPr>
      </xdr:nvCxnSpPr>
      <xdr:spPr>
        <a:xfrm flipH="1">
          <a:off x="9555480" y="3512820"/>
          <a:ext cx="344424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438150</xdr:colOff>
      <xdr:row>25</xdr:row>
      <xdr:rowOff>19050</xdr:rowOff>
    </xdr:from>
    <xdr:to>
      <xdr:col>19</xdr:col>
      <xdr:colOff>438150</xdr:colOff>
      <xdr:row>28</xdr:row>
      <xdr:rowOff>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789A07A-128D-47C3-83E0-CDF18F5E5EB0}"/>
            </a:ext>
          </a:extLst>
        </xdr:cNvPr>
        <xdr:cNvSpPr/>
      </xdr:nvSpPr>
      <xdr:spPr>
        <a:xfrm>
          <a:off x="13201650" y="4838700"/>
          <a:ext cx="3048000" cy="542925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Production plan fixed based on </a:t>
          </a:r>
          <a:r>
            <a:rPr lang="en-MY" sz="1100" baseline="0"/>
            <a:t>ending inventory target set to 450.</a:t>
          </a:r>
        </a:p>
      </xdr:txBody>
    </xdr:sp>
    <xdr:clientData/>
  </xdr:twoCellAnchor>
  <xdr:twoCellAnchor>
    <xdr:from>
      <xdr:col>13</xdr:col>
      <xdr:colOff>742950</xdr:colOff>
      <xdr:row>26</xdr:row>
      <xdr:rowOff>100965</xdr:rowOff>
    </xdr:from>
    <xdr:to>
      <xdr:col>14</xdr:col>
      <xdr:colOff>438150</xdr:colOff>
      <xdr:row>26</xdr:row>
      <xdr:rowOff>104775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45287617-E090-45E1-9AC5-3E0980D509BF}"/>
            </a:ext>
          </a:extLst>
        </xdr:cNvPr>
        <xdr:cNvCxnSpPr>
          <a:stCxn id="11" idx="1"/>
        </xdr:cNvCxnSpPr>
      </xdr:nvCxnSpPr>
      <xdr:spPr>
        <a:xfrm flipH="1">
          <a:off x="12534900" y="5111115"/>
          <a:ext cx="66675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443865</xdr:colOff>
      <xdr:row>33</xdr:row>
      <xdr:rowOff>158115</xdr:rowOff>
    </xdr:from>
    <xdr:to>
      <xdr:col>18</xdr:col>
      <xdr:colOff>81915</xdr:colOff>
      <xdr:row>36</xdr:row>
      <xdr:rowOff>161925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F8E780D-D578-4063-97AD-A94FB5EBA12C}"/>
            </a:ext>
          </a:extLst>
        </xdr:cNvPr>
        <xdr:cNvSpPr/>
      </xdr:nvSpPr>
      <xdr:spPr>
        <a:xfrm>
          <a:off x="12235815" y="6463665"/>
          <a:ext cx="3048000" cy="54673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Change</a:t>
          </a:r>
          <a:r>
            <a:rPr lang="en-MY" sz="1100" baseline="0"/>
            <a:t> </a:t>
          </a:r>
          <a:r>
            <a:rPr lang="en-MY" sz="1100"/>
            <a:t>production</a:t>
          </a:r>
          <a:r>
            <a:rPr lang="en-MY" sz="1100" baseline="0"/>
            <a:t> plan in M+2 by subtracting amount to change.</a:t>
          </a:r>
        </a:p>
      </xdr:txBody>
    </xdr:sp>
    <xdr:clientData/>
  </xdr:twoCellAnchor>
  <xdr:twoCellAnchor>
    <xdr:from>
      <xdr:col>10</xdr:col>
      <xdr:colOff>714375</xdr:colOff>
      <xdr:row>30</xdr:row>
      <xdr:rowOff>95250</xdr:rowOff>
    </xdr:from>
    <xdr:to>
      <xdr:col>13</xdr:col>
      <xdr:colOff>440055</xdr:colOff>
      <xdr:row>35</xdr:row>
      <xdr:rowOff>71438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74443F42-9B49-4015-A8AF-848EBF86BDF3}"/>
            </a:ext>
          </a:extLst>
        </xdr:cNvPr>
        <xdr:cNvCxnSpPr>
          <a:stCxn id="10" idx="1"/>
        </xdr:cNvCxnSpPr>
      </xdr:nvCxnSpPr>
      <xdr:spPr>
        <a:xfrm flipH="1" flipV="1">
          <a:off x="9467850" y="5848350"/>
          <a:ext cx="2764155" cy="890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685800</xdr:colOff>
      <xdr:row>24</xdr:row>
      <xdr:rowOff>161925</xdr:rowOff>
    </xdr:from>
    <xdr:to>
      <xdr:col>13</xdr:col>
      <xdr:colOff>440055</xdr:colOff>
      <xdr:row>35</xdr:row>
      <xdr:rowOff>71438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E3E8AB3-AB31-4BF4-B989-07B91E5D2F2D}"/>
            </a:ext>
          </a:extLst>
        </xdr:cNvPr>
        <xdr:cNvCxnSpPr>
          <a:stCxn id="10" idx="1"/>
        </xdr:cNvCxnSpPr>
      </xdr:nvCxnSpPr>
      <xdr:spPr>
        <a:xfrm flipH="1" flipV="1">
          <a:off x="11506200" y="4772025"/>
          <a:ext cx="725805" cy="19669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478155</xdr:colOff>
      <xdr:row>12</xdr:row>
      <xdr:rowOff>152400</xdr:rowOff>
    </xdr:from>
    <xdr:to>
      <xdr:col>19</xdr:col>
      <xdr:colOff>478155</xdr:colOff>
      <xdr:row>15</xdr:row>
      <xdr:rowOff>179070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277B0AB2-107D-49D2-B031-843A611B9189}"/>
            </a:ext>
          </a:extLst>
        </xdr:cNvPr>
        <xdr:cNvSpPr/>
      </xdr:nvSpPr>
      <xdr:spPr>
        <a:xfrm>
          <a:off x="13241655" y="2400300"/>
          <a:ext cx="3048000" cy="60769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Some</a:t>
          </a:r>
          <a:r>
            <a:rPr lang="en-MY" sz="1100" baseline="0"/>
            <a:t> Orders come in in months M+2, M+3 in month M.</a:t>
          </a:r>
        </a:p>
      </xdr:txBody>
    </xdr:sp>
    <xdr:clientData/>
  </xdr:twoCellAnchor>
  <xdr:twoCellAnchor>
    <xdr:from>
      <xdr:col>13</xdr:col>
      <xdr:colOff>781050</xdr:colOff>
      <xdr:row>14</xdr:row>
      <xdr:rowOff>75248</xdr:rowOff>
    </xdr:from>
    <xdr:to>
      <xdr:col>14</xdr:col>
      <xdr:colOff>483870</xdr:colOff>
      <xdr:row>15</xdr:row>
      <xdr:rowOff>93345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D1CDFD7-BBC6-4097-B893-E8BE82FFC414}"/>
            </a:ext>
          </a:extLst>
        </xdr:cNvPr>
        <xdr:cNvCxnSpPr>
          <a:stCxn id="15" idx="1"/>
        </xdr:cNvCxnSpPr>
      </xdr:nvCxnSpPr>
      <xdr:spPr>
        <a:xfrm flipH="1">
          <a:off x="12573000" y="2704148"/>
          <a:ext cx="674370" cy="2181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10</xdr:row>
      <xdr:rowOff>180974</xdr:rowOff>
    </xdr:from>
    <xdr:to>
      <xdr:col>11</xdr:col>
      <xdr:colOff>619125</xdr:colOff>
      <xdr:row>12</xdr:row>
      <xdr:rowOff>154304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BDD9313C-8B82-4FB6-9191-3F4B8D4C214E}"/>
            </a:ext>
          </a:extLst>
        </xdr:cNvPr>
        <xdr:cNvSpPr/>
      </xdr:nvSpPr>
      <xdr:spPr>
        <a:xfrm>
          <a:off x="11245215" y="2070734"/>
          <a:ext cx="17145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43</xdr:row>
      <xdr:rowOff>180974</xdr:rowOff>
    </xdr:from>
    <xdr:to>
      <xdr:col>11</xdr:col>
      <xdr:colOff>619125</xdr:colOff>
      <xdr:row>45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61795D07-DC9E-449C-B951-07FB260ADE54}"/>
            </a:ext>
          </a:extLst>
        </xdr:cNvPr>
        <xdr:cNvSpPr/>
      </xdr:nvSpPr>
      <xdr:spPr>
        <a:xfrm>
          <a:off x="11245215" y="8357234"/>
          <a:ext cx="171450" cy="35433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280034</xdr:colOff>
      <xdr:row>20</xdr:row>
      <xdr:rowOff>171449</xdr:rowOff>
    </xdr:from>
    <xdr:to>
      <xdr:col>24</xdr:col>
      <xdr:colOff>361949</xdr:colOff>
      <xdr:row>24</xdr:row>
      <xdr:rowOff>142874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B44F74F-3C83-40D1-8046-3A32395ECD90}"/>
            </a:ext>
          </a:extLst>
        </xdr:cNvPr>
        <xdr:cNvSpPr/>
      </xdr:nvSpPr>
      <xdr:spPr>
        <a:xfrm>
          <a:off x="15085694" y="4004309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Fixed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701042</xdr:colOff>
      <xdr:row>22</xdr:row>
      <xdr:rowOff>147637</xdr:rowOff>
    </xdr:from>
    <xdr:to>
      <xdr:col>15</xdr:col>
      <xdr:colOff>280034</xdr:colOff>
      <xdr:row>24</xdr:row>
      <xdr:rowOff>91440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CAA6520-1F2E-4687-BF59-EB410C46068D}"/>
            </a:ext>
          </a:extLst>
        </xdr:cNvPr>
        <xdr:cNvCxnSpPr>
          <a:stCxn id="4" idx="1"/>
        </xdr:cNvCxnSpPr>
      </xdr:nvCxnSpPr>
      <xdr:spPr>
        <a:xfrm flipH="1">
          <a:off x="14531342" y="4376737"/>
          <a:ext cx="554352" cy="3248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228600</xdr:colOff>
      <xdr:row>16</xdr:row>
      <xdr:rowOff>175260</xdr:rowOff>
    </xdr:from>
    <xdr:to>
      <xdr:col>20</xdr:col>
      <xdr:colOff>228600</xdr:colOff>
      <xdr:row>19</xdr:row>
      <xdr:rowOff>190500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E4BDF25-20FB-4016-9C81-B6DD64891487}"/>
            </a:ext>
          </a:extLst>
        </xdr:cNvPr>
        <xdr:cNvSpPr/>
      </xdr:nvSpPr>
      <xdr:spPr>
        <a:xfrm>
          <a:off x="15034260" y="321564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579120</xdr:colOff>
      <xdr:row>18</xdr:row>
      <xdr:rowOff>106680</xdr:rowOff>
    </xdr:from>
    <xdr:to>
      <xdr:col>15</xdr:col>
      <xdr:colOff>243840</xdr:colOff>
      <xdr:row>22</xdr:row>
      <xdr:rowOff>91440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30B55C9-FB39-416F-A4C3-21AE6F9A2FF2}"/>
            </a:ext>
          </a:extLst>
        </xdr:cNvPr>
        <xdr:cNvCxnSpPr/>
      </xdr:nvCxnSpPr>
      <xdr:spPr>
        <a:xfrm flipH="1">
          <a:off x="11376660" y="3543300"/>
          <a:ext cx="367284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438150</xdr:colOff>
      <xdr:row>25</xdr:row>
      <xdr:rowOff>19050</xdr:rowOff>
    </xdr:from>
    <xdr:to>
      <xdr:col>20</xdr:col>
      <xdr:colOff>438150</xdr:colOff>
      <xdr:row>28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951DDC4-B7E6-46ED-9AC0-12CB7C8964F2}"/>
            </a:ext>
          </a:extLst>
        </xdr:cNvPr>
        <xdr:cNvSpPr/>
      </xdr:nvSpPr>
      <xdr:spPr>
        <a:xfrm>
          <a:off x="15243810" y="48272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Ending inventory target varies based on fixed production plan. (RESULTANT)</a:t>
          </a:r>
        </a:p>
      </xdr:txBody>
    </xdr:sp>
    <xdr:clientData/>
  </xdr:twoCellAnchor>
  <xdr:twoCellAnchor>
    <xdr:from>
      <xdr:col>14</xdr:col>
      <xdr:colOff>742950</xdr:colOff>
      <xdr:row>26</xdr:row>
      <xdr:rowOff>100965</xdr:rowOff>
    </xdr:from>
    <xdr:to>
      <xdr:col>15</xdr:col>
      <xdr:colOff>438150</xdr:colOff>
      <xdr:row>26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375E37F-3137-4CD8-A07B-4FE36DD9636D}"/>
            </a:ext>
          </a:extLst>
        </xdr:cNvPr>
        <xdr:cNvCxnSpPr>
          <a:stCxn id="8" idx="1"/>
        </xdr:cNvCxnSpPr>
      </xdr:nvCxnSpPr>
      <xdr:spPr>
        <a:xfrm flipH="1">
          <a:off x="14573250" y="5099685"/>
          <a:ext cx="67056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24764</xdr:colOff>
      <xdr:row>39</xdr:row>
      <xdr:rowOff>120015</xdr:rowOff>
    </xdr:from>
    <xdr:to>
      <xdr:col>16</xdr:col>
      <xdr:colOff>167639</xdr:colOff>
      <xdr:row>42</xdr:row>
      <xdr:rowOff>108585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D6A53A0-8101-4A97-90E8-8EA6F746D5BF}"/>
            </a:ext>
          </a:extLst>
        </xdr:cNvPr>
        <xdr:cNvSpPr/>
      </xdr:nvSpPr>
      <xdr:spPr>
        <a:xfrm>
          <a:off x="11904344" y="7541895"/>
          <a:ext cx="3678555" cy="5524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Change</a:t>
          </a:r>
          <a:r>
            <a:rPr lang="en-MY" sz="1100" baseline="0"/>
            <a:t> </a:t>
          </a:r>
          <a:r>
            <a:rPr lang="en-MY" sz="1100"/>
            <a:t>production</a:t>
          </a:r>
          <a:r>
            <a:rPr lang="en-MY" sz="1100" baseline="0"/>
            <a:t> plan in M+2 by subtracting 'production amount to change'. Now fixed value.</a:t>
          </a:r>
        </a:p>
      </xdr:txBody>
    </xdr:sp>
    <xdr:clientData/>
  </xdr:twoCellAnchor>
  <xdr:twoCellAnchor>
    <xdr:from>
      <xdr:col>11</xdr:col>
      <xdr:colOff>325756</xdr:colOff>
      <xdr:row>35</xdr:row>
      <xdr:rowOff>74296</xdr:rowOff>
    </xdr:from>
    <xdr:to>
      <xdr:col>12</xdr:col>
      <xdr:colOff>24764</xdr:colOff>
      <xdr:row>41</xdr:row>
      <xdr:rowOff>22860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F557879-6041-4F0A-AE01-13E723D922D1}"/>
            </a:ext>
          </a:extLst>
        </xdr:cNvPr>
        <xdr:cNvCxnSpPr>
          <a:stCxn id="10" idx="1"/>
        </xdr:cNvCxnSpPr>
      </xdr:nvCxnSpPr>
      <xdr:spPr>
        <a:xfrm flipH="1" flipV="1">
          <a:off x="11123296" y="6764656"/>
          <a:ext cx="781048" cy="10534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401955</xdr:colOff>
      <xdr:row>12</xdr:row>
      <xdr:rowOff>144780</xdr:rowOff>
    </xdr:from>
    <xdr:to>
      <xdr:col>20</xdr:col>
      <xdr:colOff>401955</xdr:colOff>
      <xdr:row>15</xdr:row>
      <xdr:rowOff>177165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7E4232B2-A062-4F30-B6B5-59FD11B1ACA4}"/>
            </a:ext>
          </a:extLst>
        </xdr:cNvPr>
        <xdr:cNvSpPr/>
      </xdr:nvSpPr>
      <xdr:spPr>
        <a:xfrm>
          <a:off x="15207615" y="24079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Some</a:t>
          </a:r>
          <a:r>
            <a:rPr lang="en-MY" sz="1100" baseline="0"/>
            <a:t> Orders come in in months M+2, M+3 in month M.</a:t>
          </a:r>
        </a:p>
      </xdr:txBody>
    </xdr:sp>
    <xdr:clientData/>
  </xdr:twoCellAnchor>
  <xdr:twoCellAnchor>
    <xdr:from>
      <xdr:col>14</xdr:col>
      <xdr:colOff>695325</xdr:colOff>
      <xdr:row>14</xdr:row>
      <xdr:rowOff>67628</xdr:rowOff>
    </xdr:from>
    <xdr:to>
      <xdr:col>15</xdr:col>
      <xdr:colOff>398145</xdr:colOff>
      <xdr:row>15</xdr:row>
      <xdr:rowOff>85725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0DB9B8B-901E-4605-8D7D-B1425EA9883E}"/>
            </a:ext>
          </a:extLst>
        </xdr:cNvPr>
        <xdr:cNvCxnSpPr>
          <a:stCxn id="12" idx="1"/>
        </xdr:cNvCxnSpPr>
      </xdr:nvCxnSpPr>
      <xdr:spPr>
        <a:xfrm flipH="1">
          <a:off x="14525625" y="2711768"/>
          <a:ext cx="678180" cy="2162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182880</xdr:colOff>
      <xdr:row>49</xdr:row>
      <xdr:rowOff>144780</xdr:rowOff>
    </xdr:from>
    <xdr:to>
      <xdr:col>20</xdr:col>
      <xdr:colOff>182880</xdr:colOff>
      <xdr:row>52</xdr:row>
      <xdr:rowOff>160020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5F51AD4-1FDC-452A-9323-7E1441C0BB17}"/>
            </a:ext>
          </a:extLst>
        </xdr:cNvPr>
        <xdr:cNvSpPr/>
      </xdr:nvSpPr>
      <xdr:spPr>
        <a:xfrm>
          <a:off x="14988540" y="947928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51</xdr:row>
      <xdr:rowOff>53340</xdr:rowOff>
    </xdr:from>
    <xdr:to>
      <xdr:col>15</xdr:col>
      <xdr:colOff>182880</xdr:colOff>
      <xdr:row>55</xdr:row>
      <xdr:rowOff>38100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D6983F1-73AB-4AAB-812D-FE77DAAA8D8D}"/>
            </a:ext>
          </a:extLst>
        </xdr:cNvPr>
        <xdr:cNvCxnSpPr>
          <a:stCxn id="14" idx="1"/>
        </xdr:cNvCxnSpPr>
      </xdr:nvCxnSpPr>
      <xdr:spPr>
        <a:xfrm flipH="1">
          <a:off x="11559540" y="978408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53</xdr:row>
      <xdr:rowOff>102870</xdr:rowOff>
    </xdr:from>
    <xdr:to>
      <xdr:col>20</xdr:col>
      <xdr:colOff>171450</xdr:colOff>
      <xdr:row>56</xdr:row>
      <xdr:rowOff>60960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245C0B6F-AA72-42AE-8442-5ED9D5CBEFB2}"/>
            </a:ext>
          </a:extLst>
        </xdr:cNvPr>
        <xdr:cNvSpPr/>
      </xdr:nvSpPr>
      <xdr:spPr>
        <a:xfrm>
          <a:off x="14977110" y="1022985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99060</xdr:colOff>
      <xdr:row>54</xdr:row>
      <xdr:rowOff>177165</xdr:rowOff>
    </xdr:from>
    <xdr:to>
      <xdr:col>15</xdr:col>
      <xdr:colOff>171450</xdr:colOff>
      <xdr:row>57</xdr:row>
      <xdr:rowOff>53340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5287C9F-B303-475D-9028-644E1C4BB0CC}"/>
            </a:ext>
          </a:extLst>
        </xdr:cNvPr>
        <xdr:cNvCxnSpPr>
          <a:stCxn id="16" idx="1"/>
        </xdr:cNvCxnSpPr>
      </xdr:nvCxnSpPr>
      <xdr:spPr>
        <a:xfrm flipH="1">
          <a:off x="13929360" y="1050226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300990</xdr:colOff>
      <xdr:row>57</xdr:row>
      <xdr:rowOff>38100</xdr:rowOff>
    </xdr:from>
    <xdr:to>
      <xdr:col>20</xdr:col>
      <xdr:colOff>300990</xdr:colOff>
      <xdr:row>60</xdr:row>
      <xdr:rowOff>93345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C5B5D6A-B025-4817-8D7A-84E0AA47F9D4}"/>
            </a:ext>
          </a:extLst>
        </xdr:cNvPr>
        <xdr:cNvSpPr/>
      </xdr:nvSpPr>
      <xdr:spPr>
        <a:xfrm>
          <a:off x="15106650" y="1093470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480060</xdr:colOff>
      <xdr:row>58</xdr:row>
      <xdr:rowOff>153353</xdr:rowOff>
    </xdr:from>
    <xdr:to>
      <xdr:col>15</xdr:col>
      <xdr:colOff>300990</xdr:colOff>
      <xdr:row>61</xdr:row>
      <xdr:rowOff>53340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150E55A-0C2A-4339-B230-BDD86499FA18}"/>
            </a:ext>
          </a:extLst>
        </xdr:cNvPr>
        <xdr:cNvCxnSpPr>
          <a:stCxn id="18" idx="1"/>
        </xdr:cNvCxnSpPr>
      </xdr:nvCxnSpPr>
      <xdr:spPr>
        <a:xfrm flipH="1">
          <a:off x="14310360" y="1124045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165732</xdr:colOff>
      <xdr:row>61</xdr:row>
      <xdr:rowOff>129540</xdr:rowOff>
    </xdr:from>
    <xdr:to>
      <xdr:col>24</xdr:col>
      <xdr:colOff>247647</xdr:colOff>
      <xdr:row>65</xdr:row>
      <xdr:rowOff>100965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FE4AEE4D-AB31-4754-AADD-234CEC10E095}"/>
            </a:ext>
          </a:extLst>
        </xdr:cNvPr>
        <xdr:cNvSpPr/>
      </xdr:nvSpPr>
      <xdr:spPr>
        <a:xfrm>
          <a:off x="14971392" y="1177290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274320</xdr:colOff>
      <xdr:row>63</xdr:row>
      <xdr:rowOff>100013</xdr:rowOff>
    </xdr:from>
    <xdr:to>
      <xdr:col>15</xdr:col>
      <xdr:colOff>165732</xdr:colOff>
      <xdr:row>65</xdr:row>
      <xdr:rowOff>91440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4FA55D4-6858-40F9-B032-16D71F00DDE1}"/>
            </a:ext>
          </a:extLst>
        </xdr:cNvPr>
        <xdr:cNvCxnSpPr>
          <a:stCxn id="20" idx="1"/>
        </xdr:cNvCxnSpPr>
      </xdr:nvCxnSpPr>
      <xdr:spPr>
        <a:xfrm flipH="1">
          <a:off x="14104620" y="1214723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68</xdr:row>
      <xdr:rowOff>121920</xdr:rowOff>
    </xdr:from>
    <xdr:to>
      <xdr:col>9</xdr:col>
      <xdr:colOff>1390650</xdr:colOff>
      <xdr:row>72</xdr:row>
      <xdr:rowOff>1905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604103A7-09E8-4427-8595-EBFE9316B6FF}"/>
            </a:ext>
          </a:extLst>
        </xdr:cNvPr>
        <xdr:cNvSpPr/>
      </xdr:nvSpPr>
      <xdr:spPr>
        <a:xfrm>
          <a:off x="7219950" y="1314450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64</xdr:row>
      <xdr:rowOff>83820</xdr:rowOff>
    </xdr:from>
    <xdr:to>
      <xdr:col>11</xdr:col>
      <xdr:colOff>342900</xdr:colOff>
      <xdr:row>70</xdr:row>
      <xdr:rowOff>61913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E4E659D-0FD1-4DD8-B080-A8F57876179C}"/>
            </a:ext>
          </a:extLst>
        </xdr:cNvPr>
        <xdr:cNvCxnSpPr>
          <a:stCxn id="22" idx="3"/>
        </xdr:cNvCxnSpPr>
      </xdr:nvCxnSpPr>
      <xdr:spPr>
        <a:xfrm flipV="1">
          <a:off x="10267950" y="1231392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64</xdr:row>
      <xdr:rowOff>114300</xdr:rowOff>
    </xdr:from>
    <xdr:to>
      <xdr:col>12</xdr:col>
      <xdr:colOff>289560</xdr:colOff>
      <xdr:row>70</xdr:row>
      <xdr:rowOff>61913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3F8AF1ED-54AF-482B-855F-3974EF4FF9BA}"/>
            </a:ext>
          </a:extLst>
        </xdr:cNvPr>
        <xdr:cNvCxnSpPr>
          <a:stCxn id="22" idx="3"/>
        </xdr:cNvCxnSpPr>
      </xdr:nvCxnSpPr>
      <xdr:spPr>
        <a:xfrm flipV="1">
          <a:off x="10267950" y="1234440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10</xdr:row>
      <xdr:rowOff>180974</xdr:rowOff>
    </xdr:from>
    <xdr:to>
      <xdr:col>11</xdr:col>
      <xdr:colOff>619125</xdr:colOff>
      <xdr:row>12</xdr:row>
      <xdr:rowOff>154304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F6BCF1A7-04DB-49FE-BFB6-E76DF5AC64E4}"/>
            </a:ext>
          </a:extLst>
        </xdr:cNvPr>
        <xdr:cNvSpPr/>
      </xdr:nvSpPr>
      <xdr:spPr>
        <a:xfrm>
          <a:off x="9199245" y="2055494"/>
          <a:ext cx="17526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47</xdr:row>
      <xdr:rowOff>180974</xdr:rowOff>
    </xdr:from>
    <xdr:to>
      <xdr:col>11</xdr:col>
      <xdr:colOff>619125</xdr:colOff>
      <xdr:row>49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ABE498DB-BBBE-418E-A502-199537E267C6}"/>
            </a:ext>
          </a:extLst>
        </xdr:cNvPr>
        <xdr:cNvSpPr/>
      </xdr:nvSpPr>
      <xdr:spPr>
        <a:xfrm>
          <a:off x="9199245" y="7780019"/>
          <a:ext cx="17526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280035</xdr:colOff>
      <xdr:row>22</xdr:row>
      <xdr:rowOff>45720</xdr:rowOff>
    </xdr:from>
    <xdr:to>
      <xdr:col>19</xdr:col>
      <xdr:colOff>7620</xdr:colOff>
      <xdr:row>24</xdr:row>
      <xdr:rowOff>68580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3360A30-543A-4E0E-A3A8-29A830F66FC3}"/>
            </a:ext>
          </a:extLst>
        </xdr:cNvPr>
        <xdr:cNvSpPr/>
      </xdr:nvSpPr>
      <xdr:spPr>
        <a:xfrm>
          <a:off x="15085695" y="4274820"/>
          <a:ext cx="2165985" cy="4038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Planned in M-1. Fixed</a:t>
          </a:r>
          <a:r>
            <a:rPr lang="en-MY" sz="1100" baseline="0"/>
            <a:t> up</a:t>
          </a:r>
          <a:r>
            <a:rPr lang="en-MY" sz="1100"/>
            <a:t> to M+1. </a:t>
          </a:r>
        </a:p>
      </xdr:txBody>
    </xdr:sp>
    <xdr:clientData/>
  </xdr:twoCellAnchor>
  <xdr:twoCellAnchor>
    <xdr:from>
      <xdr:col>14</xdr:col>
      <xdr:colOff>701043</xdr:colOff>
      <xdr:row>23</xdr:row>
      <xdr:rowOff>57150</xdr:rowOff>
    </xdr:from>
    <xdr:to>
      <xdr:col>15</xdr:col>
      <xdr:colOff>280035</xdr:colOff>
      <xdr:row>24</xdr:row>
      <xdr:rowOff>91440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8CE71CD-BF29-456D-BAA0-F82783F23186}"/>
            </a:ext>
          </a:extLst>
        </xdr:cNvPr>
        <xdr:cNvCxnSpPr>
          <a:stCxn id="4" idx="1"/>
        </xdr:cNvCxnSpPr>
      </xdr:nvCxnSpPr>
      <xdr:spPr>
        <a:xfrm flipH="1">
          <a:off x="14531343" y="4476750"/>
          <a:ext cx="554352" cy="2247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228600</xdr:colOff>
      <xdr:row>16</xdr:row>
      <xdr:rowOff>175260</xdr:rowOff>
    </xdr:from>
    <xdr:to>
      <xdr:col>20</xdr:col>
      <xdr:colOff>228600</xdr:colOff>
      <xdr:row>19</xdr:row>
      <xdr:rowOff>190500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EE6A9D5-8B2A-4994-ADEF-935A25AC828C}"/>
            </a:ext>
          </a:extLst>
        </xdr:cNvPr>
        <xdr:cNvSpPr/>
      </xdr:nvSpPr>
      <xdr:spPr>
        <a:xfrm>
          <a:off x="12992100" y="3200400"/>
          <a:ext cx="3048000" cy="6191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579120</xdr:colOff>
      <xdr:row>18</xdr:row>
      <xdr:rowOff>106680</xdr:rowOff>
    </xdr:from>
    <xdr:to>
      <xdr:col>15</xdr:col>
      <xdr:colOff>243840</xdr:colOff>
      <xdr:row>22</xdr:row>
      <xdr:rowOff>91440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C5A7975-E58E-456F-A8CA-173B050F6D29}"/>
            </a:ext>
          </a:extLst>
        </xdr:cNvPr>
        <xdr:cNvCxnSpPr/>
      </xdr:nvCxnSpPr>
      <xdr:spPr>
        <a:xfrm flipH="1">
          <a:off x="11376660" y="3543300"/>
          <a:ext cx="367284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476250</xdr:colOff>
      <xdr:row>24</xdr:row>
      <xdr:rowOff>133350</xdr:rowOff>
    </xdr:from>
    <xdr:to>
      <xdr:col>19</xdr:col>
      <xdr:colOff>525780</xdr:colOff>
      <xdr:row>27</xdr:row>
      <xdr:rowOff>83820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7551359-80A0-48D6-BCF4-E16CE193583B}"/>
            </a:ext>
          </a:extLst>
        </xdr:cNvPr>
        <xdr:cNvSpPr/>
      </xdr:nvSpPr>
      <xdr:spPr>
        <a:xfrm>
          <a:off x="15281910" y="4743450"/>
          <a:ext cx="2487930" cy="52197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Ending inventory varies based on fixed production plan. (RESULTANT)</a:t>
          </a:r>
        </a:p>
      </xdr:txBody>
    </xdr:sp>
    <xdr:clientData/>
  </xdr:twoCellAnchor>
  <xdr:twoCellAnchor>
    <xdr:from>
      <xdr:col>14</xdr:col>
      <xdr:colOff>670560</xdr:colOff>
      <xdr:row>26</xdr:row>
      <xdr:rowOff>5715</xdr:rowOff>
    </xdr:from>
    <xdr:to>
      <xdr:col>15</xdr:col>
      <xdr:colOff>476250</xdr:colOff>
      <xdr:row>26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6225F63-6FC8-486F-9CD2-40F592EC5A7A}"/>
            </a:ext>
          </a:extLst>
        </xdr:cNvPr>
        <xdr:cNvCxnSpPr>
          <a:stCxn id="8" idx="1"/>
        </xdr:cNvCxnSpPr>
      </xdr:nvCxnSpPr>
      <xdr:spPr>
        <a:xfrm flipH="1">
          <a:off x="14500860" y="5004435"/>
          <a:ext cx="781050" cy="1085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401955</xdr:colOff>
      <xdr:row>12</xdr:row>
      <xdr:rowOff>144780</xdr:rowOff>
    </xdr:from>
    <xdr:to>
      <xdr:col>20</xdr:col>
      <xdr:colOff>401955</xdr:colOff>
      <xdr:row>15</xdr:row>
      <xdr:rowOff>177165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B08E1BF9-C9E0-46E0-BAFF-60E6B7DACB25}"/>
            </a:ext>
          </a:extLst>
        </xdr:cNvPr>
        <xdr:cNvSpPr/>
      </xdr:nvSpPr>
      <xdr:spPr>
        <a:xfrm>
          <a:off x="13279755" y="2392680"/>
          <a:ext cx="3048000" cy="61341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Some</a:t>
          </a:r>
          <a:r>
            <a:rPr lang="en-MY" sz="1100" baseline="0"/>
            <a:t> Orders come in in months M+2, M+3 in month M.</a:t>
          </a:r>
        </a:p>
      </xdr:txBody>
    </xdr:sp>
    <xdr:clientData/>
  </xdr:twoCellAnchor>
  <xdr:twoCellAnchor>
    <xdr:from>
      <xdr:col>14</xdr:col>
      <xdr:colOff>695325</xdr:colOff>
      <xdr:row>14</xdr:row>
      <xdr:rowOff>67628</xdr:rowOff>
    </xdr:from>
    <xdr:to>
      <xdr:col>15</xdr:col>
      <xdr:colOff>398145</xdr:colOff>
      <xdr:row>15</xdr:row>
      <xdr:rowOff>85725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C7C5324-A2F9-4E1D-98E0-4130F55784FD}"/>
            </a:ext>
          </a:extLst>
        </xdr:cNvPr>
        <xdr:cNvCxnSpPr>
          <a:stCxn id="16" idx="1"/>
        </xdr:cNvCxnSpPr>
      </xdr:nvCxnSpPr>
      <xdr:spPr>
        <a:xfrm flipH="1">
          <a:off x="12601575" y="2696528"/>
          <a:ext cx="674370" cy="2181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182880</xdr:colOff>
      <xdr:row>53</xdr:row>
      <xdr:rowOff>144780</xdr:rowOff>
    </xdr:from>
    <xdr:to>
      <xdr:col>20</xdr:col>
      <xdr:colOff>182880</xdr:colOff>
      <xdr:row>56</xdr:row>
      <xdr:rowOff>160020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820E67DD-34DA-44CC-8F6C-354D345C8348}"/>
            </a:ext>
          </a:extLst>
        </xdr:cNvPr>
        <xdr:cNvSpPr/>
      </xdr:nvSpPr>
      <xdr:spPr>
        <a:xfrm>
          <a:off x="14988540" y="929640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55</xdr:row>
      <xdr:rowOff>53340</xdr:rowOff>
    </xdr:from>
    <xdr:to>
      <xdr:col>15</xdr:col>
      <xdr:colOff>182880</xdr:colOff>
      <xdr:row>59</xdr:row>
      <xdr:rowOff>38100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1E6C3A9-8D50-407F-B1F0-A2930897BD04}"/>
            </a:ext>
          </a:extLst>
        </xdr:cNvPr>
        <xdr:cNvCxnSpPr>
          <a:stCxn id="23" idx="1"/>
        </xdr:cNvCxnSpPr>
      </xdr:nvCxnSpPr>
      <xdr:spPr>
        <a:xfrm flipH="1">
          <a:off x="11559540" y="960120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57</xdr:row>
      <xdr:rowOff>102870</xdr:rowOff>
    </xdr:from>
    <xdr:to>
      <xdr:col>20</xdr:col>
      <xdr:colOff>171450</xdr:colOff>
      <xdr:row>60</xdr:row>
      <xdr:rowOff>60960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B0BE6F13-B441-4260-8634-68780CC0CCAA}"/>
            </a:ext>
          </a:extLst>
        </xdr:cNvPr>
        <xdr:cNvSpPr/>
      </xdr:nvSpPr>
      <xdr:spPr>
        <a:xfrm>
          <a:off x="14977110" y="100469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99060</xdr:colOff>
      <xdr:row>58</xdr:row>
      <xdr:rowOff>177165</xdr:rowOff>
    </xdr:from>
    <xdr:to>
      <xdr:col>15</xdr:col>
      <xdr:colOff>171450</xdr:colOff>
      <xdr:row>61</xdr:row>
      <xdr:rowOff>53340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899EF49-6AAE-461E-8944-DBCFAC85C170}"/>
            </a:ext>
          </a:extLst>
        </xdr:cNvPr>
        <xdr:cNvCxnSpPr>
          <a:stCxn id="25" idx="1"/>
        </xdr:cNvCxnSpPr>
      </xdr:nvCxnSpPr>
      <xdr:spPr>
        <a:xfrm flipH="1">
          <a:off x="13929360" y="1031938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300990</xdr:colOff>
      <xdr:row>61</xdr:row>
      <xdr:rowOff>38100</xdr:rowOff>
    </xdr:from>
    <xdr:to>
      <xdr:col>20</xdr:col>
      <xdr:colOff>300990</xdr:colOff>
      <xdr:row>64</xdr:row>
      <xdr:rowOff>93345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3F6F5DCF-5143-4BD2-A697-A307D499B4CA}"/>
            </a:ext>
          </a:extLst>
        </xdr:cNvPr>
        <xdr:cNvSpPr/>
      </xdr:nvSpPr>
      <xdr:spPr>
        <a:xfrm>
          <a:off x="15106650" y="107518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480060</xdr:colOff>
      <xdr:row>62</xdr:row>
      <xdr:rowOff>153353</xdr:rowOff>
    </xdr:from>
    <xdr:to>
      <xdr:col>15</xdr:col>
      <xdr:colOff>300990</xdr:colOff>
      <xdr:row>65</xdr:row>
      <xdr:rowOff>53340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30D013A-FD49-4C13-909C-903551895D27}"/>
            </a:ext>
          </a:extLst>
        </xdr:cNvPr>
        <xdr:cNvCxnSpPr>
          <a:stCxn id="29" idx="1"/>
        </xdr:cNvCxnSpPr>
      </xdr:nvCxnSpPr>
      <xdr:spPr>
        <a:xfrm flipH="1">
          <a:off x="14310360" y="1105757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165732</xdr:colOff>
      <xdr:row>65</xdr:row>
      <xdr:rowOff>129540</xdr:rowOff>
    </xdr:from>
    <xdr:to>
      <xdr:col>24</xdr:col>
      <xdr:colOff>247647</xdr:colOff>
      <xdr:row>69</xdr:row>
      <xdr:rowOff>100965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7B6C7FE-4D0D-410C-8936-7BEC0DAF16E1}"/>
            </a:ext>
          </a:extLst>
        </xdr:cNvPr>
        <xdr:cNvSpPr/>
      </xdr:nvSpPr>
      <xdr:spPr>
        <a:xfrm>
          <a:off x="14971392" y="1159002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274320</xdr:colOff>
      <xdr:row>67</xdr:row>
      <xdr:rowOff>100013</xdr:rowOff>
    </xdr:from>
    <xdr:to>
      <xdr:col>15</xdr:col>
      <xdr:colOff>165732</xdr:colOff>
      <xdr:row>69</xdr:row>
      <xdr:rowOff>91440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1720D0F-1240-46C4-B05D-64458271CDC0}"/>
            </a:ext>
          </a:extLst>
        </xdr:cNvPr>
        <xdr:cNvCxnSpPr>
          <a:stCxn id="35" idx="1"/>
        </xdr:cNvCxnSpPr>
      </xdr:nvCxnSpPr>
      <xdr:spPr>
        <a:xfrm flipH="1">
          <a:off x="14104620" y="1196435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72</xdr:row>
      <xdr:rowOff>121920</xdr:rowOff>
    </xdr:from>
    <xdr:to>
      <xdr:col>9</xdr:col>
      <xdr:colOff>1390650</xdr:colOff>
      <xdr:row>76</xdr:row>
      <xdr:rowOff>1905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796F5116-8AE4-4A52-A760-5D91055CB33C}"/>
            </a:ext>
          </a:extLst>
        </xdr:cNvPr>
        <xdr:cNvSpPr/>
      </xdr:nvSpPr>
      <xdr:spPr>
        <a:xfrm>
          <a:off x="7219950" y="129616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68</xdr:row>
      <xdr:rowOff>83820</xdr:rowOff>
    </xdr:from>
    <xdr:to>
      <xdr:col>11</xdr:col>
      <xdr:colOff>342900</xdr:colOff>
      <xdr:row>74</xdr:row>
      <xdr:rowOff>61913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D3EF7E-4245-4B88-B3EE-60A78B2A1216}"/>
            </a:ext>
          </a:extLst>
        </xdr:cNvPr>
        <xdr:cNvCxnSpPr>
          <a:stCxn id="40" idx="3"/>
        </xdr:cNvCxnSpPr>
      </xdr:nvCxnSpPr>
      <xdr:spPr>
        <a:xfrm flipV="1">
          <a:off x="10267950" y="1213104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68</xdr:row>
      <xdr:rowOff>114300</xdr:rowOff>
    </xdr:from>
    <xdr:to>
      <xdr:col>12</xdr:col>
      <xdr:colOff>289560</xdr:colOff>
      <xdr:row>74</xdr:row>
      <xdr:rowOff>61913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4B6DA8C7-0E67-4F68-8690-222F638474C9}"/>
            </a:ext>
          </a:extLst>
        </xdr:cNvPr>
        <xdr:cNvCxnSpPr>
          <a:stCxn id="40" idx="3"/>
        </xdr:cNvCxnSpPr>
      </xdr:nvCxnSpPr>
      <xdr:spPr>
        <a:xfrm flipV="1">
          <a:off x="10267950" y="1216152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2F5F-0CA8-46B4-A3F3-D2A7A3B7D14D}">
  <dimension ref="C2:O86"/>
  <sheetViews>
    <sheetView tabSelected="1" zoomScale="115" zoomScaleNormal="115" workbookViewId="0">
      <selection activeCell="N20" sqref="N20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5" x14ac:dyDescent="0.3">
      <c r="C2" s="30" t="s">
        <v>8</v>
      </c>
      <c r="D2" s="30" t="s">
        <v>22</v>
      </c>
      <c r="E2" s="30" t="s">
        <v>7</v>
      </c>
      <c r="F2" s="30" t="s">
        <v>21</v>
      </c>
      <c r="G2" s="30" t="s">
        <v>19</v>
      </c>
      <c r="H2" s="30" t="s">
        <v>20</v>
      </c>
      <c r="I2" s="30" t="s">
        <v>23</v>
      </c>
      <c r="J2" s="30" t="s">
        <v>152</v>
      </c>
      <c r="K2" s="30" t="s">
        <v>29</v>
      </c>
    </row>
    <row r="3" spans="3:15" x14ac:dyDescent="0.3">
      <c r="C3" s="33" t="s">
        <v>18</v>
      </c>
      <c r="D3" s="34" t="s">
        <v>24</v>
      </c>
      <c r="E3" s="35" t="s">
        <v>9</v>
      </c>
      <c r="F3" s="35" t="str">
        <f>IF($E3=Selection!$F$2,"A",IF(OR($E3=Selection!$F$3,$E3=Selection!$F$5),"B","C"))</f>
        <v>A</v>
      </c>
      <c r="G3" s="35" t="s">
        <v>14</v>
      </c>
      <c r="H3" s="35">
        <v>1</v>
      </c>
      <c r="I3" s="35" t="s">
        <v>15</v>
      </c>
      <c r="J3" s="36">
        <v>400</v>
      </c>
    </row>
    <row r="4" spans="3:15" x14ac:dyDescent="0.3">
      <c r="C4" s="37" t="s">
        <v>18</v>
      </c>
      <c r="D4" s="38" t="s">
        <v>24</v>
      </c>
      <c r="E4" s="39" t="s">
        <v>9</v>
      </c>
      <c r="F4" s="39" t="str">
        <f>IF($E4=Selection!$F$2,"A",IF(OR($E4=Selection!$F$3,$E4=Selection!$F$5),"B","C"))</f>
        <v>A</v>
      </c>
      <c r="G4" s="39" t="s">
        <v>14</v>
      </c>
      <c r="H4" s="39">
        <v>2</v>
      </c>
      <c r="I4" s="39" t="s">
        <v>15</v>
      </c>
      <c r="J4" s="40">
        <v>20</v>
      </c>
    </row>
    <row r="5" spans="3:15" x14ac:dyDescent="0.3">
      <c r="C5" s="37" t="s">
        <v>18</v>
      </c>
      <c r="D5" s="38" t="s">
        <v>24</v>
      </c>
      <c r="E5" s="39" t="s">
        <v>9</v>
      </c>
      <c r="F5" s="39" t="str">
        <f>IF($E5=Selection!$F$2,"A",IF(OR($E5=Selection!$F$3,$E5=Selection!$F$5),"B","C"))</f>
        <v>A</v>
      </c>
      <c r="G5" s="39" t="s">
        <v>14</v>
      </c>
      <c r="H5" s="39">
        <v>3</v>
      </c>
      <c r="I5" s="39" t="s">
        <v>16</v>
      </c>
      <c r="J5" s="40">
        <v>10</v>
      </c>
    </row>
    <row r="6" spans="3:15" x14ac:dyDescent="0.3">
      <c r="C6" s="37" t="s">
        <v>18</v>
      </c>
      <c r="D6" s="38" t="s">
        <v>24</v>
      </c>
      <c r="E6" s="39" t="s">
        <v>9</v>
      </c>
      <c r="F6" s="39" t="str">
        <f>IF($E6=Selection!$F$2,"A",IF(OR($E6=Selection!$F$3,$E6=Selection!$F$5),"B","C"))</f>
        <v>A</v>
      </c>
      <c r="G6" s="39" t="s">
        <v>13</v>
      </c>
      <c r="H6" s="39">
        <v>4</v>
      </c>
      <c r="I6" s="39" t="s">
        <v>16</v>
      </c>
      <c r="J6" s="40">
        <v>200</v>
      </c>
    </row>
    <row r="7" spans="3:15" x14ac:dyDescent="0.3">
      <c r="C7" s="37" t="s">
        <v>18</v>
      </c>
      <c r="D7" s="38" t="s">
        <v>24</v>
      </c>
      <c r="E7" s="39" t="s">
        <v>9</v>
      </c>
      <c r="F7" s="39" t="str">
        <f>IF($E7=Selection!$F$2,"A",IF(OR($E7=Selection!$F$3,$E7=Selection!$F$5),"B","C"))</f>
        <v>A</v>
      </c>
      <c r="G7" s="39" t="s">
        <v>14</v>
      </c>
      <c r="H7" s="39">
        <v>5</v>
      </c>
      <c r="I7" s="39" t="s">
        <v>16</v>
      </c>
      <c r="J7" s="40">
        <v>20</v>
      </c>
      <c r="N7" t="s">
        <v>9</v>
      </c>
      <c r="O7">
        <f>SUM(J3:J15)</f>
        <v>1035</v>
      </c>
    </row>
    <row r="8" spans="3:15" x14ac:dyDescent="0.3">
      <c r="C8" s="37" t="s">
        <v>18</v>
      </c>
      <c r="D8" s="38" t="s">
        <v>24</v>
      </c>
      <c r="E8" s="39" t="s">
        <v>9</v>
      </c>
      <c r="F8" s="39" t="str">
        <f>IF($E8=Selection!$F$2,"A",IF(OR($E8=Selection!$F$3,$E8=Selection!$F$5),"B","C"))</f>
        <v>A</v>
      </c>
      <c r="G8" s="39" t="s">
        <v>14</v>
      </c>
      <c r="H8" s="39">
        <v>6</v>
      </c>
      <c r="I8" s="39" t="s">
        <v>17</v>
      </c>
      <c r="J8" s="40">
        <v>25</v>
      </c>
      <c r="N8" t="s">
        <v>10</v>
      </c>
      <c r="O8">
        <f>SUM(J16:J22)</f>
        <v>310</v>
      </c>
    </row>
    <row r="9" spans="3:15" x14ac:dyDescent="0.3">
      <c r="C9" s="37" t="s">
        <v>18</v>
      </c>
      <c r="D9" s="38" t="s">
        <v>24</v>
      </c>
      <c r="E9" s="39" t="s">
        <v>9</v>
      </c>
      <c r="F9" s="39" t="str">
        <f>IF($E9=Selection!$F$2,"A",IF(OR($E9=Selection!$F$3,$E9=Selection!$F$5),"B","C"))</f>
        <v>A</v>
      </c>
      <c r="G9" s="39" t="s">
        <v>14</v>
      </c>
      <c r="H9" s="39" t="s">
        <v>30</v>
      </c>
      <c r="I9" s="39" t="s">
        <v>26</v>
      </c>
      <c r="J9" s="40">
        <v>20</v>
      </c>
      <c r="N9" t="s">
        <v>31</v>
      </c>
      <c r="O9">
        <f>SUM(J23:J26)</f>
        <v>130</v>
      </c>
    </row>
    <row r="10" spans="3:15" x14ac:dyDescent="0.3">
      <c r="C10" s="37" t="s">
        <v>18</v>
      </c>
      <c r="D10" s="38" t="s">
        <v>24</v>
      </c>
      <c r="E10" s="39" t="s">
        <v>9</v>
      </c>
      <c r="F10" s="39" t="str">
        <f>IF($E10=Selection!$F$2,"A",IF(OR($E10=Selection!$F$3,$E10=Selection!$F$5),"B","C"))</f>
        <v>A</v>
      </c>
      <c r="G10" s="39" t="s">
        <v>14</v>
      </c>
      <c r="H10" s="39">
        <v>7</v>
      </c>
      <c r="I10" s="39" t="s">
        <v>15</v>
      </c>
      <c r="J10" s="40">
        <v>10</v>
      </c>
      <c r="N10" t="s">
        <v>12</v>
      </c>
      <c r="O10">
        <f>SUM(J27:J32)</f>
        <v>890</v>
      </c>
    </row>
    <row r="11" spans="3:15" x14ac:dyDescent="0.3">
      <c r="C11" s="37" t="s">
        <v>18</v>
      </c>
      <c r="D11" s="38" t="s">
        <v>24</v>
      </c>
      <c r="E11" s="39" t="s">
        <v>9</v>
      </c>
      <c r="F11" s="39" t="str">
        <f>IF($E11=Selection!$F$2,"A",IF(OR($E11=Selection!$F$3,$E11=Selection!$F$5),"B","C"))</f>
        <v>A</v>
      </c>
      <c r="G11" s="39" t="s">
        <v>14</v>
      </c>
      <c r="H11" s="39">
        <v>8</v>
      </c>
      <c r="I11" s="39" t="s">
        <v>16</v>
      </c>
      <c r="J11" s="40">
        <v>20</v>
      </c>
      <c r="O11">
        <f>SUM(O7:O10)</f>
        <v>2365</v>
      </c>
    </row>
    <row r="12" spans="3:15" x14ac:dyDescent="0.3">
      <c r="C12" s="37" t="s">
        <v>18</v>
      </c>
      <c r="D12" s="38" t="s">
        <v>24</v>
      </c>
      <c r="E12" s="39" t="s">
        <v>9</v>
      </c>
      <c r="F12" s="39" t="str">
        <f>IF($E12=Selection!$F$2,"A",IF(OR($E12=Selection!$F$3,$E12=Selection!$F$5),"B","C"))</f>
        <v>A</v>
      </c>
      <c r="G12" s="39" t="s">
        <v>14</v>
      </c>
      <c r="H12" s="39">
        <v>9</v>
      </c>
      <c r="I12" s="39" t="s">
        <v>17</v>
      </c>
      <c r="J12" s="40">
        <v>0</v>
      </c>
    </row>
    <row r="13" spans="3:15" x14ac:dyDescent="0.3">
      <c r="C13" s="37" t="s">
        <v>18</v>
      </c>
      <c r="D13" s="38" t="s">
        <v>24</v>
      </c>
      <c r="E13" s="39" t="s">
        <v>9</v>
      </c>
      <c r="F13" s="39" t="str">
        <f>IF($E13=Selection!$F$2,"A",IF(OR($E13=Selection!$F$3,$E13=Selection!$F$5),"B","C"))</f>
        <v>A</v>
      </c>
      <c r="G13" s="39" t="s">
        <v>13</v>
      </c>
      <c r="H13" s="39">
        <v>10</v>
      </c>
      <c r="I13" s="39" t="s">
        <v>16</v>
      </c>
      <c r="J13" s="40">
        <v>300</v>
      </c>
    </row>
    <row r="14" spans="3:15" x14ac:dyDescent="0.3">
      <c r="C14" s="37" t="s">
        <v>18</v>
      </c>
      <c r="D14" s="38" t="s">
        <v>24</v>
      </c>
      <c r="E14" s="39" t="s">
        <v>9</v>
      </c>
      <c r="F14" s="39" t="str">
        <f>IF($E14=Selection!$F$2,"A",IF(OR($E14=Selection!$F$3,$E14=Selection!$F$5),"B","C"))</f>
        <v>A</v>
      </c>
      <c r="G14" s="39" t="s">
        <v>14</v>
      </c>
      <c r="H14" s="39">
        <v>11</v>
      </c>
      <c r="I14" s="39" t="s">
        <v>17</v>
      </c>
      <c r="J14" s="40">
        <v>10</v>
      </c>
    </row>
    <row r="15" spans="3:15" x14ac:dyDescent="0.3">
      <c r="C15" s="37" t="s">
        <v>18</v>
      </c>
      <c r="D15" s="38" t="s">
        <v>24</v>
      </c>
      <c r="E15" s="39" t="s">
        <v>9</v>
      </c>
      <c r="F15" s="39" t="str">
        <f>IF($E15=Selection!$F$2,"A",IF(OR($E15=Selection!$F$3,$E15=Selection!$F$5),"B","C"))</f>
        <v>A</v>
      </c>
      <c r="G15" s="39" t="s">
        <v>14</v>
      </c>
      <c r="H15" s="39">
        <v>12</v>
      </c>
      <c r="I15" s="39" t="s">
        <v>17</v>
      </c>
      <c r="J15" s="40">
        <v>0</v>
      </c>
    </row>
    <row r="16" spans="3:15" x14ac:dyDescent="0.3">
      <c r="C16" s="37" t="s">
        <v>18</v>
      </c>
      <c r="D16" s="38" t="s">
        <v>24</v>
      </c>
      <c r="E16" s="39" t="s">
        <v>10</v>
      </c>
      <c r="F16" s="39" t="str">
        <f>IF($E16=Selection!$F$2,"A",IF(OR($E16=Selection!$F$3,$E16=Selection!$F$5),"B","C"))</f>
        <v>B</v>
      </c>
      <c r="G16" s="39" t="s">
        <v>13</v>
      </c>
      <c r="H16" s="39">
        <v>13</v>
      </c>
      <c r="I16" s="39" t="s">
        <v>16</v>
      </c>
      <c r="J16" s="40">
        <v>200</v>
      </c>
    </row>
    <row r="17" spans="3:10" x14ac:dyDescent="0.3">
      <c r="C17" s="37" t="s">
        <v>18</v>
      </c>
      <c r="D17" s="38" t="s">
        <v>24</v>
      </c>
      <c r="E17" s="39" t="s">
        <v>10</v>
      </c>
      <c r="F17" s="39" t="str">
        <f>IF($E17=Selection!$F$2,"A",IF(OR($E17=Selection!$F$3,$E17=Selection!$F$5),"B","C"))</f>
        <v>B</v>
      </c>
      <c r="G17" s="39" t="s">
        <v>14</v>
      </c>
      <c r="H17" s="39">
        <v>14</v>
      </c>
      <c r="I17" s="39" t="s">
        <v>16</v>
      </c>
      <c r="J17" s="40">
        <v>20</v>
      </c>
    </row>
    <row r="18" spans="3:10" x14ac:dyDescent="0.3">
      <c r="C18" s="37" t="s">
        <v>18</v>
      </c>
      <c r="D18" s="38" t="s">
        <v>24</v>
      </c>
      <c r="E18" s="39" t="s">
        <v>10</v>
      </c>
      <c r="F18" s="39" t="str">
        <f>IF($E18=Selection!$F$2,"A",IF(OR($E18=Selection!$F$3,$E18=Selection!$F$5),"B","C"))</f>
        <v>B</v>
      </c>
      <c r="G18" s="39" t="s">
        <v>14</v>
      </c>
      <c r="H18" s="39">
        <v>15</v>
      </c>
      <c r="I18" s="39" t="s">
        <v>16</v>
      </c>
      <c r="J18" s="40">
        <v>0</v>
      </c>
    </row>
    <row r="19" spans="3:10" x14ac:dyDescent="0.3">
      <c r="C19" s="37" t="s">
        <v>18</v>
      </c>
      <c r="D19" s="38" t="s">
        <v>24</v>
      </c>
      <c r="E19" s="39" t="s">
        <v>10</v>
      </c>
      <c r="F19" s="39" t="str">
        <f>IF($E19=Selection!$F$2,"A",IF(OR($E19=Selection!$F$3,$E19=Selection!$F$5),"B","C"))</f>
        <v>B</v>
      </c>
      <c r="G19" s="39" t="s">
        <v>14</v>
      </c>
      <c r="H19" s="39">
        <v>16</v>
      </c>
      <c r="I19" s="39" t="s">
        <v>17</v>
      </c>
      <c r="J19" s="40">
        <v>20</v>
      </c>
    </row>
    <row r="20" spans="3:10" x14ac:dyDescent="0.3">
      <c r="C20" s="37" t="s">
        <v>18</v>
      </c>
      <c r="D20" s="38" t="s">
        <v>24</v>
      </c>
      <c r="E20" s="39" t="s">
        <v>10</v>
      </c>
      <c r="F20" s="39" t="str">
        <f>IF($E20=Selection!$F$2,"A",IF(OR($E20=Selection!$F$3,$E20=Selection!$F$5),"B","C"))</f>
        <v>B</v>
      </c>
      <c r="G20" s="39" t="s">
        <v>14</v>
      </c>
      <c r="H20" s="39">
        <v>17</v>
      </c>
      <c r="I20" s="39" t="s">
        <v>15</v>
      </c>
      <c r="J20" s="40">
        <v>20</v>
      </c>
    </row>
    <row r="21" spans="3:10" x14ac:dyDescent="0.3">
      <c r="C21" s="37" t="s">
        <v>18</v>
      </c>
      <c r="D21" s="38" t="s">
        <v>24</v>
      </c>
      <c r="E21" s="39" t="s">
        <v>10</v>
      </c>
      <c r="F21" s="39" t="str">
        <f>IF($E21=Selection!$F$2,"A",IF(OR($E21=Selection!$F$3,$E21=Selection!$F$5),"B","C"))</f>
        <v>B</v>
      </c>
      <c r="G21" s="39" t="s">
        <v>14</v>
      </c>
      <c r="H21" s="39">
        <v>18</v>
      </c>
      <c r="I21" s="39" t="s">
        <v>17</v>
      </c>
      <c r="J21" s="40">
        <v>0</v>
      </c>
    </row>
    <row r="22" spans="3:10" x14ac:dyDescent="0.3">
      <c r="C22" s="37" t="s">
        <v>18</v>
      </c>
      <c r="D22" s="38" t="s">
        <v>24</v>
      </c>
      <c r="E22" s="39" t="s">
        <v>10</v>
      </c>
      <c r="F22" s="39" t="str">
        <f>IF($E22=Selection!$F$2,"A",IF(OR($E22=Selection!$F$3,$E22=Selection!$F$5),"B","C"))</f>
        <v>B</v>
      </c>
      <c r="G22" s="39" t="s">
        <v>14</v>
      </c>
      <c r="H22" s="39" t="s">
        <v>30</v>
      </c>
      <c r="I22" s="39" t="s">
        <v>26</v>
      </c>
      <c r="J22" s="40">
        <v>50</v>
      </c>
    </row>
    <row r="23" spans="3:10" x14ac:dyDescent="0.3">
      <c r="C23" s="37" t="s">
        <v>18</v>
      </c>
      <c r="D23" s="38" t="s">
        <v>24</v>
      </c>
      <c r="E23" s="39" t="s">
        <v>11</v>
      </c>
      <c r="F23" s="39" t="str">
        <f>IF($E23=Selection!$F$2,"A",IF(OR($E23=Selection!$F$3,$E23=Selection!$F$5),"B","C"))</f>
        <v>C</v>
      </c>
      <c r="G23" s="39" t="s">
        <v>13</v>
      </c>
      <c r="H23" s="39">
        <v>19</v>
      </c>
      <c r="I23" s="39" t="s">
        <v>15</v>
      </c>
      <c r="J23" s="40">
        <v>100</v>
      </c>
    </row>
    <row r="24" spans="3:10" x14ac:dyDescent="0.3">
      <c r="C24" s="37" t="s">
        <v>18</v>
      </c>
      <c r="D24" s="38" t="s">
        <v>24</v>
      </c>
      <c r="E24" s="39" t="s">
        <v>11</v>
      </c>
      <c r="F24" s="39" t="str">
        <f>IF($E24=Selection!$F$2,"A",IF(OR($E24=Selection!$F$3,$E24=Selection!$F$5),"B","C"))</f>
        <v>C</v>
      </c>
      <c r="G24" s="39" t="s">
        <v>14</v>
      </c>
      <c r="H24" s="39">
        <v>20</v>
      </c>
      <c r="I24" s="39" t="s">
        <v>17</v>
      </c>
      <c r="J24" s="40">
        <v>10</v>
      </c>
    </row>
    <row r="25" spans="3:10" x14ac:dyDescent="0.3">
      <c r="C25" s="37" t="s">
        <v>18</v>
      </c>
      <c r="D25" s="38" t="s">
        <v>24</v>
      </c>
      <c r="E25" s="39" t="s">
        <v>11</v>
      </c>
      <c r="F25" s="39" t="str">
        <f>IF($E25=Selection!$F$2,"A",IF(OR($E25=Selection!$F$3,$E25=Selection!$F$5),"B","C"))</f>
        <v>C</v>
      </c>
      <c r="G25" s="39" t="s">
        <v>14</v>
      </c>
      <c r="H25" s="39">
        <v>21</v>
      </c>
      <c r="I25" s="39" t="s">
        <v>17</v>
      </c>
      <c r="J25" s="40">
        <v>10</v>
      </c>
    </row>
    <row r="26" spans="3:10" x14ac:dyDescent="0.3">
      <c r="C26" s="37" t="s">
        <v>18</v>
      </c>
      <c r="D26" s="38" t="s">
        <v>24</v>
      </c>
      <c r="E26" s="39" t="s">
        <v>11</v>
      </c>
      <c r="F26" s="39" t="str">
        <f>IF($E26=Selection!$F$2,"A",IF(OR($E26=Selection!$F$3,$E26=Selection!$F$5),"B","C"))</f>
        <v>C</v>
      </c>
      <c r="G26" s="39" t="s">
        <v>14</v>
      </c>
      <c r="H26" s="39" t="s">
        <v>30</v>
      </c>
      <c r="I26" s="39" t="s">
        <v>26</v>
      </c>
      <c r="J26" s="40">
        <v>10</v>
      </c>
    </row>
    <row r="27" spans="3:10" x14ac:dyDescent="0.3">
      <c r="C27" s="37" t="s">
        <v>18</v>
      </c>
      <c r="D27" s="38" t="s">
        <v>24</v>
      </c>
      <c r="E27" s="39" t="s">
        <v>12</v>
      </c>
      <c r="F27" s="39" t="str">
        <f>IF($E27=Selection!$F$2,"A",IF(OR($E27=Selection!$F$3,$E27=Selection!$F$5),"B","C"))</f>
        <v>B</v>
      </c>
      <c r="G27" s="39" t="s">
        <v>13</v>
      </c>
      <c r="H27" s="39">
        <v>22</v>
      </c>
      <c r="I27" s="39" t="s">
        <v>16</v>
      </c>
      <c r="J27" s="40">
        <v>400</v>
      </c>
    </row>
    <row r="28" spans="3:10" x14ac:dyDescent="0.3">
      <c r="C28" s="37" t="s">
        <v>18</v>
      </c>
      <c r="D28" s="38" t="s">
        <v>24</v>
      </c>
      <c r="E28" s="39" t="s">
        <v>12</v>
      </c>
      <c r="F28" s="39" t="str">
        <f>IF($E28=Selection!$F$2,"A",IF(OR($E28=Selection!$F$3,$E28=Selection!$F$5),"B","C"))</f>
        <v>B</v>
      </c>
      <c r="G28" s="39" t="s">
        <v>13</v>
      </c>
      <c r="H28" s="39">
        <v>23</v>
      </c>
      <c r="I28" s="39" t="s">
        <v>15</v>
      </c>
      <c r="J28" s="40">
        <v>400</v>
      </c>
    </row>
    <row r="29" spans="3:10" x14ac:dyDescent="0.3">
      <c r="C29" s="37" t="s">
        <v>18</v>
      </c>
      <c r="D29" s="38" t="s">
        <v>24</v>
      </c>
      <c r="E29" s="39" t="s">
        <v>12</v>
      </c>
      <c r="F29" s="39" t="str">
        <f>IF($E29=Selection!$F$2,"A",IF(OR($E29=Selection!$F$3,$E29=Selection!$F$5),"B","C"))</f>
        <v>B</v>
      </c>
      <c r="G29" s="39" t="s">
        <v>14</v>
      </c>
      <c r="H29" s="39">
        <v>24</v>
      </c>
      <c r="I29" s="39" t="s">
        <v>16</v>
      </c>
      <c r="J29" s="40">
        <v>20</v>
      </c>
    </row>
    <row r="30" spans="3:10" x14ac:dyDescent="0.3">
      <c r="C30" s="37" t="s">
        <v>18</v>
      </c>
      <c r="D30" s="38" t="s">
        <v>24</v>
      </c>
      <c r="E30" s="39" t="s">
        <v>12</v>
      </c>
      <c r="F30" s="39" t="str">
        <f>IF($E30=Selection!$F$2,"A",IF(OR($E30=Selection!$F$3,$E30=Selection!$F$5),"B","C"))</f>
        <v>B</v>
      </c>
      <c r="G30" s="39" t="s">
        <v>14</v>
      </c>
      <c r="H30" s="39">
        <v>25</v>
      </c>
      <c r="I30" s="39" t="s">
        <v>17</v>
      </c>
      <c r="J30" s="40">
        <v>20</v>
      </c>
    </row>
    <row r="31" spans="3:10" x14ac:dyDescent="0.3">
      <c r="C31" s="37" t="s">
        <v>18</v>
      </c>
      <c r="D31" s="38" t="s">
        <v>24</v>
      </c>
      <c r="E31" s="39" t="s">
        <v>12</v>
      </c>
      <c r="F31" s="39" t="str">
        <f>IF($E31=Selection!$F$2,"A",IF(OR($E31=Selection!$F$3,$E31=Selection!$F$5),"B","C"))</f>
        <v>B</v>
      </c>
      <c r="G31" s="39" t="s">
        <v>14</v>
      </c>
      <c r="H31" s="39">
        <v>26</v>
      </c>
      <c r="I31" s="39" t="s">
        <v>17</v>
      </c>
      <c r="J31" s="40">
        <v>0</v>
      </c>
    </row>
    <row r="32" spans="3:10" x14ac:dyDescent="0.3">
      <c r="C32" s="41" t="s">
        <v>18</v>
      </c>
      <c r="D32" s="42" t="s">
        <v>24</v>
      </c>
      <c r="E32" s="43" t="s">
        <v>12</v>
      </c>
      <c r="F32" s="43" t="str">
        <f>IF($E32=Selection!$F$2,"A",IF(OR($E32=Selection!$F$3,$E32=Selection!$F$5),"B","C"))</f>
        <v>B</v>
      </c>
      <c r="G32" s="43" t="s">
        <v>14</v>
      </c>
      <c r="H32" s="43" t="s">
        <v>30</v>
      </c>
      <c r="I32" s="43" t="s">
        <v>26</v>
      </c>
      <c r="J32" s="44">
        <v>50</v>
      </c>
    </row>
    <row r="33" spans="3:15" x14ac:dyDescent="0.3">
      <c r="C33" s="33" t="s">
        <v>18</v>
      </c>
      <c r="D33" s="34" t="s">
        <v>25</v>
      </c>
      <c r="E33" s="35" t="s">
        <v>9</v>
      </c>
      <c r="F33" s="35" t="str">
        <f>IF($E33=Selection!$F$2,"A",IF(OR($E33=Selection!$F$3,$E33=Selection!$F$5),"B","C"))</f>
        <v>A</v>
      </c>
      <c r="G33" s="35" t="s">
        <v>13</v>
      </c>
      <c r="H33" s="35">
        <v>1</v>
      </c>
      <c r="I33" s="35" t="s">
        <v>15</v>
      </c>
      <c r="J33" s="36">
        <v>400</v>
      </c>
    </row>
    <row r="34" spans="3:15" x14ac:dyDescent="0.3">
      <c r="C34" s="37" t="s">
        <v>18</v>
      </c>
      <c r="D34" s="38" t="s">
        <v>25</v>
      </c>
      <c r="E34" s="39" t="s">
        <v>9</v>
      </c>
      <c r="F34" s="39" t="str">
        <f>IF($E34=Selection!$F$2,"A",IF(OR($E34=Selection!$F$3,$E34=Selection!$F$5),"B","C"))</f>
        <v>A</v>
      </c>
      <c r="G34" s="39" t="s">
        <v>14</v>
      </c>
      <c r="H34" s="39">
        <v>2</v>
      </c>
      <c r="I34" s="39" t="s">
        <v>16</v>
      </c>
      <c r="J34" s="40">
        <v>10</v>
      </c>
    </row>
    <row r="35" spans="3:15" x14ac:dyDescent="0.3">
      <c r="C35" s="37" t="s">
        <v>18</v>
      </c>
      <c r="D35" s="38" t="s">
        <v>25</v>
      </c>
      <c r="E35" s="39" t="s">
        <v>9</v>
      </c>
      <c r="F35" s="39" t="str">
        <f>IF($E35=Selection!$F$2,"A",IF(OR($E35=Selection!$F$3,$E35=Selection!$F$5),"B","C"))</f>
        <v>A</v>
      </c>
      <c r="G35" s="39" t="s">
        <v>14</v>
      </c>
      <c r="H35" s="39">
        <v>4</v>
      </c>
      <c r="I35" s="39" t="s">
        <v>16</v>
      </c>
      <c r="J35" s="40">
        <v>10</v>
      </c>
    </row>
    <row r="36" spans="3:15" x14ac:dyDescent="0.3">
      <c r="C36" s="37" t="s">
        <v>18</v>
      </c>
      <c r="D36" s="38" t="s">
        <v>25</v>
      </c>
      <c r="E36" s="39" t="s">
        <v>9</v>
      </c>
      <c r="F36" s="39" t="str">
        <f>IF($E36=Selection!$F$2,"A",IF(OR($E36=Selection!$F$3,$E36=Selection!$F$5),"B","C"))</f>
        <v>A</v>
      </c>
      <c r="G36" s="39" t="s">
        <v>13</v>
      </c>
      <c r="H36" s="39">
        <v>6</v>
      </c>
      <c r="I36" s="39" t="s">
        <v>16</v>
      </c>
      <c r="J36" s="40">
        <v>300</v>
      </c>
    </row>
    <row r="37" spans="3:15" x14ac:dyDescent="0.3">
      <c r="C37" s="37" t="s">
        <v>18</v>
      </c>
      <c r="D37" s="38" t="s">
        <v>25</v>
      </c>
      <c r="E37" s="39" t="s">
        <v>9</v>
      </c>
      <c r="F37" s="39" t="str">
        <f>IF($E37=Selection!$F$2,"A",IF(OR($E37=Selection!$F$3,$E37=Selection!$F$5),"B","C"))</f>
        <v>A</v>
      </c>
      <c r="G37" s="39" t="s">
        <v>14</v>
      </c>
      <c r="H37" s="39">
        <v>8</v>
      </c>
      <c r="I37" s="39" t="s">
        <v>16</v>
      </c>
      <c r="J37" s="40">
        <v>10</v>
      </c>
      <c r="N37" t="s">
        <v>9</v>
      </c>
      <c r="O37">
        <f>SUM(J33:J45)</f>
        <v>1210</v>
      </c>
    </row>
    <row r="38" spans="3:15" x14ac:dyDescent="0.3">
      <c r="C38" s="37" t="s">
        <v>18</v>
      </c>
      <c r="D38" s="38" t="s">
        <v>25</v>
      </c>
      <c r="E38" s="39" t="s">
        <v>9</v>
      </c>
      <c r="F38" s="39" t="str">
        <f>IF($E38=Selection!$F$2,"A",IF(OR($E38=Selection!$F$3,$E38=Selection!$F$5),"B","C"))</f>
        <v>A</v>
      </c>
      <c r="G38" s="39" t="s">
        <v>14</v>
      </c>
      <c r="H38" s="39">
        <v>9</v>
      </c>
      <c r="I38" s="39" t="s">
        <v>17</v>
      </c>
      <c r="J38" s="40">
        <v>10</v>
      </c>
      <c r="N38" t="s">
        <v>10</v>
      </c>
      <c r="O38">
        <f>SUM(J46:J52)</f>
        <v>340</v>
      </c>
    </row>
    <row r="39" spans="3:15" x14ac:dyDescent="0.3">
      <c r="C39" s="37" t="s">
        <v>18</v>
      </c>
      <c r="D39" s="38" t="s">
        <v>25</v>
      </c>
      <c r="E39" s="39" t="s">
        <v>9</v>
      </c>
      <c r="F39" s="39" t="str">
        <f>IF($E39=Selection!$F$2,"A",IF(OR($E39=Selection!$F$3,$E39=Selection!$F$5),"B","C"))</f>
        <v>A</v>
      </c>
      <c r="G39" s="39" t="s">
        <v>14</v>
      </c>
      <c r="H39" s="39" t="s">
        <v>30</v>
      </c>
      <c r="I39" s="39" t="s">
        <v>26</v>
      </c>
      <c r="J39" s="40">
        <v>20</v>
      </c>
      <c r="N39" t="s">
        <v>31</v>
      </c>
      <c r="O39">
        <f>SUM(J53:J56)</f>
        <v>240</v>
      </c>
    </row>
    <row r="40" spans="3:15" x14ac:dyDescent="0.3">
      <c r="C40" s="37" t="s">
        <v>18</v>
      </c>
      <c r="D40" s="38" t="s">
        <v>25</v>
      </c>
      <c r="E40" s="39" t="s">
        <v>9</v>
      </c>
      <c r="F40" s="39" t="str">
        <f>IF($E40=Selection!$F$2,"A",IF(OR($E40=Selection!$F$3,$E40=Selection!$F$5),"B","C"))</f>
        <v>A</v>
      </c>
      <c r="G40" s="39" t="s">
        <v>13</v>
      </c>
      <c r="H40" s="39">
        <v>10</v>
      </c>
      <c r="I40" s="39" t="s">
        <v>15</v>
      </c>
      <c r="J40" s="40">
        <v>200</v>
      </c>
      <c r="N40" t="s">
        <v>12</v>
      </c>
      <c r="O40">
        <f>SUM(J57:J62)</f>
        <v>640</v>
      </c>
    </row>
    <row r="41" spans="3:15" x14ac:dyDescent="0.3">
      <c r="C41" s="37" t="s">
        <v>18</v>
      </c>
      <c r="D41" s="38" t="s">
        <v>25</v>
      </c>
      <c r="E41" s="39" t="s">
        <v>9</v>
      </c>
      <c r="F41" s="39" t="str">
        <f>IF($E41=Selection!$F$2,"A",IF(OR($E41=Selection!$F$3,$E41=Selection!$F$5),"B","C"))</f>
        <v>A</v>
      </c>
      <c r="G41" s="39" t="s">
        <v>14</v>
      </c>
      <c r="H41" s="39">
        <v>11</v>
      </c>
      <c r="I41" s="39" t="s">
        <v>16</v>
      </c>
      <c r="J41" s="40">
        <v>20</v>
      </c>
      <c r="O41">
        <f>SUM(O37:O40)</f>
        <v>2430</v>
      </c>
    </row>
    <row r="42" spans="3:15" x14ac:dyDescent="0.3">
      <c r="C42" s="37" t="s">
        <v>18</v>
      </c>
      <c r="D42" s="38" t="s">
        <v>25</v>
      </c>
      <c r="E42" s="39" t="s">
        <v>9</v>
      </c>
      <c r="F42" s="39" t="str">
        <f>IF($E42=Selection!$F$2,"A",IF(OR($E42=Selection!$F$3,$E42=Selection!$F$5),"B","C"))</f>
        <v>A</v>
      </c>
      <c r="G42" s="39" t="s">
        <v>14</v>
      </c>
      <c r="H42" s="39">
        <v>12</v>
      </c>
      <c r="I42" s="39" t="s">
        <v>17</v>
      </c>
      <c r="J42" s="40">
        <v>0</v>
      </c>
    </row>
    <row r="43" spans="3:15" x14ac:dyDescent="0.3">
      <c r="C43" s="37" t="s">
        <v>18</v>
      </c>
      <c r="D43" s="38" t="s">
        <v>25</v>
      </c>
      <c r="E43" s="39" t="s">
        <v>9</v>
      </c>
      <c r="F43" s="39" t="str">
        <f>IF($E43=Selection!$F$2,"A",IF(OR($E43=Selection!$F$3,$E43=Selection!$F$5),"B","C"))</f>
        <v>A</v>
      </c>
      <c r="G43" s="39" t="s">
        <v>13</v>
      </c>
      <c r="H43" s="39">
        <v>27</v>
      </c>
      <c r="I43" s="39" t="s">
        <v>16</v>
      </c>
      <c r="J43" s="40">
        <v>200</v>
      </c>
    </row>
    <row r="44" spans="3:15" x14ac:dyDescent="0.3">
      <c r="C44" s="37" t="s">
        <v>18</v>
      </c>
      <c r="D44" s="38" t="s">
        <v>25</v>
      </c>
      <c r="E44" s="39" t="s">
        <v>9</v>
      </c>
      <c r="F44" s="39" t="str">
        <f>IF($E44=Selection!$F$2,"A",IF(OR($E44=Selection!$F$3,$E44=Selection!$F$5),"B","C"))</f>
        <v>A</v>
      </c>
      <c r="G44" s="39" t="s">
        <v>14</v>
      </c>
      <c r="H44" s="39">
        <v>28</v>
      </c>
      <c r="I44" s="39" t="s">
        <v>17</v>
      </c>
      <c r="J44" s="40">
        <v>20</v>
      </c>
    </row>
    <row r="45" spans="3:15" x14ac:dyDescent="0.3">
      <c r="C45" s="37" t="s">
        <v>18</v>
      </c>
      <c r="D45" s="38" t="s">
        <v>25</v>
      </c>
      <c r="E45" s="39" t="s">
        <v>9</v>
      </c>
      <c r="F45" s="39" t="str">
        <f>IF($E45=Selection!$F$2,"A",IF(OR($E45=Selection!$F$3,$E45=Selection!$F$5),"B","C"))</f>
        <v>A</v>
      </c>
      <c r="G45" s="39" t="s">
        <v>14</v>
      </c>
      <c r="H45" s="39">
        <v>29</v>
      </c>
      <c r="I45" s="39" t="s">
        <v>17</v>
      </c>
      <c r="J45" s="40">
        <v>10</v>
      </c>
    </row>
    <row r="46" spans="3:15" x14ac:dyDescent="0.3">
      <c r="C46" s="37" t="s">
        <v>18</v>
      </c>
      <c r="D46" s="38" t="s">
        <v>25</v>
      </c>
      <c r="E46" s="39" t="s">
        <v>10</v>
      </c>
      <c r="F46" s="39" t="str">
        <f>IF($E46=Selection!$F$2,"A",IF(OR($E46=Selection!$F$3,$E46=Selection!$F$5),"B","C"))</f>
        <v>B</v>
      </c>
      <c r="G46" s="39" t="s">
        <v>13</v>
      </c>
      <c r="H46" s="39">
        <v>13</v>
      </c>
      <c r="I46" s="39" t="s">
        <v>16</v>
      </c>
      <c r="J46" s="40">
        <v>150</v>
      </c>
    </row>
    <row r="47" spans="3:15" x14ac:dyDescent="0.3">
      <c r="C47" s="37" t="s">
        <v>18</v>
      </c>
      <c r="D47" s="38" t="s">
        <v>25</v>
      </c>
      <c r="E47" s="39" t="s">
        <v>10</v>
      </c>
      <c r="F47" s="39" t="str">
        <f>IF($E47=Selection!$F$2,"A",IF(OR($E47=Selection!$F$3,$E47=Selection!$F$5),"B","C"))</f>
        <v>B</v>
      </c>
      <c r="G47" s="39" t="s">
        <v>14</v>
      </c>
      <c r="H47" s="39">
        <v>15</v>
      </c>
      <c r="I47" s="39" t="s">
        <v>16</v>
      </c>
      <c r="J47" s="40">
        <v>20</v>
      </c>
    </row>
    <row r="48" spans="3:15" x14ac:dyDescent="0.3">
      <c r="C48" s="37" t="s">
        <v>18</v>
      </c>
      <c r="D48" s="38" t="s">
        <v>25</v>
      </c>
      <c r="E48" s="39" t="s">
        <v>10</v>
      </c>
      <c r="F48" s="39" t="str">
        <f>IF($E48=Selection!$F$2,"A",IF(OR($E48=Selection!$F$3,$E48=Selection!$F$5),"B","C"))</f>
        <v>B</v>
      </c>
      <c r="G48" s="39" t="s">
        <v>14</v>
      </c>
      <c r="H48" s="39">
        <v>16</v>
      </c>
      <c r="I48" s="39" t="s">
        <v>16</v>
      </c>
      <c r="J48" s="40">
        <v>0</v>
      </c>
    </row>
    <row r="49" spans="3:10" x14ac:dyDescent="0.3">
      <c r="C49" s="37" t="s">
        <v>18</v>
      </c>
      <c r="D49" s="38" t="s">
        <v>25</v>
      </c>
      <c r="E49" s="39" t="s">
        <v>10</v>
      </c>
      <c r="F49" s="39" t="str">
        <f>IF($E49=Selection!$F$2,"A",IF(OR($E49=Selection!$F$3,$E49=Selection!$F$5),"B","C"))</f>
        <v>B</v>
      </c>
      <c r="G49" s="39" t="s">
        <v>14</v>
      </c>
      <c r="H49" s="39">
        <v>18</v>
      </c>
      <c r="I49" s="39" t="s">
        <v>17</v>
      </c>
      <c r="J49" s="40">
        <v>150</v>
      </c>
    </row>
    <row r="50" spans="3:10" x14ac:dyDescent="0.3">
      <c r="C50" s="37" t="s">
        <v>18</v>
      </c>
      <c r="D50" s="38" t="s">
        <v>25</v>
      </c>
      <c r="E50" s="39" t="s">
        <v>10</v>
      </c>
      <c r="F50" s="39" t="str">
        <f>IF($E50=Selection!$F$2,"A",IF(OR($E50=Selection!$F$3,$E50=Selection!$F$5),"B","C"))</f>
        <v>B</v>
      </c>
      <c r="G50" s="39" t="s">
        <v>14</v>
      </c>
      <c r="H50" s="39">
        <v>30</v>
      </c>
      <c r="I50" s="39" t="s">
        <v>15</v>
      </c>
      <c r="J50" s="40">
        <v>20</v>
      </c>
    </row>
    <row r="51" spans="3:10" x14ac:dyDescent="0.3">
      <c r="C51" s="37" t="s">
        <v>18</v>
      </c>
      <c r="D51" s="38" t="s">
        <v>25</v>
      </c>
      <c r="E51" s="39" t="s">
        <v>10</v>
      </c>
      <c r="F51" s="39" t="str">
        <f>IF($E51=Selection!$F$2,"A",IF(OR($E51=Selection!$F$3,$E51=Selection!$F$5),"B","C"))</f>
        <v>B</v>
      </c>
      <c r="G51" s="39" t="s">
        <v>14</v>
      </c>
      <c r="H51" s="39">
        <v>31</v>
      </c>
      <c r="I51" s="39" t="s">
        <v>17</v>
      </c>
      <c r="J51" s="40">
        <v>0</v>
      </c>
    </row>
    <row r="52" spans="3:10" x14ac:dyDescent="0.3">
      <c r="C52" s="37" t="s">
        <v>18</v>
      </c>
      <c r="D52" s="38" t="s">
        <v>25</v>
      </c>
      <c r="E52" s="39" t="s">
        <v>10</v>
      </c>
      <c r="F52" s="39" t="str">
        <f>IF($E52=Selection!$F$2,"A",IF(OR($E52=Selection!$F$3,$E52=Selection!$F$5),"B","C"))</f>
        <v>B</v>
      </c>
      <c r="G52" s="39" t="s">
        <v>14</v>
      </c>
      <c r="H52" s="39" t="s">
        <v>30</v>
      </c>
      <c r="I52" s="39" t="s">
        <v>26</v>
      </c>
      <c r="J52" s="40">
        <v>0</v>
      </c>
    </row>
    <row r="53" spans="3:10" x14ac:dyDescent="0.3">
      <c r="C53" s="37" t="s">
        <v>18</v>
      </c>
      <c r="D53" s="38" t="s">
        <v>25</v>
      </c>
      <c r="E53" s="39" t="s">
        <v>11</v>
      </c>
      <c r="F53" s="39" t="str">
        <f>IF($E53=Selection!$F$2,"A",IF(OR($E53=Selection!$F$3,$E53=Selection!$F$5),"B","C"))</f>
        <v>C</v>
      </c>
      <c r="G53" s="39" t="s">
        <v>13</v>
      </c>
      <c r="H53" s="39">
        <v>19</v>
      </c>
      <c r="I53" s="39" t="s">
        <v>15</v>
      </c>
      <c r="J53" s="40">
        <v>200</v>
      </c>
    </row>
    <row r="54" spans="3:10" x14ac:dyDescent="0.3">
      <c r="C54" s="37" t="s">
        <v>18</v>
      </c>
      <c r="D54" s="38" t="s">
        <v>25</v>
      </c>
      <c r="E54" s="39" t="s">
        <v>11</v>
      </c>
      <c r="F54" s="39" t="str">
        <f>IF($E54=Selection!$F$2,"A",IF(OR($E54=Selection!$F$3,$E54=Selection!$F$5),"B","C"))</f>
        <v>C</v>
      </c>
      <c r="G54" s="39" t="s">
        <v>14</v>
      </c>
      <c r="H54" s="39">
        <v>21</v>
      </c>
      <c r="I54" s="39" t="s">
        <v>16</v>
      </c>
      <c r="J54" s="40">
        <v>20</v>
      </c>
    </row>
    <row r="55" spans="3:10" x14ac:dyDescent="0.3">
      <c r="C55" s="37" t="s">
        <v>18</v>
      </c>
      <c r="D55" s="38" t="s">
        <v>25</v>
      </c>
      <c r="E55" s="39" t="s">
        <v>11</v>
      </c>
      <c r="F55" s="39" t="str">
        <f>IF($E55=Selection!$F$2,"A",IF(OR($E55=Selection!$F$3,$E55=Selection!$F$5),"B","C"))</f>
        <v>C</v>
      </c>
      <c r="G55" s="39" t="s">
        <v>14</v>
      </c>
      <c r="H55" s="39">
        <v>32</v>
      </c>
      <c r="I55" s="39" t="s">
        <v>17</v>
      </c>
      <c r="J55" s="40">
        <v>20</v>
      </c>
    </row>
    <row r="56" spans="3:10" x14ac:dyDescent="0.3">
      <c r="C56" s="37" t="s">
        <v>18</v>
      </c>
      <c r="D56" s="38" t="s">
        <v>25</v>
      </c>
      <c r="E56" s="39" t="s">
        <v>11</v>
      </c>
      <c r="F56" s="39" t="str">
        <f>IF($E56=Selection!$F$2,"A",IF(OR($E56=Selection!$F$3,$E56=Selection!$F$5),"B","C"))</f>
        <v>C</v>
      </c>
      <c r="G56" s="39" t="s">
        <v>14</v>
      </c>
      <c r="H56" s="39" t="s">
        <v>30</v>
      </c>
      <c r="I56" s="39" t="s">
        <v>26</v>
      </c>
      <c r="J56" s="40">
        <v>0</v>
      </c>
    </row>
    <row r="57" spans="3:10" x14ac:dyDescent="0.3">
      <c r="C57" s="37" t="s">
        <v>18</v>
      </c>
      <c r="D57" s="38" t="s">
        <v>25</v>
      </c>
      <c r="E57" s="39" t="s">
        <v>12</v>
      </c>
      <c r="F57" s="39" t="str">
        <f>IF($E57=Selection!$F$2,"A",IF(OR($E57=Selection!$F$3,$E57=Selection!$F$5),"B","C"))</f>
        <v>B</v>
      </c>
      <c r="G57" s="39" t="s">
        <v>13</v>
      </c>
      <c r="H57" s="39">
        <v>22</v>
      </c>
      <c r="I57" s="39" t="s">
        <v>16</v>
      </c>
      <c r="J57" s="40">
        <v>300</v>
      </c>
    </row>
    <row r="58" spans="3:10" x14ac:dyDescent="0.3">
      <c r="C58" s="37" t="s">
        <v>18</v>
      </c>
      <c r="D58" s="38" t="s">
        <v>25</v>
      </c>
      <c r="E58" s="39" t="s">
        <v>12</v>
      </c>
      <c r="F58" s="39" t="str">
        <f>IF($E58=Selection!$F$2,"A",IF(OR($E58=Selection!$F$3,$E58=Selection!$F$5),"B","C"))</f>
        <v>B</v>
      </c>
      <c r="G58" s="39" t="s">
        <v>13</v>
      </c>
      <c r="H58" s="39">
        <v>24</v>
      </c>
      <c r="I58" s="39" t="s">
        <v>15</v>
      </c>
      <c r="J58" s="40">
        <v>300</v>
      </c>
    </row>
    <row r="59" spans="3:10" x14ac:dyDescent="0.3">
      <c r="C59" s="37" t="s">
        <v>18</v>
      </c>
      <c r="D59" s="38" t="s">
        <v>25</v>
      </c>
      <c r="E59" s="39" t="s">
        <v>12</v>
      </c>
      <c r="F59" s="39" t="str">
        <f>IF($E59=Selection!$F$2,"A",IF(OR($E59=Selection!$F$3,$E59=Selection!$F$5),"B","C"))</f>
        <v>B</v>
      </c>
      <c r="G59" s="39" t="s">
        <v>14</v>
      </c>
      <c r="H59" s="39">
        <v>25</v>
      </c>
      <c r="I59" s="39" t="s">
        <v>16</v>
      </c>
      <c r="J59" s="40">
        <v>20</v>
      </c>
    </row>
    <row r="60" spans="3:10" x14ac:dyDescent="0.3">
      <c r="C60" s="37" t="s">
        <v>18</v>
      </c>
      <c r="D60" s="38" t="s">
        <v>25</v>
      </c>
      <c r="E60" s="39" t="s">
        <v>12</v>
      </c>
      <c r="F60" s="39" t="str">
        <f>IF($E60=Selection!$F$2,"A",IF(OR($E60=Selection!$F$3,$E60=Selection!$F$5),"B","C"))</f>
        <v>B</v>
      </c>
      <c r="G60" s="39" t="s">
        <v>14</v>
      </c>
      <c r="H60" s="39">
        <v>33</v>
      </c>
      <c r="I60" s="39" t="s">
        <v>17</v>
      </c>
      <c r="J60" s="40">
        <v>20</v>
      </c>
    </row>
    <row r="61" spans="3:10" x14ac:dyDescent="0.3">
      <c r="C61" s="37" t="s">
        <v>18</v>
      </c>
      <c r="D61" s="38" t="s">
        <v>25</v>
      </c>
      <c r="E61" s="39" t="s">
        <v>12</v>
      </c>
      <c r="F61" s="39" t="str">
        <f>IF($E61=Selection!$F$2,"A",IF(OR($E61=Selection!$F$3,$E61=Selection!$F$5),"B","C"))</f>
        <v>B</v>
      </c>
      <c r="G61" s="39" t="s">
        <v>14</v>
      </c>
      <c r="H61" s="39">
        <v>34</v>
      </c>
      <c r="I61" s="39" t="s">
        <v>17</v>
      </c>
      <c r="J61" s="40">
        <v>0</v>
      </c>
    </row>
    <row r="62" spans="3:10" x14ac:dyDescent="0.3">
      <c r="C62" s="41" t="s">
        <v>18</v>
      </c>
      <c r="D62" s="42" t="s">
        <v>25</v>
      </c>
      <c r="E62" s="43" t="s">
        <v>12</v>
      </c>
      <c r="F62" s="43" t="str">
        <f>IF($E62=Selection!$F$2,"A",IF(OR($E62=Selection!$F$3,$E62=Selection!$F$5),"B","C"))</f>
        <v>B</v>
      </c>
      <c r="G62" s="43" t="s">
        <v>14</v>
      </c>
      <c r="H62" s="43" t="s">
        <v>30</v>
      </c>
      <c r="I62" s="43" t="s">
        <v>26</v>
      </c>
      <c r="J62" s="44">
        <v>0</v>
      </c>
    </row>
    <row r="63" spans="3:10" x14ac:dyDescent="0.3">
      <c r="C63" s="31"/>
      <c r="D63" s="31"/>
    </row>
    <row r="64" spans="3:10" x14ac:dyDescent="0.3">
      <c r="C64" s="31"/>
      <c r="D64" s="31"/>
    </row>
    <row r="65" spans="3:4" x14ac:dyDescent="0.3">
      <c r="C65" s="31"/>
      <c r="D65" s="31"/>
    </row>
    <row r="66" spans="3:4" x14ac:dyDescent="0.3">
      <c r="C66" s="31"/>
      <c r="D66" s="31"/>
    </row>
    <row r="67" spans="3:4" x14ac:dyDescent="0.3">
      <c r="C67" s="31"/>
      <c r="D67" s="31"/>
    </row>
    <row r="68" spans="3:4" x14ac:dyDescent="0.3">
      <c r="C68" s="31"/>
      <c r="D68" s="31"/>
    </row>
    <row r="69" spans="3:4" x14ac:dyDescent="0.3">
      <c r="C69" s="31"/>
      <c r="D69" s="31"/>
    </row>
    <row r="70" spans="3:4" x14ac:dyDescent="0.3">
      <c r="C70" s="31"/>
      <c r="D70" s="31"/>
    </row>
    <row r="71" spans="3:4" x14ac:dyDescent="0.3">
      <c r="C71" s="31"/>
      <c r="D71" s="31"/>
    </row>
    <row r="72" spans="3:4" x14ac:dyDescent="0.3">
      <c r="C72" s="31"/>
      <c r="D72" s="31"/>
    </row>
    <row r="73" spans="3:4" x14ac:dyDescent="0.3">
      <c r="C73" s="31"/>
      <c r="D73" s="31"/>
    </row>
    <row r="74" spans="3:4" x14ac:dyDescent="0.3">
      <c r="C74" s="31"/>
      <c r="D74" s="31"/>
    </row>
    <row r="75" spans="3:4" x14ac:dyDescent="0.3">
      <c r="C75" s="31"/>
      <c r="D75" s="31"/>
    </row>
    <row r="76" spans="3:4" x14ac:dyDescent="0.3">
      <c r="C76" s="31"/>
      <c r="D76" s="31"/>
    </row>
    <row r="77" spans="3:4" x14ac:dyDescent="0.3">
      <c r="C77" s="31"/>
      <c r="D77" s="31"/>
    </row>
    <row r="78" spans="3:4" x14ac:dyDescent="0.3">
      <c r="C78" s="31"/>
      <c r="D78" s="31"/>
    </row>
    <row r="79" spans="3:4" x14ac:dyDescent="0.3">
      <c r="C79" s="31"/>
      <c r="D79" s="31"/>
    </row>
    <row r="80" spans="3:4" x14ac:dyDescent="0.3">
      <c r="C80" s="31"/>
      <c r="D80" s="31"/>
    </row>
    <row r="81" spans="3:4" x14ac:dyDescent="0.3">
      <c r="C81" s="31"/>
      <c r="D81" s="31"/>
    </row>
    <row r="82" spans="3:4" x14ac:dyDescent="0.3">
      <c r="C82" s="31"/>
      <c r="D82" s="31"/>
    </row>
    <row r="83" spans="3:4" x14ac:dyDescent="0.3">
      <c r="C83" s="31"/>
      <c r="D83" s="31"/>
    </row>
    <row r="84" spans="3:4" x14ac:dyDescent="0.3">
      <c r="C84" s="31"/>
      <c r="D84" s="31"/>
    </row>
    <row r="85" spans="3:4" x14ac:dyDescent="0.3">
      <c r="C85" s="31"/>
      <c r="D85" s="31"/>
    </row>
    <row r="86" spans="3:4" x14ac:dyDescent="0.3">
      <c r="C86" s="31"/>
      <c r="D86" s="31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{693B4A0A-45B8-4D44-BFE5-112A65217E0F}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{CD024BAE-8964-473E-A87F-AB23FA960380}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3B4A0A-45B8-4D44-BFE5-112A65217E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CD024BAE-8964-473E-A87F-AB23FA9603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73BC81C8-F5A4-4612-875E-A42501ED9FD1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3F523780-B87A-4C63-80BC-3099125D91AF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2D1C31F8-8927-4183-A0FC-062450D74FDB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27F07AD8-00D5-46B6-A7F2-7E1ED86DA607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21FE3903-5630-4212-8534-F8D11452D490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0F280784-8641-4DF3-A2E3-D42B2360AFDA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9D675B0D-9641-46A7-9C12-CFCF344586D5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0A15A37C-7F79-474D-8CC2-C0260F5D87B0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EFD43665-719F-401E-8EBB-B4C0434ADCB1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5BBDDAC-9102-4B4D-81ED-292DBDC0B25B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95040076-5FAF-4B13-A7CA-22FE2151BAE4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1941CA78-DE09-4975-9AF3-5896D7FC1E8E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3640E697-F537-4488-86A3-75786B1725C5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AE27455B-7026-408C-A39D-40D7162E709B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7C9DF7C6-D57D-4C95-9D4E-1EE9D21446AB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7085C5EE-2157-439E-9FE8-4EFCEF22CB83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F953DD97-5FBC-477C-9C4A-2418676980F6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DCB3B6FA-E48F-4030-9353-140C917C96BE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CD73460F-C9CD-4F53-9969-C9ADB091EE09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E5D2C803-ECE7-4989-88E4-1EE24A8FC5F6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2632743E-40CC-4687-BB1A-AF67C6B138C5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200E3D52-711A-4414-98B2-3239B70A7E4A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6C645587-CEDD-4BC8-BE4B-8D3E9A0F63DD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E20A083A-50CD-4A7D-AFFF-196607E2FF96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50D0C5A1-C61A-456E-8ADF-A84260C12652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7E41CF62-35D8-4483-BDE5-D91E2F568EB3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7A3F3824-489D-47BD-BAB6-B64FD92ACAE7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DB7AE7A1-4DC6-4957-A14E-36F6FC23C3C1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F41BFF1F-8864-460F-BB91-B699105CB027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88FF18BD-555C-448B-AF36-3AEE18C969CA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35A54B59-AD82-4F6E-B516-15E22B8724FB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4A9E7AC7-88FC-4C12-A6CB-84724B8FC437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51C54881-6410-4A4D-90CB-549ABE0AB69D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23FC6282-15B8-412A-9DF7-D0BFC7306177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8F663363-25C3-4966-BA50-F86662FA77E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632DB726-EC69-42D7-AAE2-CFD885FE510E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A40611C3-FA1E-4433-8661-C29C5C9F5F63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07A27D0E-032B-4D6D-B641-1743CD388B99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4691A99A-33C3-40F4-A5C6-DAAC8256F843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DF01DC9B-1378-4555-B677-482992278E38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A10B53EE-E3D7-4C26-8DC7-FD760B029042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4" operator="containsText" id="{4C10EAD2-A4C0-4E46-AB61-3EE76DE69AE9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5" operator="containsText" id="{943C4713-9C44-44BA-802D-5A8D2D3A409D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6" operator="containsText" id="{6870B4F3-B6CE-4555-8B2F-1D0A667DE0A8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2C3F2D45-2A81-4395-A892-FD3D5E6BCF6D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40EA46C5-880F-413C-9C70-8FDD2FFDE354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3D1407EB-10B5-4DF5-BE63-9C81AA665A7D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2B3323A1-AE6E-4B7D-A95D-FAA1B86816F4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8C2E6D96-0844-43BE-B4A4-FDE29631F489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377F51A2-9CA2-4DE6-BB6D-8144C15DEC8E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A26FA598-395F-4E14-9593-8EF3CA2657FC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F260CBC3-A72C-41F9-B304-B0AA91C4D97A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390CC6AC-5757-4D0B-BF45-C404E1D716EE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B104B04B-68BC-4899-A425-86FA0265DF3B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F10403AA-CEC0-4E0B-A47A-9AAB509777F3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A14D5DDA-716A-42DC-8211-C37E161DD6CF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3F269F04-7808-4E61-9FC1-FB7CE107EE15}">
          <x14:formula1>
            <xm:f>Selection!$I$2:$I$10</xm:f>
          </x14:formula1>
          <xm:sqref>C3:C86</xm:sqref>
        </x14:dataValidation>
        <x14:dataValidation type="list" allowBlank="1" showInputMessage="1" showErrorMessage="1" xr:uid="{8AA4D81B-D75D-40BA-B60F-E5F7E1EAA442}">
          <x14:formula1>
            <xm:f>Selection!$F$2:$F$5</xm:f>
          </x14:formula1>
          <xm:sqref>E3:E74</xm:sqref>
        </x14:dataValidation>
        <x14:dataValidation type="list" allowBlank="1" showInputMessage="1" showErrorMessage="1" xr:uid="{02E9E9F6-7CE8-425F-9AC4-A955ED11BB76}">
          <x14:formula1>
            <xm:f>Selection!$O$2:$O$3</xm:f>
          </x14:formula1>
          <xm:sqref>D3:D86</xm:sqref>
        </x14:dataValidation>
        <x14:dataValidation type="list" allowBlank="1" showInputMessage="1" showErrorMessage="1" xr:uid="{5C2EFC2B-88A5-455B-A79C-01EC02A0819E}">
          <x14:formula1>
            <xm:f>Selection!$K$2:$K$3</xm:f>
          </x14:formula1>
          <xm:sqref>G3:G74</xm:sqref>
        </x14:dataValidation>
        <x14:dataValidation type="list" allowBlank="1" showInputMessage="1" showErrorMessage="1" xr:uid="{FDC85F33-34E5-4188-B635-D06014B674A2}">
          <x14:formula1>
            <xm:f>Selection!$M$2:$M$5</xm:f>
          </x14:formula1>
          <xm:sqref>I3:I63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DA01-636E-4AC7-B427-E57EEEAD57FD}">
  <dimension ref="C2:O86"/>
  <sheetViews>
    <sheetView workbookViewId="0">
      <selection activeCell="M53" sqref="M53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5" x14ac:dyDescent="0.3">
      <c r="C2" s="30" t="s">
        <v>8</v>
      </c>
      <c r="D2" s="30" t="s">
        <v>22</v>
      </c>
      <c r="E2" s="30" t="s">
        <v>7</v>
      </c>
      <c r="F2" s="30" t="s">
        <v>21</v>
      </c>
      <c r="G2" s="30" t="s">
        <v>19</v>
      </c>
      <c r="H2" s="30" t="s">
        <v>20</v>
      </c>
      <c r="I2" s="30" t="s">
        <v>23</v>
      </c>
      <c r="J2" s="30" t="s">
        <v>28</v>
      </c>
      <c r="K2" s="30" t="s">
        <v>29</v>
      </c>
    </row>
    <row r="3" spans="3:15" x14ac:dyDescent="0.3">
      <c r="C3" s="33" t="s">
        <v>27</v>
      </c>
      <c r="D3" s="34" t="s">
        <v>24</v>
      </c>
      <c r="E3" s="35" t="s">
        <v>9</v>
      </c>
      <c r="F3" s="35" t="str">
        <f>IF($E3=Selection!$F$2,"A",IF(OR($E3=Selection!$F$3,$E3=Selection!$F$5),"B","C"))</f>
        <v>A</v>
      </c>
      <c r="G3" s="35" t="s">
        <v>14</v>
      </c>
      <c r="H3" s="35">
        <v>1</v>
      </c>
      <c r="I3" s="35" t="s">
        <v>15</v>
      </c>
      <c r="J3" s="36">
        <v>400</v>
      </c>
    </row>
    <row r="4" spans="3:15" x14ac:dyDescent="0.3">
      <c r="C4" s="37" t="s">
        <v>27</v>
      </c>
      <c r="D4" s="38" t="s">
        <v>24</v>
      </c>
      <c r="E4" s="45" t="s">
        <v>9</v>
      </c>
      <c r="F4" s="39" t="str">
        <f>IF($E4=Selection!$F$2,"A",IF(OR($E4=Selection!$F$3,$E4=Selection!$F$5),"B","C"))</f>
        <v>A</v>
      </c>
      <c r="G4" s="39" t="s">
        <v>14</v>
      </c>
      <c r="H4" s="39">
        <v>2</v>
      </c>
      <c r="I4" s="39" t="s">
        <v>16</v>
      </c>
      <c r="J4" s="40">
        <v>20</v>
      </c>
    </row>
    <row r="5" spans="3:15" x14ac:dyDescent="0.3">
      <c r="C5" s="37" t="s">
        <v>27</v>
      </c>
      <c r="D5" s="38" t="s">
        <v>24</v>
      </c>
      <c r="E5" s="39" t="s">
        <v>9</v>
      </c>
      <c r="F5" s="39" t="str">
        <f>IF($E5=Selection!$F$2,"A",IF(OR($E5=Selection!$F$3,$E5=Selection!$F$5),"B","C"))</f>
        <v>A</v>
      </c>
      <c r="G5" s="39" t="s">
        <v>14</v>
      </c>
      <c r="H5" s="39">
        <v>3</v>
      </c>
      <c r="I5" s="39" t="s">
        <v>16</v>
      </c>
      <c r="J5" s="40">
        <v>10</v>
      </c>
    </row>
    <row r="6" spans="3:15" x14ac:dyDescent="0.3">
      <c r="C6" s="37" t="s">
        <v>27</v>
      </c>
      <c r="D6" s="38" t="s">
        <v>24</v>
      </c>
      <c r="E6" s="39" t="s">
        <v>9</v>
      </c>
      <c r="F6" s="39" t="str">
        <f>IF($E6=Selection!$F$2,"A",IF(OR($E6=Selection!$F$3,$E6=Selection!$F$5),"B","C"))</f>
        <v>A</v>
      </c>
      <c r="G6" s="39" t="s">
        <v>13</v>
      </c>
      <c r="H6" s="39">
        <v>4</v>
      </c>
      <c r="I6" s="39" t="s">
        <v>16</v>
      </c>
      <c r="J6" s="40">
        <v>200</v>
      </c>
    </row>
    <row r="7" spans="3:15" x14ac:dyDescent="0.3">
      <c r="C7" s="37" t="s">
        <v>27</v>
      </c>
      <c r="D7" s="38" t="s">
        <v>24</v>
      </c>
      <c r="E7" s="39" t="s">
        <v>9</v>
      </c>
      <c r="F7" s="39" t="str">
        <f>IF($E7=Selection!$F$2,"A",IF(OR($E7=Selection!$F$3,$E7=Selection!$F$5),"B","C"))</f>
        <v>A</v>
      </c>
      <c r="G7" s="39" t="s">
        <v>14</v>
      </c>
      <c r="H7" s="39">
        <v>5</v>
      </c>
      <c r="I7" s="39" t="s">
        <v>16</v>
      </c>
      <c r="J7" s="40">
        <v>10</v>
      </c>
      <c r="N7" t="s">
        <v>9</v>
      </c>
      <c r="O7">
        <f>SUM(J3:J15)</f>
        <v>1025</v>
      </c>
    </row>
    <row r="8" spans="3:15" x14ac:dyDescent="0.3">
      <c r="C8" s="37" t="s">
        <v>27</v>
      </c>
      <c r="D8" s="38" t="s">
        <v>24</v>
      </c>
      <c r="E8" s="39" t="s">
        <v>9</v>
      </c>
      <c r="F8" s="39" t="str">
        <f>IF($E8=Selection!$F$2,"A",IF(OR($E8=Selection!$F$3,$E8=Selection!$F$5),"B","C"))</f>
        <v>A</v>
      </c>
      <c r="G8" s="39" t="s">
        <v>14</v>
      </c>
      <c r="H8" s="39">
        <v>6</v>
      </c>
      <c r="I8" s="39" t="s">
        <v>17</v>
      </c>
      <c r="J8" s="40">
        <v>25</v>
      </c>
      <c r="N8" t="s">
        <v>10</v>
      </c>
      <c r="O8">
        <f>SUM(J16:J22)</f>
        <v>300</v>
      </c>
    </row>
    <row r="9" spans="3:15" x14ac:dyDescent="0.3">
      <c r="C9" s="37" t="s">
        <v>27</v>
      </c>
      <c r="D9" s="38" t="s">
        <v>24</v>
      </c>
      <c r="E9" s="39" t="s">
        <v>9</v>
      </c>
      <c r="F9" s="39" t="str">
        <f>IF($E9=Selection!$F$2,"A",IF(OR($E9=Selection!$F$3,$E9=Selection!$F$5),"B","C"))</f>
        <v>A</v>
      </c>
      <c r="G9" s="39" t="s">
        <v>14</v>
      </c>
      <c r="H9" s="39" t="s">
        <v>30</v>
      </c>
      <c r="I9" s="39" t="s">
        <v>26</v>
      </c>
      <c r="J9" s="40">
        <v>20</v>
      </c>
      <c r="N9" t="s">
        <v>31</v>
      </c>
      <c r="O9">
        <f>SUM(J23:J26)</f>
        <v>100</v>
      </c>
    </row>
    <row r="10" spans="3:15" x14ac:dyDescent="0.3">
      <c r="C10" s="37" t="s">
        <v>27</v>
      </c>
      <c r="D10" s="38" t="s">
        <v>24</v>
      </c>
      <c r="E10" s="39" t="s">
        <v>9</v>
      </c>
      <c r="F10" s="39" t="str">
        <f>IF($E10=Selection!$F$2,"A",IF(OR($E10=Selection!$F$3,$E10=Selection!$F$5),"B","C"))</f>
        <v>A</v>
      </c>
      <c r="G10" s="39" t="s">
        <v>14</v>
      </c>
      <c r="H10" s="39">
        <v>7</v>
      </c>
      <c r="I10" s="39" t="s">
        <v>15</v>
      </c>
      <c r="J10" s="40">
        <v>10</v>
      </c>
      <c r="N10" t="s">
        <v>12</v>
      </c>
      <c r="O10">
        <f>SUM(J27:J32)</f>
        <v>840</v>
      </c>
    </row>
    <row r="11" spans="3:15" x14ac:dyDescent="0.3">
      <c r="C11" s="37" t="s">
        <v>27</v>
      </c>
      <c r="D11" s="38" t="s">
        <v>24</v>
      </c>
      <c r="E11" s="39" t="s">
        <v>9</v>
      </c>
      <c r="F11" s="39" t="str">
        <f>IF($E11=Selection!$F$2,"A",IF(OR($E11=Selection!$F$3,$E11=Selection!$F$5),"B","C"))</f>
        <v>A</v>
      </c>
      <c r="G11" s="39" t="s">
        <v>14</v>
      </c>
      <c r="H11" s="39">
        <v>8</v>
      </c>
      <c r="I11" s="39" t="s">
        <v>16</v>
      </c>
      <c r="J11" s="40">
        <v>20</v>
      </c>
      <c r="O11">
        <f>SUM(O7:O10)</f>
        <v>2265</v>
      </c>
    </row>
    <row r="12" spans="3:15" x14ac:dyDescent="0.3">
      <c r="C12" s="37" t="s">
        <v>27</v>
      </c>
      <c r="D12" s="38" t="s">
        <v>24</v>
      </c>
      <c r="E12" s="39" t="s">
        <v>9</v>
      </c>
      <c r="F12" s="39" t="str">
        <f>IF($E12=Selection!$F$2,"A",IF(OR($E12=Selection!$F$3,$E12=Selection!$F$5),"B","C"))</f>
        <v>A</v>
      </c>
      <c r="G12" s="39" t="s">
        <v>14</v>
      </c>
      <c r="H12" s="39">
        <v>9</v>
      </c>
      <c r="I12" s="39" t="s">
        <v>17</v>
      </c>
      <c r="J12" s="40">
        <v>0</v>
      </c>
    </row>
    <row r="13" spans="3:15" x14ac:dyDescent="0.3">
      <c r="C13" s="37" t="s">
        <v>27</v>
      </c>
      <c r="D13" s="38" t="s">
        <v>24</v>
      </c>
      <c r="E13" s="39" t="s">
        <v>9</v>
      </c>
      <c r="F13" s="39" t="str">
        <f>IF($E13=Selection!$F$2,"A",IF(OR($E13=Selection!$F$3,$E13=Selection!$F$5),"B","C"))</f>
        <v>A</v>
      </c>
      <c r="G13" s="39" t="s">
        <v>13</v>
      </c>
      <c r="H13" s="39">
        <v>10</v>
      </c>
      <c r="I13" s="39" t="s">
        <v>16</v>
      </c>
      <c r="J13" s="40">
        <v>300</v>
      </c>
    </row>
    <row r="14" spans="3:15" x14ac:dyDescent="0.3">
      <c r="C14" s="37" t="s">
        <v>27</v>
      </c>
      <c r="D14" s="38" t="s">
        <v>24</v>
      </c>
      <c r="E14" s="39" t="s">
        <v>9</v>
      </c>
      <c r="F14" s="39" t="str">
        <f>IF($E14=Selection!$F$2,"A",IF(OR($E14=Selection!$F$3,$E14=Selection!$F$5),"B","C"))</f>
        <v>A</v>
      </c>
      <c r="G14" s="39" t="s">
        <v>14</v>
      </c>
      <c r="H14" s="39">
        <v>11</v>
      </c>
      <c r="I14" s="39" t="s">
        <v>17</v>
      </c>
      <c r="J14" s="40">
        <v>10</v>
      </c>
    </row>
    <row r="15" spans="3:15" x14ac:dyDescent="0.3">
      <c r="C15" s="37" t="s">
        <v>27</v>
      </c>
      <c r="D15" s="38" t="s">
        <v>24</v>
      </c>
      <c r="E15" s="39" t="s">
        <v>9</v>
      </c>
      <c r="F15" s="39" t="str">
        <f>IF($E15=Selection!$F$2,"A",IF(OR($E15=Selection!$F$3,$E15=Selection!$F$5),"B","C"))</f>
        <v>A</v>
      </c>
      <c r="G15" s="39" t="s">
        <v>14</v>
      </c>
      <c r="H15" s="39">
        <v>12</v>
      </c>
      <c r="I15" s="39" t="s">
        <v>17</v>
      </c>
      <c r="J15" s="40">
        <v>0</v>
      </c>
    </row>
    <row r="16" spans="3:15" x14ac:dyDescent="0.3">
      <c r="C16" s="37" t="s">
        <v>27</v>
      </c>
      <c r="D16" s="38" t="s">
        <v>24</v>
      </c>
      <c r="E16" s="39" t="s">
        <v>10</v>
      </c>
      <c r="F16" s="39" t="str">
        <f>IF($E16=Selection!$F$2,"A",IF(OR($E16=Selection!$F$3,$E16=Selection!$F$5),"B","C"))</f>
        <v>B</v>
      </c>
      <c r="G16" s="39" t="s">
        <v>13</v>
      </c>
      <c r="H16" s="39">
        <v>13</v>
      </c>
      <c r="I16" s="39" t="s">
        <v>16</v>
      </c>
      <c r="J16" s="40">
        <v>200</v>
      </c>
    </row>
    <row r="17" spans="3:10" x14ac:dyDescent="0.3">
      <c r="C17" s="37" t="s">
        <v>27</v>
      </c>
      <c r="D17" s="38" t="s">
        <v>24</v>
      </c>
      <c r="E17" s="39" t="s">
        <v>10</v>
      </c>
      <c r="F17" s="39" t="str">
        <f>IF($E17=Selection!$F$2,"A",IF(OR($E17=Selection!$F$3,$E17=Selection!$F$5),"B","C"))</f>
        <v>B</v>
      </c>
      <c r="G17" s="39" t="s">
        <v>14</v>
      </c>
      <c r="H17" s="39">
        <v>14</v>
      </c>
      <c r="I17" s="39" t="s">
        <v>16</v>
      </c>
      <c r="J17" s="40">
        <v>20</v>
      </c>
    </row>
    <row r="18" spans="3:10" x14ac:dyDescent="0.3">
      <c r="C18" s="37" t="s">
        <v>27</v>
      </c>
      <c r="D18" s="38" t="s">
        <v>24</v>
      </c>
      <c r="E18" s="39" t="s">
        <v>10</v>
      </c>
      <c r="F18" s="39" t="str">
        <f>IF($E18=Selection!$F$2,"A",IF(OR($E18=Selection!$F$3,$E18=Selection!$F$5),"B","C"))</f>
        <v>B</v>
      </c>
      <c r="G18" s="39" t="s">
        <v>14</v>
      </c>
      <c r="H18" s="39">
        <v>15</v>
      </c>
      <c r="I18" s="39" t="s">
        <v>16</v>
      </c>
      <c r="J18" s="40">
        <v>0</v>
      </c>
    </row>
    <row r="19" spans="3:10" x14ac:dyDescent="0.3">
      <c r="C19" s="37" t="s">
        <v>27</v>
      </c>
      <c r="D19" s="38" t="s">
        <v>24</v>
      </c>
      <c r="E19" s="39" t="s">
        <v>10</v>
      </c>
      <c r="F19" s="39" t="str">
        <f>IF($E19=Selection!$F$2,"A",IF(OR($E19=Selection!$F$3,$E19=Selection!$F$5),"B","C"))</f>
        <v>B</v>
      </c>
      <c r="G19" s="39" t="s">
        <v>14</v>
      </c>
      <c r="H19" s="39">
        <v>16</v>
      </c>
      <c r="I19" s="39" t="s">
        <v>17</v>
      </c>
      <c r="J19" s="40">
        <v>20</v>
      </c>
    </row>
    <row r="20" spans="3:10" x14ac:dyDescent="0.3">
      <c r="C20" s="37" t="s">
        <v>27</v>
      </c>
      <c r="D20" s="38" t="s">
        <v>24</v>
      </c>
      <c r="E20" s="39" t="s">
        <v>10</v>
      </c>
      <c r="F20" s="39" t="str">
        <f>IF($E20=Selection!$F$2,"A",IF(OR($E20=Selection!$F$3,$E20=Selection!$F$5),"B","C"))</f>
        <v>B</v>
      </c>
      <c r="G20" s="39" t="s">
        <v>14</v>
      </c>
      <c r="H20" s="39">
        <v>17</v>
      </c>
      <c r="I20" s="39" t="s">
        <v>15</v>
      </c>
      <c r="J20" s="40">
        <v>20</v>
      </c>
    </row>
    <row r="21" spans="3:10" x14ac:dyDescent="0.3">
      <c r="C21" s="37" t="s">
        <v>27</v>
      </c>
      <c r="D21" s="38" t="s">
        <v>24</v>
      </c>
      <c r="E21" s="39" t="s">
        <v>10</v>
      </c>
      <c r="F21" s="39" t="str">
        <f>IF($E21=Selection!$F$2,"A",IF(OR($E21=Selection!$F$3,$E21=Selection!$F$5),"B","C"))</f>
        <v>B</v>
      </c>
      <c r="G21" s="39" t="s">
        <v>14</v>
      </c>
      <c r="H21" s="39">
        <v>18</v>
      </c>
      <c r="I21" s="39" t="s">
        <v>17</v>
      </c>
      <c r="J21" s="40">
        <v>0</v>
      </c>
    </row>
    <row r="22" spans="3:10" x14ac:dyDescent="0.3">
      <c r="C22" s="37" t="s">
        <v>27</v>
      </c>
      <c r="D22" s="38" t="s">
        <v>24</v>
      </c>
      <c r="E22" s="45" t="s">
        <v>10</v>
      </c>
      <c r="F22" s="39" t="str">
        <f>IF($E22=Selection!$F$2,"A",IF(OR($E22=Selection!$F$3,$E22=Selection!$F$5),"B","C"))</f>
        <v>B</v>
      </c>
      <c r="G22" s="39" t="s">
        <v>14</v>
      </c>
      <c r="H22" s="39" t="s">
        <v>30</v>
      </c>
      <c r="I22" s="39" t="s">
        <v>26</v>
      </c>
      <c r="J22" s="40">
        <v>40</v>
      </c>
    </row>
    <row r="23" spans="3:10" x14ac:dyDescent="0.3">
      <c r="C23" s="37" t="s">
        <v>27</v>
      </c>
      <c r="D23" s="38" t="s">
        <v>24</v>
      </c>
      <c r="E23" s="39" t="s">
        <v>11</v>
      </c>
      <c r="F23" s="39" t="str">
        <f>IF($E23=Selection!$F$2,"A",IF(OR($E23=Selection!$F$3,$E23=Selection!$F$5),"B","C"))</f>
        <v>C</v>
      </c>
      <c r="G23" s="39" t="s">
        <v>13</v>
      </c>
      <c r="H23" s="39">
        <v>19</v>
      </c>
      <c r="I23" s="39" t="s">
        <v>15</v>
      </c>
      <c r="J23" s="40">
        <v>100</v>
      </c>
    </row>
    <row r="24" spans="3:10" x14ac:dyDescent="0.3">
      <c r="C24" s="37" t="s">
        <v>27</v>
      </c>
      <c r="D24" s="38" t="s">
        <v>24</v>
      </c>
      <c r="E24" s="39" t="s">
        <v>11</v>
      </c>
      <c r="F24" s="39" t="str">
        <f>IF($E24=Selection!$F$2,"A",IF(OR($E24=Selection!$F$3,$E24=Selection!$F$5),"B","C"))</f>
        <v>C</v>
      </c>
      <c r="G24" s="39" t="s">
        <v>14</v>
      </c>
      <c r="H24" s="39">
        <v>20</v>
      </c>
      <c r="I24" s="39" t="s">
        <v>16</v>
      </c>
      <c r="J24" s="40">
        <v>0</v>
      </c>
    </row>
    <row r="25" spans="3:10" x14ac:dyDescent="0.3">
      <c r="C25" s="37" t="s">
        <v>27</v>
      </c>
      <c r="D25" s="38" t="s">
        <v>24</v>
      </c>
      <c r="E25" s="39" t="s">
        <v>11</v>
      </c>
      <c r="F25" s="39" t="str">
        <f>IF($E25=Selection!$F$2,"A",IF(OR($E25=Selection!$F$3,$E25=Selection!$F$5),"B","C"))</f>
        <v>C</v>
      </c>
      <c r="G25" s="39" t="s">
        <v>14</v>
      </c>
      <c r="H25" s="39">
        <v>21</v>
      </c>
      <c r="I25" s="39" t="s">
        <v>17</v>
      </c>
      <c r="J25" s="40">
        <v>0</v>
      </c>
    </row>
    <row r="26" spans="3:10" x14ac:dyDescent="0.3">
      <c r="C26" s="37" t="s">
        <v>27</v>
      </c>
      <c r="D26" s="38" t="s">
        <v>24</v>
      </c>
      <c r="E26" s="39" t="s">
        <v>11</v>
      </c>
      <c r="F26" s="39" t="str">
        <f>IF($E26=Selection!$F$2,"A",IF(OR($E26=Selection!$F$3,$E26=Selection!$F$5),"B","C"))</f>
        <v>C</v>
      </c>
      <c r="G26" s="39" t="s">
        <v>14</v>
      </c>
      <c r="H26" s="39" t="s">
        <v>30</v>
      </c>
      <c r="I26" s="39" t="s">
        <v>26</v>
      </c>
      <c r="J26" s="40">
        <v>0</v>
      </c>
    </row>
    <row r="27" spans="3:10" x14ac:dyDescent="0.3">
      <c r="C27" s="37" t="s">
        <v>27</v>
      </c>
      <c r="D27" s="38" t="s">
        <v>24</v>
      </c>
      <c r="E27" s="39" t="s">
        <v>12</v>
      </c>
      <c r="F27" s="39" t="str">
        <f>IF($E27=Selection!$F$2,"A",IF(OR($E27=Selection!$F$3,$E27=Selection!$F$5),"B","C"))</f>
        <v>B</v>
      </c>
      <c r="G27" s="39" t="s">
        <v>13</v>
      </c>
      <c r="H27" s="39">
        <v>22</v>
      </c>
      <c r="I27" s="39" t="s">
        <v>16</v>
      </c>
      <c r="J27" s="40">
        <v>400</v>
      </c>
    </row>
    <row r="28" spans="3:10" x14ac:dyDescent="0.3">
      <c r="C28" s="37" t="s">
        <v>27</v>
      </c>
      <c r="D28" s="38" t="s">
        <v>24</v>
      </c>
      <c r="E28" s="39" t="s">
        <v>12</v>
      </c>
      <c r="F28" s="39" t="str">
        <f>IF($E28=Selection!$F$2,"A",IF(OR($E28=Selection!$F$3,$E28=Selection!$F$5),"B","C"))</f>
        <v>B</v>
      </c>
      <c r="G28" s="39" t="s">
        <v>13</v>
      </c>
      <c r="H28" s="39">
        <v>23</v>
      </c>
      <c r="I28" s="39" t="s">
        <v>15</v>
      </c>
      <c r="J28" s="40">
        <v>400</v>
      </c>
    </row>
    <row r="29" spans="3:10" x14ac:dyDescent="0.3">
      <c r="C29" s="37" t="s">
        <v>27</v>
      </c>
      <c r="D29" s="38" t="s">
        <v>24</v>
      </c>
      <c r="E29" s="39" t="s">
        <v>12</v>
      </c>
      <c r="F29" s="39" t="str">
        <f>IF($E29=Selection!$F$2,"A",IF(OR($E29=Selection!$F$3,$E29=Selection!$F$5),"B","C"))</f>
        <v>B</v>
      </c>
      <c r="G29" s="39" t="s">
        <v>14</v>
      </c>
      <c r="H29" s="39">
        <v>24</v>
      </c>
      <c r="I29" s="39" t="s">
        <v>16</v>
      </c>
      <c r="J29" s="40">
        <v>20</v>
      </c>
    </row>
    <row r="30" spans="3:10" x14ac:dyDescent="0.3">
      <c r="C30" s="37" t="s">
        <v>27</v>
      </c>
      <c r="D30" s="38" t="s">
        <v>24</v>
      </c>
      <c r="E30" s="39" t="s">
        <v>12</v>
      </c>
      <c r="F30" s="39" t="str">
        <f>IF($E30=Selection!$F$2,"A",IF(OR($E30=Selection!$F$3,$E30=Selection!$F$5),"B","C"))</f>
        <v>B</v>
      </c>
      <c r="G30" s="39" t="s">
        <v>14</v>
      </c>
      <c r="H30" s="39">
        <v>25</v>
      </c>
      <c r="I30" s="39" t="s">
        <v>17</v>
      </c>
      <c r="J30" s="40">
        <v>20</v>
      </c>
    </row>
    <row r="31" spans="3:10" x14ac:dyDescent="0.3">
      <c r="C31" s="37" t="s">
        <v>27</v>
      </c>
      <c r="D31" s="38" t="s">
        <v>24</v>
      </c>
      <c r="E31" s="39" t="s">
        <v>12</v>
      </c>
      <c r="F31" s="39" t="str">
        <f>IF($E31=Selection!$F$2,"A",IF(OR($E31=Selection!$F$3,$E31=Selection!$F$5),"B","C"))</f>
        <v>B</v>
      </c>
      <c r="G31" s="39" t="s">
        <v>14</v>
      </c>
      <c r="H31" s="39">
        <v>26</v>
      </c>
      <c r="I31" s="39" t="s">
        <v>17</v>
      </c>
      <c r="J31" s="40">
        <v>0</v>
      </c>
    </row>
    <row r="32" spans="3:10" x14ac:dyDescent="0.3">
      <c r="C32" s="37" t="s">
        <v>27</v>
      </c>
      <c r="D32" s="38" t="s">
        <v>24</v>
      </c>
      <c r="E32" s="39" t="s">
        <v>12</v>
      </c>
      <c r="F32" s="39" t="str">
        <f>IF($E32=Selection!$F$2,"A",IF(OR($E32=Selection!$F$3,$E32=Selection!$F$5),"B","C"))</f>
        <v>B</v>
      </c>
      <c r="G32" s="39" t="s">
        <v>14</v>
      </c>
      <c r="H32" s="39" t="s">
        <v>30</v>
      </c>
      <c r="I32" s="39" t="s">
        <v>26</v>
      </c>
      <c r="J32" s="40">
        <v>0</v>
      </c>
    </row>
    <row r="33" spans="3:15" x14ac:dyDescent="0.3">
      <c r="C33" s="33" t="s">
        <v>27</v>
      </c>
      <c r="D33" s="34" t="s">
        <v>25</v>
      </c>
      <c r="E33" s="35" t="s">
        <v>9</v>
      </c>
      <c r="F33" s="35" t="str">
        <f>IF($E33=Selection!$F$2,"A",IF(OR($E33=Selection!$F$3,$E33=Selection!$F$5),"B","C"))</f>
        <v>A</v>
      </c>
      <c r="G33" s="35" t="s">
        <v>13</v>
      </c>
      <c r="H33" s="35">
        <v>1</v>
      </c>
      <c r="I33" s="35" t="s">
        <v>15</v>
      </c>
      <c r="J33" s="36">
        <v>400</v>
      </c>
    </row>
    <row r="34" spans="3:15" x14ac:dyDescent="0.3">
      <c r="C34" s="37" t="s">
        <v>27</v>
      </c>
      <c r="D34" s="38" t="s">
        <v>25</v>
      </c>
      <c r="E34" s="39" t="s">
        <v>9</v>
      </c>
      <c r="F34" s="39" t="str">
        <f>IF($E34=Selection!$F$2,"A",IF(OR($E34=Selection!$F$3,$E34=Selection!$F$5),"B","C"))</f>
        <v>A</v>
      </c>
      <c r="G34" s="39" t="s">
        <v>14</v>
      </c>
      <c r="H34" s="39">
        <v>2</v>
      </c>
      <c r="I34" s="39" t="s">
        <v>16</v>
      </c>
      <c r="J34" s="40">
        <v>10</v>
      </c>
    </row>
    <row r="35" spans="3:15" x14ac:dyDescent="0.3">
      <c r="C35" s="37" t="s">
        <v>27</v>
      </c>
      <c r="D35" s="38" t="s">
        <v>25</v>
      </c>
      <c r="E35" s="39" t="s">
        <v>9</v>
      </c>
      <c r="F35" s="39" t="str">
        <f>IF($E35=Selection!$F$2,"A",IF(OR($E35=Selection!$F$3,$E35=Selection!$F$5),"B","C"))</f>
        <v>A</v>
      </c>
      <c r="G35" s="39" t="s">
        <v>14</v>
      </c>
      <c r="H35" s="39">
        <v>4</v>
      </c>
      <c r="I35" s="39" t="s">
        <v>16</v>
      </c>
      <c r="J35" s="40">
        <v>10</v>
      </c>
    </row>
    <row r="36" spans="3:15" x14ac:dyDescent="0.3">
      <c r="C36" s="37" t="s">
        <v>27</v>
      </c>
      <c r="D36" s="38" t="s">
        <v>25</v>
      </c>
      <c r="E36" s="39" t="s">
        <v>9</v>
      </c>
      <c r="F36" s="39" t="str">
        <f>IF($E36=Selection!$F$2,"A",IF(OR($E36=Selection!$F$3,$E36=Selection!$F$5),"B","C"))</f>
        <v>A</v>
      </c>
      <c r="G36" s="39" t="s">
        <v>13</v>
      </c>
      <c r="H36" s="39">
        <v>6</v>
      </c>
      <c r="I36" s="39" t="s">
        <v>16</v>
      </c>
      <c r="J36" s="40">
        <v>300</v>
      </c>
    </row>
    <row r="37" spans="3:15" x14ac:dyDescent="0.3">
      <c r="C37" s="37" t="s">
        <v>27</v>
      </c>
      <c r="D37" s="38" t="s">
        <v>25</v>
      </c>
      <c r="E37" s="39" t="s">
        <v>9</v>
      </c>
      <c r="F37" s="39" t="str">
        <f>IF($E37=Selection!$F$2,"A",IF(OR($E37=Selection!$F$3,$E37=Selection!$F$5),"B","C"))</f>
        <v>A</v>
      </c>
      <c r="G37" s="39" t="s">
        <v>14</v>
      </c>
      <c r="H37" s="39">
        <v>8</v>
      </c>
      <c r="I37" s="39" t="s">
        <v>16</v>
      </c>
      <c r="J37" s="40">
        <v>10</v>
      </c>
      <c r="N37" t="s">
        <v>9</v>
      </c>
      <c r="O37">
        <f>SUM(J33:J45)</f>
        <v>1210</v>
      </c>
    </row>
    <row r="38" spans="3:15" x14ac:dyDescent="0.3">
      <c r="C38" s="37" t="s">
        <v>27</v>
      </c>
      <c r="D38" s="38" t="s">
        <v>25</v>
      </c>
      <c r="E38" s="39" t="s">
        <v>9</v>
      </c>
      <c r="F38" s="39" t="str">
        <f>IF($E38=Selection!$F$2,"A",IF(OR($E38=Selection!$F$3,$E38=Selection!$F$5),"B","C"))</f>
        <v>A</v>
      </c>
      <c r="G38" s="39" t="s">
        <v>14</v>
      </c>
      <c r="H38" s="39">
        <v>9</v>
      </c>
      <c r="I38" s="39" t="s">
        <v>17</v>
      </c>
      <c r="J38" s="40">
        <v>10</v>
      </c>
      <c r="N38" t="s">
        <v>10</v>
      </c>
      <c r="O38">
        <f>SUM(J46:J52)</f>
        <v>340</v>
      </c>
    </row>
    <row r="39" spans="3:15" x14ac:dyDescent="0.3">
      <c r="C39" s="37" t="s">
        <v>27</v>
      </c>
      <c r="D39" s="38" t="s">
        <v>25</v>
      </c>
      <c r="E39" s="39" t="s">
        <v>9</v>
      </c>
      <c r="F39" s="39" t="str">
        <f>IF($E39=Selection!$F$2,"A",IF(OR($E39=Selection!$F$3,$E39=Selection!$F$5),"B","C"))</f>
        <v>A</v>
      </c>
      <c r="G39" s="39" t="s">
        <v>14</v>
      </c>
      <c r="H39" s="39" t="s">
        <v>30</v>
      </c>
      <c r="I39" s="39" t="s">
        <v>26</v>
      </c>
      <c r="J39" s="40">
        <v>20</v>
      </c>
      <c r="N39" t="s">
        <v>31</v>
      </c>
      <c r="O39">
        <f>SUM(J53:J56)</f>
        <v>240</v>
      </c>
    </row>
    <row r="40" spans="3:15" x14ac:dyDescent="0.3">
      <c r="C40" s="37" t="s">
        <v>27</v>
      </c>
      <c r="D40" s="38" t="s">
        <v>25</v>
      </c>
      <c r="E40" s="39" t="s">
        <v>9</v>
      </c>
      <c r="F40" s="39" t="str">
        <f>IF($E40=Selection!$F$2,"A",IF(OR($E40=Selection!$F$3,$E40=Selection!$F$5),"B","C"))</f>
        <v>A</v>
      </c>
      <c r="G40" s="39" t="s">
        <v>13</v>
      </c>
      <c r="H40" s="39">
        <v>10</v>
      </c>
      <c r="I40" s="39" t="s">
        <v>15</v>
      </c>
      <c r="J40" s="40">
        <v>200</v>
      </c>
      <c r="N40" t="s">
        <v>12</v>
      </c>
      <c r="O40">
        <f>SUM(J57:J62)</f>
        <v>640</v>
      </c>
    </row>
    <row r="41" spans="3:15" x14ac:dyDescent="0.3">
      <c r="C41" s="37" t="s">
        <v>27</v>
      </c>
      <c r="D41" s="38" t="s">
        <v>25</v>
      </c>
      <c r="E41" s="39" t="s">
        <v>9</v>
      </c>
      <c r="F41" s="39" t="str">
        <f>IF($E41=Selection!$F$2,"A",IF(OR($E41=Selection!$F$3,$E41=Selection!$F$5),"B","C"))</f>
        <v>A</v>
      </c>
      <c r="G41" s="39" t="s">
        <v>14</v>
      </c>
      <c r="H41" s="39">
        <v>11</v>
      </c>
      <c r="I41" s="39" t="s">
        <v>16</v>
      </c>
      <c r="J41" s="40">
        <v>20</v>
      </c>
      <c r="O41">
        <f>SUM(O37:O40)</f>
        <v>2430</v>
      </c>
    </row>
    <row r="42" spans="3:15" x14ac:dyDescent="0.3">
      <c r="C42" s="37" t="s">
        <v>27</v>
      </c>
      <c r="D42" s="38" t="s">
        <v>25</v>
      </c>
      <c r="E42" s="39" t="s">
        <v>9</v>
      </c>
      <c r="F42" s="39" t="str">
        <f>IF($E42=Selection!$F$2,"A",IF(OR($E42=Selection!$F$3,$E42=Selection!$F$5),"B","C"))</f>
        <v>A</v>
      </c>
      <c r="G42" s="39" t="s">
        <v>14</v>
      </c>
      <c r="H42" s="39">
        <v>12</v>
      </c>
      <c r="I42" s="39" t="s">
        <v>17</v>
      </c>
      <c r="J42" s="40">
        <v>0</v>
      </c>
    </row>
    <row r="43" spans="3:15" x14ac:dyDescent="0.3">
      <c r="C43" s="37" t="s">
        <v>27</v>
      </c>
      <c r="D43" s="38" t="s">
        <v>25</v>
      </c>
      <c r="E43" s="39" t="s">
        <v>9</v>
      </c>
      <c r="F43" s="39" t="str">
        <f>IF($E43=Selection!$F$2,"A",IF(OR($E43=Selection!$F$3,$E43=Selection!$F$5),"B","C"))</f>
        <v>A</v>
      </c>
      <c r="G43" s="39" t="s">
        <v>13</v>
      </c>
      <c r="H43" s="39">
        <v>27</v>
      </c>
      <c r="I43" s="39" t="s">
        <v>16</v>
      </c>
      <c r="J43" s="40">
        <v>200</v>
      </c>
    </row>
    <row r="44" spans="3:15" x14ac:dyDescent="0.3">
      <c r="C44" s="37" t="s">
        <v>27</v>
      </c>
      <c r="D44" s="38" t="s">
        <v>25</v>
      </c>
      <c r="E44" s="39" t="s">
        <v>9</v>
      </c>
      <c r="F44" s="39" t="str">
        <f>IF($E44=Selection!$F$2,"A",IF(OR($E44=Selection!$F$3,$E44=Selection!$F$5),"B","C"))</f>
        <v>A</v>
      </c>
      <c r="G44" s="39" t="s">
        <v>14</v>
      </c>
      <c r="H44" s="39">
        <v>28</v>
      </c>
      <c r="I44" s="39" t="s">
        <v>17</v>
      </c>
      <c r="J44" s="40">
        <v>20</v>
      </c>
    </row>
    <row r="45" spans="3:15" x14ac:dyDescent="0.3">
      <c r="C45" s="37" t="s">
        <v>27</v>
      </c>
      <c r="D45" s="38" t="s">
        <v>25</v>
      </c>
      <c r="E45" s="39" t="s">
        <v>9</v>
      </c>
      <c r="F45" s="39" t="str">
        <f>IF($E45=Selection!$F$2,"A",IF(OR($E45=Selection!$F$3,$E45=Selection!$F$5),"B","C"))</f>
        <v>A</v>
      </c>
      <c r="G45" s="39" t="s">
        <v>14</v>
      </c>
      <c r="H45" s="39">
        <v>29</v>
      </c>
      <c r="I45" s="39" t="s">
        <v>17</v>
      </c>
      <c r="J45" s="40">
        <v>10</v>
      </c>
    </row>
    <row r="46" spans="3:15" x14ac:dyDescent="0.3">
      <c r="C46" s="37" t="s">
        <v>27</v>
      </c>
      <c r="D46" s="38" t="s">
        <v>25</v>
      </c>
      <c r="E46" s="39" t="s">
        <v>10</v>
      </c>
      <c r="F46" s="39" t="str">
        <f>IF($E46=Selection!$F$2,"A",IF(OR($E46=Selection!$F$3,$E46=Selection!$F$5),"B","C"))</f>
        <v>B</v>
      </c>
      <c r="G46" s="39" t="s">
        <v>13</v>
      </c>
      <c r="H46" s="39">
        <v>13</v>
      </c>
      <c r="I46" s="39" t="s">
        <v>16</v>
      </c>
      <c r="J46" s="40">
        <v>150</v>
      </c>
    </row>
    <row r="47" spans="3:15" x14ac:dyDescent="0.3">
      <c r="C47" s="37" t="s">
        <v>27</v>
      </c>
      <c r="D47" s="38" t="s">
        <v>25</v>
      </c>
      <c r="E47" s="39" t="s">
        <v>10</v>
      </c>
      <c r="F47" s="39" t="str">
        <f>IF($E47=Selection!$F$2,"A",IF(OR($E47=Selection!$F$3,$E47=Selection!$F$5),"B","C"))</f>
        <v>B</v>
      </c>
      <c r="G47" s="39" t="s">
        <v>14</v>
      </c>
      <c r="H47" s="39">
        <v>15</v>
      </c>
      <c r="I47" s="39" t="s">
        <v>16</v>
      </c>
      <c r="J47" s="40">
        <v>20</v>
      </c>
    </row>
    <row r="48" spans="3:15" x14ac:dyDescent="0.3">
      <c r="C48" s="37" t="s">
        <v>27</v>
      </c>
      <c r="D48" s="38" t="s">
        <v>25</v>
      </c>
      <c r="E48" s="39" t="s">
        <v>10</v>
      </c>
      <c r="F48" s="39" t="str">
        <f>IF($E48=Selection!$F$2,"A",IF(OR($E48=Selection!$F$3,$E48=Selection!$F$5),"B","C"))</f>
        <v>B</v>
      </c>
      <c r="G48" s="39" t="s">
        <v>14</v>
      </c>
      <c r="H48" s="39">
        <v>16</v>
      </c>
      <c r="I48" s="39" t="s">
        <v>16</v>
      </c>
      <c r="J48" s="40">
        <v>0</v>
      </c>
    </row>
    <row r="49" spans="3:10" x14ac:dyDescent="0.3">
      <c r="C49" s="37" t="s">
        <v>27</v>
      </c>
      <c r="D49" s="38" t="s">
        <v>25</v>
      </c>
      <c r="E49" s="39" t="s">
        <v>10</v>
      </c>
      <c r="F49" s="39" t="str">
        <f>IF($E49=Selection!$F$2,"A",IF(OR($E49=Selection!$F$3,$E49=Selection!$F$5),"B","C"))</f>
        <v>B</v>
      </c>
      <c r="G49" s="39" t="s">
        <v>14</v>
      </c>
      <c r="H49" s="39">
        <v>18</v>
      </c>
      <c r="I49" s="39" t="s">
        <v>17</v>
      </c>
      <c r="J49" s="40">
        <v>150</v>
      </c>
    </row>
    <row r="50" spans="3:10" x14ac:dyDescent="0.3">
      <c r="C50" s="37" t="s">
        <v>27</v>
      </c>
      <c r="D50" s="38" t="s">
        <v>25</v>
      </c>
      <c r="E50" s="39" t="s">
        <v>10</v>
      </c>
      <c r="F50" s="39" t="str">
        <f>IF($E50=Selection!$F$2,"A",IF(OR($E50=Selection!$F$3,$E50=Selection!$F$5),"B","C"))</f>
        <v>B</v>
      </c>
      <c r="G50" s="39" t="s">
        <v>14</v>
      </c>
      <c r="H50" s="39">
        <v>30</v>
      </c>
      <c r="I50" s="39" t="s">
        <v>15</v>
      </c>
      <c r="J50" s="40">
        <v>20</v>
      </c>
    </row>
    <row r="51" spans="3:10" x14ac:dyDescent="0.3">
      <c r="C51" s="37" t="s">
        <v>27</v>
      </c>
      <c r="D51" s="38" t="s">
        <v>25</v>
      </c>
      <c r="E51" s="39" t="s">
        <v>10</v>
      </c>
      <c r="F51" s="39" t="str">
        <f>IF($E51=Selection!$F$2,"A",IF(OR($E51=Selection!$F$3,$E51=Selection!$F$5),"B","C"))</f>
        <v>B</v>
      </c>
      <c r="G51" s="39" t="s">
        <v>14</v>
      </c>
      <c r="H51" s="39">
        <v>31</v>
      </c>
      <c r="I51" s="39" t="s">
        <v>17</v>
      </c>
      <c r="J51" s="40">
        <v>0</v>
      </c>
    </row>
    <row r="52" spans="3:10" x14ac:dyDescent="0.3">
      <c r="C52" s="37" t="s">
        <v>27</v>
      </c>
      <c r="D52" s="38" t="s">
        <v>25</v>
      </c>
      <c r="E52" s="39" t="s">
        <v>10</v>
      </c>
      <c r="F52" s="39" t="str">
        <f>IF($E52=Selection!$F$2,"A",IF(OR($E52=Selection!$F$3,$E52=Selection!$F$5),"B","C"))</f>
        <v>B</v>
      </c>
      <c r="G52" s="39" t="s">
        <v>14</v>
      </c>
      <c r="H52" s="39" t="s">
        <v>30</v>
      </c>
      <c r="I52" s="39" t="s">
        <v>26</v>
      </c>
      <c r="J52" s="40">
        <v>0</v>
      </c>
    </row>
    <row r="53" spans="3:10" x14ac:dyDescent="0.3">
      <c r="C53" s="37" t="s">
        <v>27</v>
      </c>
      <c r="D53" s="38" t="s">
        <v>25</v>
      </c>
      <c r="E53" s="39" t="s">
        <v>11</v>
      </c>
      <c r="F53" s="39" t="str">
        <f>IF($E53=Selection!$F$2,"A",IF(OR($E53=Selection!$F$3,$E53=Selection!$F$5),"B","C"))</f>
        <v>C</v>
      </c>
      <c r="G53" s="39" t="s">
        <v>13</v>
      </c>
      <c r="H53" s="39">
        <v>19</v>
      </c>
      <c r="I53" s="39" t="s">
        <v>15</v>
      </c>
      <c r="J53" s="40">
        <v>200</v>
      </c>
    </row>
    <row r="54" spans="3:10" x14ac:dyDescent="0.3">
      <c r="C54" s="37" t="s">
        <v>27</v>
      </c>
      <c r="D54" s="38" t="s">
        <v>25</v>
      </c>
      <c r="E54" s="39" t="s">
        <v>11</v>
      </c>
      <c r="F54" s="39" t="str">
        <f>IF($E54=Selection!$F$2,"A",IF(OR($E54=Selection!$F$3,$E54=Selection!$F$5),"B","C"))</f>
        <v>C</v>
      </c>
      <c r="G54" s="39" t="s">
        <v>14</v>
      </c>
      <c r="H54" s="39">
        <v>21</v>
      </c>
      <c r="I54" s="39" t="s">
        <v>16</v>
      </c>
      <c r="J54" s="40">
        <v>20</v>
      </c>
    </row>
    <row r="55" spans="3:10" x14ac:dyDescent="0.3">
      <c r="C55" s="37" t="s">
        <v>27</v>
      </c>
      <c r="D55" s="38" t="s">
        <v>25</v>
      </c>
      <c r="E55" s="39" t="s">
        <v>11</v>
      </c>
      <c r="F55" s="39" t="str">
        <f>IF($E55=Selection!$F$2,"A",IF(OR($E55=Selection!$F$3,$E55=Selection!$F$5),"B","C"))</f>
        <v>C</v>
      </c>
      <c r="G55" s="39" t="s">
        <v>14</v>
      </c>
      <c r="H55" s="39">
        <v>32</v>
      </c>
      <c r="I55" s="39" t="s">
        <v>17</v>
      </c>
      <c r="J55" s="40">
        <v>20</v>
      </c>
    </row>
    <row r="56" spans="3:10" x14ac:dyDescent="0.3">
      <c r="C56" s="37" t="s">
        <v>27</v>
      </c>
      <c r="D56" s="38" t="s">
        <v>25</v>
      </c>
      <c r="E56" s="39" t="s">
        <v>11</v>
      </c>
      <c r="F56" s="39" t="str">
        <f>IF($E56=Selection!$F$2,"A",IF(OR($E56=Selection!$F$3,$E56=Selection!$F$5),"B","C"))</f>
        <v>C</v>
      </c>
      <c r="G56" s="39" t="s">
        <v>14</v>
      </c>
      <c r="H56" s="39" t="s">
        <v>30</v>
      </c>
      <c r="I56" s="39" t="s">
        <v>26</v>
      </c>
      <c r="J56" s="40">
        <v>0</v>
      </c>
    </row>
    <row r="57" spans="3:10" x14ac:dyDescent="0.3">
      <c r="C57" s="37" t="s">
        <v>27</v>
      </c>
      <c r="D57" s="38" t="s">
        <v>25</v>
      </c>
      <c r="E57" s="39" t="s">
        <v>12</v>
      </c>
      <c r="F57" s="39" t="str">
        <f>IF($E57=Selection!$F$2,"A",IF(OR($E57=Selection!$F$3,$E57=Selection!$F$5),"B","C"))</f>
        <v>B</v>
      </c>
      <c r="G57" s="39" t="s">
        <v>13</v>
      </c>
      <c r="H57" s="39">
        <v>22</v>
      </c>
      <c r="I57" s="39" t="s">
        <v>16</v>
      </c>
      <c r="J57" s="40">
        <v>300</v>
      </c>
    </row>
    <row r="58" spans="3:10" x14ac:dyDescent="0.3">
      <c r="C58" s="37" t="s">
        <v>27</v>
      </c>
      <c r="D58" s="38" t="s">
        <v>25</v>
      </c>
      <c r="E58" s="39" t="s">
        <v>12</v>
      </c>
      <c r="F58" s="39" t="str">
        <f>IF($E58=Selection!$F$2,"A",IF(OR($E58=Selection!$F$3,$E58=Selection!$F$5),"B","C"))</f>
        <v>B</v>
      </c>
      <c r="G58" s="39" t="s">
        <v>13</v>
      </c>
      <c r="H58" s="39">
        <v>24</v>
      </c>
      <c r="I58" s="39" t="s">
        <v>15</v>
      </c>
      <c r="J58" s="40">
        <v>300</v>
      </c>
    </row>
    <row r="59" spans="3:10" x14ac:dyDescent="0.3">
      <c r="C59" s="37" t="s">
        <v>27</v>
      </c>
      <c r="D59" s="38" t="s">
        <v>25</v>
      </c>
      <c r="E59" s="39" t="s">
        <v>12</v>
      </c>
      <c r="F59" s="39" t="str">
        <f>IF($E59=Selection!$F$2,"A",IF(OR($E59=Selection!$F$3,$E59=Selection!$F$5),"B","C"))</f>
        <v>B</v>
      </c>
      <c r="G59" s="39" t="s">
        <v>14</v>
      </c>
      <c r="H59" s="39">
        <v>25</v>
      </c>
      <c r="I59" s="39" t="s">
        <v>16</v>
      </c>
      <c r="J59" s="40">
        <v>20</v>
      </c>
    </row>
    <row r="60" spans="3:10" x14ac:dyDescent="0.3">
      <c r="C60" s="37" t="s">
        <v>27</v>
      </c>
      <c r="D60" s="38" t="s">
        <v>25</v>
      </c>
      <c r="E60" s="39" t="s">
        <v>12</v>
      </c>
      <c r="F60" s="39" t="str">
        <f>IF($E60=Selection!$F$2,"A",IF(OR($E60=Selection!$F$3,$E60=Selection!$F$5),"B","C"))</f>
        <v>B</v>
      </c>
      <c r="G60" s="39" t="s">
        <v>14</v>
      </c>
      <c r="H60" s="39">
        <v>33</v>
      </c>
      <c r="I60" s="39" t="s">
        <v>17</v>
      </c>
      <c r="J60" s="40">
        <v>20</v>
      </c>
    </row>
    <row r="61" spans="3:10" x14ac:dyDescent="0.3">
      <c r="C61" s="37" t="s">
        <v>27</v>
      </c>
      <c r="D61" s="38" t="s">
        <v>25</v>
      </c>
      <c r="E61" s="39" t="s">
        <v>12</v>
      </c>
      <c r="F61" s="39" t="str">
        <f>IF($E61=Selection!$F$2,"A",IF(OR($E61=Selection!$F$3,$E61=Selection!$F$5),"B","C"))</f>
        <v>B</v>
      </c>
      <c r="G61" s="39" t="s">
        <v>14</v>
      </c>
      <c r="H61" s="39">
        <v>34</v>
      </c>
      <c r="I61" s="39" t="s">
        <v>17</v>
      </c>
      <c r="J61" s="40">
        <v>0</v>
      </c>
    </row>
    <row r="62" spans="3:10" x14ac:dyDescent="0.3">
      <c r="C62" s="41" t="s">
        <v>27</v>
      </c>
      <c r="D62" s="42" t="s">
        <v>25</v>
      </c>
      <c r="E62" s="43" t="s">
        <v>12</v>
      </c>
      <c r="F62" s="43" t="str">
        <f>IF($E62=Selection!$F$2,"A",IF(OR($E62=Selection!$F$3,$E62=Selection!$F$5),"B","C"))</f>
        <v>B</v>
      </c>
      <c r="G62" s="43" t="s">
        <v>14</v>
      </c>
      <c r="H62" s="43" t="s">
        <v>30</v>
      </c>
      <c r="I62" s="43" t="s">
        <v>26</v>
      </c>
      <c r="J62" s="44">
        <v>0</v>
      </c>
    </row>
    <row r="63" spans="3:10" x14ac:dyDescent="0.3">
      <c r="C63" s="31"/>
      <c r="D63" s="31"/>
    </row>
    <row r="64" spans="3:10" x14ac:dyDescent="0.3">
      <c r="C64" s="31"/>
      <c r="D64" s="31"/>
    </row>
    <row r="65" spans="3:11" x14ac:dyDescent="0.3">
      <c r="C65" s="31"/>
      <c r="D65" s="31"/>
    </row>
    <row r="66" spans="3:11" s="1" customFormat="1" x14ac:dyDescent="0.3">
      <c r="C66" s="31"/>
      <c r="D66" s="31"/>
      <c r="J66"/>
      <c r="K66"/>
    </row>
    <row r="67" spans="3:11" s="1" customFormat="1" x14ac:dyDescent="0.3">
      <c r="C67" s="31"/>
      <c r="D67" s="31"/>
      <c r="J67"/>
      <c r="K67"/>
    </row>
    <row r="68" spans="3:11" s="1" customFormat="1" x14ac:dyDescent="0.3">
      <c r="C68" s="31"/>
      <c r="D68" s="31"/>
      <c r="J68"/>
      <c r="K68"/>
    </row>
    <row r="69" spans="3:11" s="1" customFormat="1" x14ac:dyDescent="0.3">
      <c r="C69" s="31"/>
      <c r="D69" s="31"/>
      <c r="J69"/>
      <c r="K69"/>
    </row>
    <row r="70" spans="3:11" s="1" customFormat="1" x14ac:dyDescent="0.3">
      <c r="C70" s="31"/>
      <c r="D70" s="31"/>
      <c r="J70"/>
      <c r="K70"/>
    </row>
    <row r="71" spans="3:11" s="1" customFormat="1" x14ac:dyDescent="0.3">
      <c r="C71" s="31"/>
      <c r="D71" s="31"/>
      <c r="J71"/>
      <c r="K71"/>
    </row>
    <row r="72" spans="3:11" s="1" customFormat="1" x14ac:dyDescent="0.3">
      <c r="C72" s="31"/>
      <c r="D72" s="31"/>
      <c r="J72"/>
      <c r="K72"/>
    </row>
    <row r="73" spans="3:11" s="1" customFormat="1" x14ac:dyDescent="0.3">
      <c r="C73" s="31"/>
      <c r="D73" s="31"/>
      <c r="J73"/>
      <c r="K73"/>
    </row>
    <row r="74" spans="3:11" s="1" customFormat="1" x14ac:dyDescent="0.3">
      <c r="C74" s="31"/>
      <c r="D74" s="31"/>
      <c r="J74"/>
      <c r="K74"/>
    </row>
    <row r="75" spans="3:11" s="1" customFormat="1" x14ac:dyDescent="0.3">
      <c r="C75" s="31"/>
      <c r="D75" s="31"/>
      <c r="J75"/>
      <c r="K75"/>
    </row>
    <row r="76" spans="3:11" s="1" customFormat="1" x14ac:dyDescent="0.3">
      <c r="C76" s="31"/>
      <c r="D76" s="31"/>
      <c r="J76"/>
      <c r="K76"/>
    </row>
    <row r="77" spans="3:11" s="1" customFormat="1" x14ac:dyDescent="0.3">
      <c r="C77" s="31"/>
      <c r="D77" s="31"/>
      <c r="J77"/>
      <c r="K77"/>
    </row>
    <row r="78" spans="3:11" s="1" customFormat="1" x14ac:dyDescent="0.3">
      <c r="C78" s="31"/>
      <c r="D78" s="31"/>
      <c r="J78"/>
      <c r="K78"/>
    </row>
    <row r="79" spans="3:11" s="1" customFormat="1" x14ac:dyDescent="0.3">
      <c r="C79" s="31"/>
      <c r="D79" s="31"/>
      <c r="J79"/>
      <c r="K79"/>
    </row>
    <row r="80" spans="3:11" s="1" customFormat="1" x14ac:dyDescent="0.3">
      <c r="C80" s="31"/>
      <c r="D80" s="31"/>
      <c r="J80"/>
      <c r="K80"/>
    </row>
    <row r="81" spans="3:11" s="1" customFormat="1" x14ac:dyDescent="0.3">
      <c r="C81" s="31"/>
      <c r="D81" s="31"/>
      <c r="J81"/>
      <c r="K81"/>
    </row>
    <row r="82" spans="3:11" s="1" customFormat="1" x14ac:dyDescent="0.3">
      <c r="C82" s="31"/>
      <c r="D82" s="31"/>
      <c r="J82"/>
      <c r="K82"/>
    </row>
    <row r="83" spans="3:11" s="1" customFormat="1" x14ac:dyDescent="0.3">
      <c r="C83" s="31"/>
      <c r="D83" s="31"/>
      <c r="J83"/>
      <c r="K83"/>
    </row>
    <row r="84" spans="3:11" s="1" customFormat="1" x14ac:dyDescent="0.3">
      <c r="C84" s="31"/>
      <c r="D84" s="31"/>
      <c r="J84"/>
      <c r="K84"/>
    </row>
    <row r="85" spans="3:11" s="1" customFormat="1" x14ac:dyDescent="0.3">
      <c r="C85" s="31"/>
      <c r="D85" s="31"/>
      <c r="J85"/>
      <c r="K85"/>
    </row>
    <row r="86" spans="3:11" s="1" customFormat="1" x14ac:dyDescent="0.3">
      <c r="C86" s="31"/>
      <c r="D86" s="31"/>
      <c r="J86"/>
      <c r="K86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{894DCC1D-F8BC-44F3-BB22-EFFAC7A8BA32}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{A72F0A54-8229-4BE2-AC05-E0580C7BB457}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DCC1D-F8BC-44F3-BB22-EFFAC7A8BA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A72F0A54-8229-4BE2-AC05-E0580C7BB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B991D046-B1D5-4FA0-B8E0-0FEEC15DACA0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FA0F9E15-54CA-4859-8213-5BAE1C86D6DA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CEC8949C-AB0A-4ED5-BE8B-A634715BA06F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4FDB5010-394E-4ADE-8799-B61B9F94420E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74B9EC4A-AFDF-4B96-9D96-6C3559DD4F0D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F91273BA-3832-4B43-9782-6D6E41332442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55EB6EF1-2090-418A-839D-465E91AB4CA7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7C4284AD-83CB-4997-8F03-E2B1B6B3688D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63A06C25-36EB-4FB3-BEAF-4C4F05AA0D8D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FDC2CCB-48B2-4C12-A520-D26A208C1E60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727869CA-B0FA-49F1-93E5-F657AA824BBA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0B6B4F56-0306-4958-BC47-FEB06F4014FD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FD888A72-71CC-4B34-BEC5-E480ACACEC42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B4CE9E6B-6832-4052-926D-4E08314F2E75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43F7596A-FA1B-403E-BB4B-9AA19ADC8CD1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DF51D91F-B2D1-4A84-9513-07127940577D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1A6D137C-4310-46DD-82A9-9B3B1489DCA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C0444459-455F-49A2-9C68-FC325A2BD134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0FF21EA9-D5FF-40C7-9CC7-6ADFA230DFF7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31600508-284E-4133-B4E4-4BFD5E9966A9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938FDC5F-93DE-42D0-907B-0D7076C4575A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7F7035B2-B061-448A-8B63-F804EA1B84CF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7FEA096B-7E14-46EE-ADF4-893FDE0E7421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5258E395-D65D-4B67-8DA3-146B8EB7B1C4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53D2B2B4-50CE-4ECE-9A14-DC81B7E59B39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586C8A15-031D-4892-95AA-9B3CB712C0F9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06783D7B-6D2B-4154-858A-2052310E3EEA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925F8E82-4CF6-4189-AA2E-69BA22249A99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6D98898-A649-4A6B-8742-F9C2363CB648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6E56989A-3788-486D-A1F8-B5C1B44A53E5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BD5CD55B-C99F-4C32-82AC-501E172C0732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BF3E9ABA-04FD-4752-9AFB-E1AAE01E1DFD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F5352C4E-61A5-4F39-828B-7A0CB8CA7A19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822AD21E-4C8C-40F9-8C3E-45233F9A73F2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68649710-1DEA-4580-912D-A87D0F1A6E71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2D31C235-B94E-4C6B-B5B8-6AB6C912C211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AE365BF1-BD8A-4E47-8CF4-CC5410806A39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DA80C1FE-E8B0-4947-96CC-9789E3CDCAF4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0D3AE77E-6E51-43C2-A7AD-889AAB61A1BE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2F3F5E8F-CC09-431B-9BE2-258AC3CB9B96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8FBE27F1-045A-4C0F-8F0E-3FB712E7E2A2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13A9DF7E-C06A-4C92-9330-5732B8923940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85F12696-9977-4B09-9B02-1F51C69E2F04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D5B92D52-2E81-4732-8E12-B5A00AB13FE6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41850FB3-73FF-4E1A-9EAE-8730D43B2789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D06FF1B0-2799-4754-ACCD-B58AD22CE37C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23BB871A-3511-41BF-8BCE-A2DE713CFAF2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4A590E69-B902-41FF-B4B2-FC0BDD6B04DE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F5E51CDD-076A-4821-93DC-AE4910D98614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981FE852-005A-4062-A29F-F63223F5C909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2260422F-A838-4B53-86B3-7D9CF51A73C1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B1497D63-B7AE-48CF-9DAF-2EC11595A80B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926A87C-C0B5-4D40-94D1-59E7FEF79BEB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2E162BA5-28C6-44DF-974F-FB000437B6EB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D271EB1A-04ED-4470-9304-920854E3EB38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1FA8766F-50CA-409A-AC80-C9A09138FFC5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8838742-3688-462F-AEEE-07A567E47FA6}">
          <x14:formula1>
            <xm:f>Selection!$M$2:$M$5</xm:f>
          </x14:formula1>
          <xm:sqref>I3:I63</xm:sqref>
        </x14:dataValidation>
        <x14:dataValidation type="list" allowBlank="1" showInputMessage="1" showErrorMessage="1" xr:uid="{C70EE8F2-ABF8-4BDF-82D5-F5F5656BABBC}">
          <x14:formula1>
            <xm:f>Selection!$K$2:$K$3</xm:f>
          </x14:formula1>
          <xm:sqref>G3:G74</xm:sqref>
        </x14:dataValidation>
        <x14:dataValidation type="list" allowBlank="1" showInputMessage="1" showErrorMessage="1" xr:uid="{614D50F0-5248-4A8D-984F-1C25D076ECD5}">
          <x14:formula1>
            <xm:f>Selection!$O$2:$O$3</xm:f>
          </x14:formula1>
          <xm:sqref>D3:D86</xm:sqref>
        </x14:dataValidation>
        <x14:dataValidation type="list" allowBlank="1" showInputMessage="1" showErrorMessage="1" xr:uid="{0B2F8353-3828-4D37-BE04-4556B92488EF}">
          <x14:formula1>
            <xm:f>Selection!$F$2:$F$5</xm:f>
          </x14:formula1>
          <xm:sqref>E3:E74</xm:sqref>
        </x14:dataValidation>
        <x14:dataValidation type="list" allowBlank="1" showInputMessage="1" showErrorMessage="1" xr:uid="{B3F7C7C8-2495-4F13-A1E4-A5C2BA0B6F48}">
          <x14:formula1>
            <xm:f>Selection!$I$2:$I$10</xm:f>
          </x14:formula1>
          <xm:sqref>C3:C86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2529-0A6B-4D71-BC8B-55B95821BF2C}">
  <dimension ref="C2:O86"/>
  <sheetViews>
    <sheetView workbookViewId="0">
      <selection activeCell="O17" sqref="O17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5" x14ac:dyDescent="0.3">
      <c r="C2" s="30" t="s">
        <v>8</v>
      </c>
      <c r="D2" s="30" t="s">
        <v>22</v>
      </c>
      <c r="E2" s="30" t="s">
        <v>7</v>
      </c>
      <c r="F2" s="30" t="s">
        <v>21</v>
      </c>
      <c r="G2" s="30" t="s">
        <v>19</v>
      </c>
      <c r="H2" s="30" t="s">
        <v>20</v>
      </c>
      <c r="I2" s="30" t="s">
        <v>23</v>
      </c>
      <c r="J2" s="30" t="s">
        <v>28</v>
      </c>
      <c r="K2" s="30" t="s">
        <v>29</v>
      </c>
    </row>
    <row r="3" spans="3:15" x14ac:dyDescent="0.3">
      <c r="C3" s="33" t="s">
        <v>27</v>
      </c>
      <c r="D3" s="34" t="s">
        <v>24</v>
      </c>
      <c r="E3" s="35" t="s">
        <v>9</v>
      </c>
      <c r="F3" s="35" t="str">
        <f>IF($E3=Selection!$F$2,"A",IF(OR($E3=Selection!$F$3,$E3=Selection!$F$5),"B","C"))</f>
        <v>A</v>
      </c>
      <c r="G3" s="35" t="s">
        <v>14</v>
      </c>
      <c r="H3" s="35">
        <v>1</v>
      </c>
      <c r="I3" s="35" t="s">
        <v>15</v>
      </c>
      <c r="J3" s="36">
        <v>400</v>
      </c>
    </row>
    <row r="4" spans="3:15" x14ac:dyDescent="0.3">
      <c r="C4" s="37" t="s">
        <v>27</v>
      </c>
      <c r="D4" s="38" t="s">
        <v>24</v>
      </c>
      <c r="E4" s="46" t="s">
        <v>9</v>
      </c>
      <c r="F4" s="39" t="str">
        <f>IF($E4=Selection!$F$2,"A",IF(OR($E4=Selection!$F$3,$E4=Selection!$F$5),"B","C"))</f>
        <v>A</v>
      </c>
      <c r="G4" s="39" t="s">
        <v>14</v>
      </c>
      <c r="H4" s="39">
        <v>2</v>
      </c>
      <c r="I4" s="39" t="s">
        <v>16</v>
      </c>
      <c r="J4" s="40">
        <v>20</v>
      </c>
    </row>
    <row r="5" spans="3:15" x14ac:dyDescent="0.3">
      <c r="C5" s="37" t="s">
        <v>27</v>
      </c>
      <c r="D5" s="38" t="s">
        <v>24</v>
      </c>
      <c r="E5" s="45" t="s">
        <v>9</v>
      </c>
      <c r="F5" s="39" t="str">
        <f>IF($E5=Selection!$F$2,"A",IF(OR($E5=Selection!$F$3,$E5=Selection!$F$5),"B","C"))</f>
        <v>A</v>
      </c>
      <c r="G5" s="39" t="s">
        <v>14</v>
      </c>
      <c r="H5" s="39">
        <v>3</v>
      </c>
      <c r="I5" s="39" t="s">
        <v>16</v>
      </c>
      <c r="J5" s="40">
        <v>10</v>
      </c>
    </row>
    <row r="6" spans="3:15" x14ac:dyDescent="0.3">
      <c r="C6" s="37" t="s">
        <v>27</v>
      </c>
      <c r="D6" s="38" t="s">
        <v>24</v>
      </c>
      <c r="E6" s="39" t="s">
        <v>9</v>
      </c>
      <c r="F6" s="39" t="str">
        <f>IF($E6=Selection!$F$2,"A",IF(OR($E6=Selection!$F$3,$E6=Selection!$F$5),"B","C"))</f>
        <v>A</v>
      </c>
      <c r="G6" s="39" t="s">
        <v>13</v>
      </c>
      <c r="H6" s="39">
        <v>4</v>
      </c>
      <c r="I6" s="39" t="s">
        <v>16</v>
      </c>
      <c r="J6" s="40">
        <v>200</v>
      </c>
    </row>
    <row r="7" spans="3:15" x14ac:dyDescent="0.3">
      <c r="C7" s="37" t="s">
        <v>27</v>
      </c>
      <c r="D7" s="38" t="s">
        <v>24</v>
      </c>
      <c r="E7" s="39" t="s">
        <v>9</v>
      </c>
      <c r="F7" s="39" t="str">
        <f>IF($E7=Selection!$F$2,"A",IF(OR($E7=Selection!$F$3,$E7=Selection!$F$5),"B","C"))</f>
        <v>A</v>
      </c>
      <c r="G7" s="39" t="s">
        <v>14</v>
      </c>
      <c r="H7" s="39">
        <v>5</v>
      </c>
      <c r="I7" s="39" t="s">
        <v>16</v>
      </c>
      <c r="J7" s="40">
        <v>10</v>
      </c>
      <c r="N7" t="s">
        <v>9</v>
      </c>
      <c r="O7">
        <f>SUM(J3:J15)</f>
        <v>975</v>
      </c>
    </row>
    <row r="8" spans="3:15" x14ac:dyDescent="0.3">
      <c r="C8" s="37" t="s">
        <v>27</v>
      </c>
      <c r="D8" s="38" t="s">
        <v>24</v>
      </c>
      <c r="E8" s="39" t="s">
        <v>9</v>
      </c>
      <c r="F8" s="39" t="str">
        <f>IF($E8=Selection!$F$2,"A",IF(OR($E8=Selection!$F$3,$E8=Selection!$F$5),"B","C"))</f>
        <v>A</v>
      </c>
      <c r="G8" s="39" t="s">
        <v>14</v>
      </c>
      <c r="H8" s="39">
        <v>6</v>
      </c>
      <c r="I8" s="39" t="s">
        <v>17</v>
      </c>
      <c r="J8" s="40">
        <v>25</v>
      </c>
      <c r="N8" t="s">
        <v>10</v>
      </c>
      <c r="O8">
        <f>SUM(J16:J22)</f>
        <v>360</v>
      </c>
    </row>
    <row r="9" spans="3:15" x14ac:dyDescent="0.3">
      <c r="C9" s="37" t="s">
        <v>27</v>
      </c>
      <c r="D9" s="38" t="s">
        <v>24</v>
      </c>
      <c r="E9" s="39" t="s">
        <v>9</v>
      </c>
      <c r="F9" s="39" t="str">
        <f>IF($E9=Selection!$F$2,"A",IF(OR($E9=Selection!$F$3,$E9=Selection!$F$5),"B","C"))</f>
        <v>A</v>
      </c>
      <c r="G9" s="39" t="s">
        <v>14</v>
      </c>
      <c r="H9" s="39" t="s">
        <v>30</v>
      </c>
      <c r="I9" s="39" t="s">
        <v>26</v>
      </c>
      <c r="J9" s="40">
        <v>20</v>
      </c>
      <c r="N9" t="s">
        <v>31</v>
      </c>
      <c r="O9">
        <f>SUM(J23:J26)</f>
        <v>110</v>
      </c>
    </row>
    <row r="10" spans="3:15" x14ac:dyDescent="0.3">
      <c r="C10" s="37" t="s">
        <v>27</v>
      </c>
      <c r="D10" s="38" t="s">
        <v>24</v>
      </c>
      <c r="E10" s="39" t="s">
        <v>9</v>
      </c>
      <c r="F10" s="39" t="str">
        <f>IF($E10=Selection!$F$2,"A",IF(OR($E10=Selection!$F$3,$E10=Selection!$F$5),"B","C"))</f>
        <v>A</v>
      </c>
      <c r="G10" s="39" t="s">
        <v>14</v>
      </c>
      <c r="H10" s="39">
        <v>7</v>
      </c>
      <c r="I10" s="39" t="s">
        <v>15</v>
      </c>
      <c r="J10" s="40">
        <v>10</v>
      </c>
      <c r="N10" t="s">
        <v>12</v>
      </c>
      <c r="O10">
        <f>SUM(J27:J32)</f>
        <v>840</v>
      </c>
    </row>
    <row r="11" spans="3:15" x14ac:dyDescent="0.3">
      <c r="C11" s="37" t="s">
        <v>27</v>
      </c>
      <c r="D11" s="38" t="s">
        <v>24</v>
      </c>
      <c r="E11" s="39" t="s">
        <v>9</v>
      </c>
      <c r="F11" s="39" t="str">
        <f>IF($E11=Selection!$F$2,"A",IF(OR($E11=Selection!$F$3,$E11=Selection!$F$5),"B","C"))</f>
        <v>A</v>
      </c>
      <c r="G11" s="39" t="s">
        <v>14</v>
      </c>
      <c r="H11" s="39">
        <v>8</v>
      </c>
      <c r="I11" s="39" t="s">
        <v>16</v>
      </c>
      <c r="J11" s="40">
        <v>20</v>
      </c>
      <c r="O11">
        <f>SUM(O7:O10)</f>
        <v>2285</v>
      </c>
    </row>
    <row r="12" spans="3:15" x14ac:dyDescent="0.3">
      <c r="C12" s="37" t="s">
        <v>27</v>
      </c>
      <c r="D12" s="38" t="s">
        <v>24</v>
      </c>
      <c r="E12" s="39" t="s">
        <v>9</v>
      </c>
      <c r="F12" s="39" t="str">
        <f>IF($E12=Selection!$F$2,"A",IF(OR($E12=Selection!$F$3,$E12=Selection!$F$5),"B","C"))</f>
        <v>A</v>
      </c>
      <c r="G12" s="39" t="s">
        <v>14</v>
      </c>
      <c r="H12" s="39">
        <v>9</v>
      </c>
      <c r="I12" s="39" t="s">
        <v>17</v>
      </c>
      <c r="J12" s="40">
        <v>0</v>
      </c>
    </row>
    <row r="13" spans="3:15" x14ac:dyDescent="0.3">
      <c r="C13" s="37" t="s">
        <v>27</v>
      </c>
      <c r="D13" s="38" t="s">
        <v>24</v>
      </c>
      <c r="E13" s="39" t="s">
        <v>9</v>
      </c>
      <c r="F13" s="39" t="str">
        <f>IF($E13=Selection!$F$2,"A",IF(OR($E13=Selection!$F$3,$E13=Selection!$F$5),"B","C"))</f>
        <v>A</v>
      </c>
      <c r="G13" s="39" t="s">
        <v>13</v>
      </c>
      <c r="H13" s="39">
        <v>10</v>
      </c>
      <c r="I13" s="39" t="s">
        <v>16</v>
      </c>
      <c r="J13" s="40">
        <v>250</v>
      </c>
    </row>
    <row r="14" spans="3:15" x14ac:dyDescent="0.3">
      <c r="C14" s="37" t="s">
        <v>27</v>
      </c>
      <c r="D14" s="38" t="s">
        <v>24</v>
      </c>
      <c r="E14" s="39" t="s">
        <v>9</v>
      </c>
      <c r="F14" s="39" t="str">
        <f>IF($E14=Selection!$F$2,"A",IF(OR($E14=Selection!$F$3,$E14=Selection!$F$5),"B","C"))</f>
        <v>A</v>
      </c>
      <c r="G14" s="39" t="s">
        <v>14</v>
      </c>
      <c r="H14" s="39">
        <v>11</v>
      </c>
      <c r="I14" s="39" t="s">
        <v>17</v>
      </c>
      <c r="J14" s="40">
        <v>10</v>
      </c>
    </row>
    <row r="15" spans="3:15" x14ac:dyDescent="0.3">
      <c r="C15" s="37" t="s">
        <v>27</v>
      </c>
      <c r="D15" s="38" t="s">
        <v>24</v>
      </c>
      <c r="E15" s="39" t="s">
        <v>9</v>
      </c>
      <c r="F15" s="39" t="str">
        <f>IF($E15=Selection!$F$2,"A",IF(OR($E15=Selection!$F$3,$E15=Selection!$F$5),"B","C"))</f>
        <v>A</v>
      </c>
      <c r="G15" s="39" t="s">
        <v>14</v>
      </c>
      <c r="H15" s="39">
        <v>12</v>
      </c>
      <c r="I15" s="39" t="s">
        <v>17</v>
      </c>
      <c r="J15" s="40">
        <v>0</v>
      </c>
    </row>
    <row r="16" spans="3:15" x14ac:dyDescent="0.3">
      <c r="C16" s="37" t="s">
        <v>27</v>
      </c>
      <c r="D16" s="38" t="s">
        <v>24</v>
      </c>
      <c r="E16" s="39" t="s">
        <v>10</v>
      </c>
      <c r="F16" s="39" t="str">
        <f>IF($E16=Selection!$F$2,"A",IF(OR($E16=Selection!$F$3,$E16=Selection!$F$5),"B","C"))</f>
        <v>B</v>
      </c>
      <c r="G16" s="39" t="s">
        <v>13</v>
      </c>
      <c r="H16" s="39">
        <v>13</v>
      </c>
      <c r="I16" s="39" t="s">
        <v>16</v>
      </c>
      <c r="J16" s="40">
        <v>250</v>
      </c>
    </row>
    <row r="17" spans="3:10" x14ac:dyDescent="0.3">
      <c r="C17" s="37" t="s">
        <v>27</v>
      </c>
      <c r="D17" s="38" t="s">
        <v>24</v>
      </c>
      <c r="E17" s="39" t="s">
        <v>10</v>
      </c>
      <c r="F17" s="39" t="str">
        <f>IF($E17=Selection!$F$2,"A",IF(OR($E17=Selection!$F$3,$E17=Selection!$F$5),"B","C"))</f>
        <v>B</v>
      </c>
      <c r="G17" s="39" t="s">
        <v>14</v>
      </c>
      <c r="H17" s="39">
        <v>14</v>
      </c>
      <c r="I17" s="39" t="s">
        <v>16</v>
      </c>
      <c r="J17" s="40">
        <v>20</v>
      </c>
    </row>
    <row r="18" spans="3:10" x14ac:dyDescent="0.3">
      <c r="C18" s="37" t="s">
        <v>27</v>
      </c>
      <c r="D18" s="38" t="s">
        <v>24</v>
      </c>
      <c r="E18" s="45" t="s">
        <v>10</v>
      </c>
      <c r="F18" s="39" t="str">
        <f>IF($E18=Selection!$F$2,"A",IF(OR($E18=Selection!$F$3,$E18=Selection!$F$5),"B","C"))</f>
        <v>B</v>
      </c>
      <c r="G18" s="39" t="s">
        <v>14</v>
      </c>
      <c r="H18" s="39">
        <v>15</v>
      </c>
      <c r="I18" s="39" t="s">
        <v>16</v>
      </c>
      <c r="J18" s="40">
        <v>10</v>
      </c>
    </row>
    <row r="19" spans="3:10" x14ac:dyDescent="0.3">
      <c r="C19" s="37" t="s">
        <v>27</v>
      </c>
      <c r="D19" s="38" t="s">
        <v>24</v>
      </c>
      <c r="E19" s="39" t="s">
        <v>10</v>
      </c>
      <c r="F19" s="39" t="str">
        <f>IF($E19=Selection!$F$2,"A",IF(OR($E19=Selection!$F$3,$E19=Selection!$F$5),"B","C"))</f>
        <v>B</v>
      </c>
      <c r="G19" s="39" t="s">
        <v>14</v>
      </c>
      <c r="H19" s="39">
        <v>16</v>
      </c>
      <c r="I19" s="39" t="s">
        <v>17</v>
      </c>
      <c r="J19" s="40">
        <v>20</v>
      </c>
    </row>
    <row r="20" spans="3:10" x14ac:dyDescent="0.3">
      <c r="C20" s="37" t="s">
        <v>27</v>
      </c>
      <c r="D20" s="38" t="s">
        <v>24</v>
      </c>
      <c r="E20" s="39" t="s">
        <v>10</v>
      </c>
      <c r="F20" s="39" t="str">
        <f>IF($E20=Selection!$F$2,"A",IF(OR($E20=Selection!$F$3,$E20=Selection!$F$5),"B","C"))</f>
        <v>B</v>
      </c>
      <c r="G20" s="39" t="s">
        <v>14</v>
      </c>
      <c r="H20" s="39">
        <v>17</v>
      </c>
      <c r="I20" s="39" t="s">
        <v>15</v>
      </c>
      <c r="J20" s="40">
        <v>20</v>
      </c>
    </row>
    <row r="21" spans="3:10" x14ac:dyDescent="0.3">
      <c r="C21" s="37" t="s">
        <v>27</v>
      </c>
      <c r="D21" s="38" t="s">
        <v>24</v>
      </c>
      <c r="E21" s="39" t="s">
        <v>10</v>
      </c>
      <c r="F21" s="39" t="str">
        <f>IF($E21=Selection!$F$2,"A",IF(OR($E21=Selection!$F$3,$E21=Selection!$F$5),"B","C"))</f>
        <v>B</v>
      </c>
      <c r="G21" s="39" t="s">
        <v>14</v>
      </c>
      <c r="H21" s="39">
        <v>18</v>
      </c>
      <c r="I21" s="39" t="s">
        <v>17</v>
      </c>
      <c r="J21" s="40">
        <v>0</v>
      </c>
    </row>
    <row r="22" spans="3:10" x14ac:dyDescent="0.3">
      <c r="C22" s="37" t="s">
        <v>27</v>
      </c>
      <c r="D22" s="38" t="s">
        <v>24</v>
      </c>
      <c r="E22" s="46" t="s">
        <v>10</v>
      </c>
      <c r="F22" s="39" t="str">
        <f>IF($E22=Selection!$F$2,"A",IF(OR($E22=Selection!$F$3,$E22=Selection!$F$5),"B","C"))</f>
        <v>B</v>
      </c>
      <c r="G22" s="39" t="s">
        <v>14</v>
      </c>
      <c r="H22" s="39" t="s">
        <v>30</v>
      </c>
      <c r="I22" s="39" t="s">
        <v>26</v>
      </c>
      <c r="J22" s="40">
        <v>40</v>
      </c>
    </row>
    <row r="23" spans="3:10" x14ac:dyDescent="0.3">
      <c r="C23" s="37" t="s">
        <v>27</v>
      </c>
      <c r="D23" s="38" t="s">
        <v>24</v>
      </c>
      <c r="E23" s="39" t="s">
        <v>11</v>
      </c>
      <c r="F23" s="39" t="str">
        <f>IF($E23=Selection!$F$2,"A",IF(OR($E23=Selection!$F$3,$E23=Selection!$F$5),"B","C"))</f>
        <v>C</v>
      </c>
      <c r="G23" s="39" t="s">
        <v>13</v>
      </c>
      <c r="H23" s="39">
        <v>19</v>
      </c>
      <c r="I23" s="39" t="s">
        <v>15</v>
      </c>
      <c r="J23" s="40">
        <v>100</v>
      </c>
    </row>
    <row r="24" spans="3:10" x14ac:dyDescent="0.3">
      <c r="C24" s="37" t="s">
        <v>27</v>
      </c>
      <c r="D24" s="38" t="s">
        <v>24</v>
      </c>
      <c r="E24" s="45" t="s">
        <v>11</v>
      </c>
      <c r="F24" s="39" t="str">
        <f>IF($E24=Selection!$F$2,"A",IF(OR($E24=Selection!$F$3,$E24=Selection!$F$5),"B","C"))</f>
        <v>C</v>
      </c>
      <c r="G24" s="39" t="s">
        <v>14</v>
      </c>
      <c r="H24" s="39">
        <v>20</v>
      </c>
      <c r="I24" s="39" t="s">
        <v>16</v>
      </c>
      <c r="J24" s="40">
        <v>10</v>
      </c>
    </row>
    <row r="25" spans="3:10" x14ac:dyDescent="0.3">
      <c r="C25" s="37" t="s">
        <v>27</v>
      </c>
      <c r="D25" s="38" t="s">
        <v>24</v>
      </c>
      <c r="E25" s="39" t="s">
        <v>11</v>
      </c>
      <c r="F25" s="39" t="str">
        <f>IF($E25=Selection!$F$2,"A",IF(OR($E25=Selection!$F$3,$E25=Selection!$F$5),"B","C"))</f>
        <v>C</v>
      </c>
      <c r="G25" s="39" t="s">
        <v>14</v>
      </c>
      <c r="H25" s="39">
        <v>21</v>
      </c>
      <c r="I25" s="39" t="s">
        <v>17</v>
      </c>
      <c r="J25" s="40">
        <v>0</v>
      </c>
    </row>
    <row r="26" spans="3:10" x14ac:dyDescent="0.3">
      <c r="C26" s="37" t="s">
        <v>27</v>
      </c>
      <c r="D26" s="38" t="s">
        <v>24</v>
      </c>
      <c r="E26" s="39" t="s">
        <v>11</v>
      </c>
      <c r="F26" s="39" t="str">
        <f>IF($E26=Selection!$F$2,"A",IF(OR($E26=Selection!$F$3,$E26=Selection!$F$5),"B","C"))</f>
        <v>C</v>
      </c>
      <c r="G26" s="39" t="s">
        <v>14</v>
      </c>
      <c r="H26" s="39" t="s">
        <v>30</v>
      </c>
      <c r="I26" s="39" t="s">
        <v>26</v>
      </c>
      <c r="J26" s="40">
        <v>0</v>
      </c>
    </row>
    <row r="27" spans="3:10" x14ac:dyDescent="0.3">
      <c r="C27" s="37" t="s">
        <v>27</v>
      </c>
      <c r="D27" s="38" t="s">
        <v>24</v>
      </c>
      <c r="E27" s="39" t="s">
        <v>12</v>
      </c>
      <c r="F27" s="39" t="str">
        <f>IF($E27=Selection!$F$2,"A",IF(OR($E27=Selection!$F$3,$E27=Selection!$F$5),"B","C"))</f>
        <v>B</v>
      </c>
      <c r="G27" s="39" t="s">
        <v>13</v>
      </c>
      <c r="H27" s="39">
        <v>22</v>
      </c>
      <c r="I27" s="39" t="s">
        <v>16</v>
      </c>
      <c r="J27" s="40">
        <v>400</v>
      </c>
    </row>
    <row r="28" spans="3:10" x14ac:dyDescent="0.3">
      <c r="C28" s="37" t="s">
        <v>27</v>
      </c>
      <c r="D28" s="38" t="s">
        <v>24</v>
      </c>
      <c r="E28" s="39" t="s">
        <v>12</v>
      </c>
      <c r="F28" s="39" t="str">
        <f>IF($E28=Selection!$F$2,"A",IF(OR($E28=Selection!$F$3,$E28=Selection!$F$5),"B","C"))</f>
        <v>B</v>
      </c>
      <c r="G28" s="39" t="s">
        <v>13</v>
      </c>
      <c r="H28" s="39">
        <v>23</v>
      </c>
      <c r="I28" s="39" t="s">
        <v>15</v>
      </c>
      <c r="J28" s="40">
        <v>400</v>
      </c>
    </row>
    <row r="29" spans="3:10" x14ac:dyDescent="0.3">
      <c r="C29" s="37" t="s">
        <v>27</v>
      </c>
      <c r="D29" s="38" t="s">
        <v>24</v>
      </c>
      <c r="E29" s="39" t="s">
        <v>12</v>
      </c>
      <c r="F29" s="39" t="str">
        <f>IF($E29=Selection!$F$2,"A",IF(OR($E29=Selection!$F$3,$E29=Selection!$F$5),"B","C"))</f>
        <v>B</v>
      </c>
      <c r="G29" s="39" t="s">
        <v>14</v>
      </c>
      <c r="H29" s="39">
        <v>24</v>
      </c>
      <c r="I29" s="39" t="s">
        <v>16</v>
      </c>
      <c r="J29" s="40">
        <v>20</v>
      </c>
    </row>
    <row r="30" spans="3:10" x14ac:dyDescent="0.3">
      <c r="C30" s="37" t="s">
        <v>27</v>
      </c>
      <c r="D30" s="38" t="s">
        <v>24</v>
      </c>
      <c r="E30" s="39" t="s">
        <v>12</v>
      </c>
      <c r="F30" s="39" t="str">
        <f>IF($E30=Selection!$F$2,"A",IF(OR($E30=Selection!$F$3,$E30=Selection!$F$5),"B","C"))</f>
        <v>B</v>
      </c>
      <c r="G30" s="39" t="s">
        <v>14</v>
      </c>
      <c r="H30" s="39">
        <v>25</v>
      </c>
      <c r="I30" s="39" t="s">
        <v>17</v>
      </c>
      <c r="J30" s="40">
        <v>20</v>
      </c>
    </row>
    <row r="31" spans="3:10" x14ac:dyDescent="0.3">
      <c r="C31" s="37" t="s">
        <v>27</v>
      </c>
      <c r="D31" s="38" t="s">
        <v>24</v>
      </c>
      <c r="E31" s="39" t="s">
        <v>12</v>
      </c>
      <c r="F31" s="39" t="str">
        <f>IF($E31=Selection!$F$2,"A",IF(OR($E31=Selection!$F$3,$E31=Selection!$F$5),"B","C"))</f>
        <v>B</v>
      </c>
      <c r="G31" s="39" t="s">
        <v>14</v>
      </c>
      <c r="H31" s="39">
        <v>26</v>
      </c>
      <c r="I31" s="39" t="s">
        <v>17</v>
      </c>
      <c r="J31" s="40">
        <v>0</v>
      </c>
    </row>
    <row r="32" spans="3:10" x14ac:dyDescent="0.3">
      <c r="C32" s="37" t="s">
        <v>27</v>
      </c>
      <c r="D32" s="38" t="s">
        <v>24</v>
      </c>
      <c r="E32" s="39" t="s">
        <v>12</v>
      </c>
      <c r="F32" s="39" t="str">
        <f>IF($E32=Selection!$F$2,"A",IF(OR($E32=Selection!$F$3,$E32=Selection!$F$5),"B","C"))</f>
        <v>B</v>
      </c>
      <c r="G32" s="39" t="s">
        <v>14</v>
      </c>
      <c r="H32" s="39" t="s">
        <v>30</v>
      </c>
      <c r="I32" s="39" t="s">
        <v>26</v>
      </c>
      <c r="J32" s="40">
        <v>0</v>
      </c>
    </row>
    <row r="33" spans="3:15" x14ac:dyDescent="0.3">
      <c r="C33" s="33" t="s">
        <v>27</v>
      </c>
      <c r="D33" s="34" t="s">
        <v>25</v>
      </c>
      <c r="E33" s="35" t="s">
        <v>9</v>
      </c>
      <c r="F33" s="35" t="str">
        <f>IF($E33=Selection!$F$2,"A",IF(OR($E33=Selection!$F$3,$E33=Selection!$F$5),"B","C"))</f>
        <v>A</v>
      </c>
      <c r="G33" s="35" t="s">
        <v>13</v>
      </c>
      <c r="H33" s="35">
        <v>1</v>
      </c>
      <c r="I33" s="35" t="s">
        <v>15</v>
      </c>
      <c r="J33" s="36">
        <v>400</v>
      </c>
    </row>
    <row r="34" spans="3:15" x14ac:dyDescent="0.3">
      <c r="C34" s="37" t="s">
        <v>27</v>
      </c>
      <c r="D34" s="38" t="s">
        <v>25</v>
      </c>
      <c r="E34" s="39" t="s">
        <v>9</v>
      </c>
      <c r="F34" s="39" t="str">
        <f>IF($E34=Selection!$F$2,"A",IF(OR($E34=Selection!$F$3,$E34=Selection!$F$5),"B","C"))</f>
        <v>A</v>
      </c>
      <c r="G34" s="39" t="s">
        <v>14</v>
      </c>
      <c r="H34" s="39">
        <v>2</v>
      </c>
      <c r="I34" s="39" t="s">
        <v>16</v>
      </c>
      <c r="J34" s="40">
        <v>10</v>
      </c>
    </row>
    <row r="35" spans="3:15" x14ac:dyDescent="0.3">
      <c r="C35" s="37" t="s">
        <v>27</v>
      </c>
      <c r="D35" s="38" t="s">
        <v>25</v>
      </c>
      <c r="E35" s="39" t="s">
        <v>9</v>
      </c>
      <c r="F35" s="39" t="str">
        <f>IF($E35=Selection!$F$2,"A",IF(OR($E35=Selection!$F$3,$E35=Selection!$F$5),"B","C"))</f>
        <v>A</v>
      </c>
      <c r="G35" s="39" t="s">
        <v>14</v>
      </c>
      <c r="H35" s="39">
        <v>4</v>
      </c>
      <c r="I35" s="39" t="s">
        <v>16</v>
      </c>
      <c r="J35" s="40">
        <v>10</v>
      </c>
    </row>
    <row r="36" spans="3:15" x14ac:dyDescent="0.3">
      <c r="C36" s="37" t="s">
        <v>27</v>
      </c>
      <c r="D36" s="38" t="s">
        <v>25</v>
      </c>
      <c r="E36" s="39" t="s">
        <v>9</v>
      </c>
      <c r="F36" s="39" t="str">
        <f>IF($E36=Selection!$F$2,"A",IF(OR($E36=Selection!$F$3,$E36=Selection!$F$5),"B","C"))</f>
        <v>A</v>
      </c>
      <c r="G36" s="39" t="s">
        <v>13</v>
      </c>
      <c r="H36" s="39">
        <v>6</v>
      </c>
      <c r="I36" s="39" t="s">
        <v>16</v>
      </c>
      <c r="J36" s="40">
        <v>300</v>
      </c>
    </row>
    <row r="37" spans="3:15" x14ac:dyDescent="0.3">
      <c r="C37" s="37" t="s">
        <v>27</v>
      </c>
      <c r="D37" s="38" t="s">
        <v>25</v>
      </c>
      <c r="E37" s="39" t="s">
        <v>9</v>
      </c>
      <c r="F37" s="39" t="str">
        <f>IF($E37=Selection!$F$2,"A",IF(OR($E37=Selection!$F$3,$E37=Selection!$F$5),"B","C"))</f>
        <v>A</v>
      </c>
      <c r="G37" s="39" t="s">
        <v>14</v>
      </c>
      <c r="H37" s="39">
        <v>8</v>
      </c>
      <c r="I37" s="39" t="s">
        <v>16</v>
      </c>
      <c r="J37" s="40">
        <v>10</v>
      </c>
      <c r="N37" t="s">
        <v>9</v>
      </c>
      <c r="O37">
        <f>SUM(J33:J45)</f>
        <v>1220</v>
      </c>
    </row>
    <row r="38" spans="3:15" x14ac:dyDescent="0.3">
      <c r="C38" s="37" t="s">
        <v>27</v>
      </c>
      <c r="D38" s="38" t="s">
        <v>25</v>
      </c>
      <c r="E38" s="45" t="s">
        <v>9</v>
      </c>
      <c r="F38" s="39" t="str">
        <f>IF($E38=Selection!$F$2,"A",IF(OR($E38=Selection!$F$3,$E38=Selection!$F$5),"B","C"))</f>
        <v>A</v>
      </c>
      <c r="G38" s="39" t="s">
        <v>14</v>
      </c>
      <c r="H38" s="39">
        <v>9</v>
      </c>
      <c r="I38" s="39" t="s">
        <v>17</v>
      </c>
      <c r="J38" s="40">
        <v>20</v>
      </c>
      <c r="N38" t="s">
        <v>10</v>
      </c>
      <c r="O38">
        <f>SUM(J46:J52)</f>
        <v>350</v>
      </c>
    </row>
    <row r="39" spans="3:15" x14ac:dyDescent="0.3">
      <c r="C39" s="37" t="s">
        <v>27</v>
      </c>
      <c r="D39" s="38" t="s">
        <v>25</v>
      </c>
      <c r="E39" s="39" t="s">
        <v>9</v>
      </c>
      <c r="F39" s="39" t="str">
        <f>IF($E39=Selection!$F$2,"A",IF(OR($E39=Selection!$F$3,$E39=Selection!$F$5),"B","C"))</f>
        <v>A</v>
      </c>
      <c r="G39" s="39" t="s">
        <v>14</v>
      </c>
      <c r="H39" s="39" t="s">
        <v>30</v>
      </c>
      <c r="I39" s="39" t="s">
        <v>26</v>
      </c>
      <c r="J39" s="40">
        <v>20</v>
      </c>
      <c r="N39" t="s">
        <v>31</v>
      </c>
      <c r="O39">
        <f>SUM(J53:J56)</f>
        <v>240</v>
      </c>
    </row>
    <row r="40" spans="3:15" x14ac:dyDescent="0.3">
      <c r="C40" s="37" t="s">
        <v>27</v>
      </c>
      <c r="D40" s="38" t="s">
        <v>25</v>
      </c>
      <c r="E40" s="39" t="s">
        <v>9</v>
      </c>
      <c r="F40" s="39" t="str">
        <f>IF($E40=Selection!$F$2,"A",IF(OR($E40=Selection!$F$3,$E40=Selection!$F$5),"B","C"))</f>
        <v>A</v>
      </c>
      <c r="G40" s="39" t="s">
        <v>13</v>
      </c>
      <c r="H40" s="39">
        <v>10</v>
      </c>
      <c r="I40" s="39" t="s">
        <v>15</v>
      </c>
      <c r="J40" s="40">
        <v>200</v>
      </c>
      <c r="N40" t="s">
        <v>12</v>
      </c>
      <c r="O40">
        <f>SUM(J57:J62)</f>
        <v>640</v>
      </c>
    </row>
    <row r="41" spans="3:15" x14ac:dyDescent="0.3">
      <c r="C41" s="37" t="s">
        <v>27</v>
      </c>
      <c r="D41" s="38" t="s">
        <v>25</v>
      </c>
      <c r="E41" s="39" t="s">
        <v>9</v>
      </c>
      <c r="F41" s="39" t="str">
        <f>IF($E41=Selection!$F$2,"A",IF(OR($E41=Selection!$F$3,$E41=Selection!$F$5),"B","C"))</f>
        <v>A</v>
      </c>
      <c r="G41" s="39" t="s">
        <v>14</v>
      </c>
      <c r="H41" s="39">
        <v>11</v>
      </c>
      <c r="I41" s="39" t="s">
        <v>16</v>
      </c>
      <c r="J41" s="40">
        <v>20</v>
      </c>
      <c r="O41">
        <f>SUM(O37:O40)</f>
        <v>2450</v>
      </c>
    </row>
    <row r="42" spans="3:15" x14ac:dyDescent="0.3">
      <c r="C42" s="37" t="s">
        <v>27</v>
      </c>
      <c r="D42" s="38" t="s">
        <v>25</v>
      </c>
      <c r="E42" s="39" t="s">
        <v>9</v>
      </c>
      <c r="F42" s="39" t="str">
        <f>IF($E42=Selection!$F$2,"A",IF(OR($E42=Selection!$F$3,$E42=Selection!$F$5),"B","C"))</f>
        <v>A</v>
      </c>
      <c r="G42" s="39" t="s">
        <v>14</v>
      </c>
      <c r="H42" s="39">
        <v>12</v>
      </c>
      <c r="I42" s="39" t="s">
        <v>17</v>
      </c>
      <c r="J42" s="40">
        <v>0</v>
      </c>
    </row>
    <row r="43" spans="3:15" x14ac:dyDescent="0.3">
      <c r="C43" s="37" t="s">
        <v>27</v>
      </c>
      <c r="D43" s="38" t="s">
        <v>25</v>
      </c>
      <c r="E43" s="39" t="s">
        <v>9</v>
      </c>
      <c r="F43" s="39" t="str">
        <f>IF($E43=Selection!$F$2,"A",IF(OR($E43=Selection!$F$3,$E43=Selection!$F$5),"B","C"))</f>
        <v>A</v>
      </c>
      <c r="G43" s="39" t="s">
        <v>13</v>
      </c>
      <c r="H43" s="39">
        <v>27</v>
      </c>
      <c r="I43" s="39" t="s">
        <v>16</v>
      </c>
      <c r="J43" s="40">
        <v>200</v>
      </c>
    </row>
    <row r="44" spans="3:15" x14ac:dyDescent="0.3">
      <c r="C44" s="37" t="s">
        <v>27</v>
      </c>
      <c r="D44" s="38" t="s">
        <v>25</v>
      </c>
      <c r="E44" s="39" t="s">
        <v>9</v>
      </c>
      <c r="F44" s="39" t="str">
        <f>IF($E44=Selection!$F$2,"A",IF(OR($E44=Selection!$F$3,$E44=Selection!$F$5),"B","C"))</f>
        <v>A</v>
      </c>
      <c r="G44" s="39" t="s">
        <v>14</v>
      </c>
      <c r="H44" s="39">
        <v>28</v>
      </c>
      <c r="I44" s="39" t="s">
        <v>17</v>
      </c>
      <c r="J44" s="40">
        <v>20</v>
      </c>
    </row>
    <row r="45" spans="3:15" x14ac:dyDescent="0.3">
      <c r="C45" s="37" t="s">
        <v>27</v>
      </c>
      <c r="D45" s="38" t="s">
        <v>25</v>
      </c>
      <c r="E45" s="39" t="s">
        <v>9</v>
      </c>
      <c r="F45" s="39" t="str">
        <f>IF($E45=Selection!$F$2,"A",IF(OR($E45=Selection!$F$3,$E45=Selection!$F$5),"B","C"))</f>
        <v>A</v>
      </c>
      <c r="G45" s="39" t="s">
        <v>14</v>
      </c>
      <c r="H45" s="39">
        <v>29</v>
      </c>
      <c r="I45" s="39" t="s">
        <v>17</v>
      </c>
      <c r="J45" s="40">
        <v>10</v>
      </c>
    </row>
    <row r="46" spans="3:15" x14ac:dyDescent="0.3">
      <c r="C46" s="37" t="s">
        <v>27</v>
      </c>
      <c r="D46" s="38" t="s">
        <v>25</v>
      </c>
      <c r="E46" s="39" t="s">
        <v>10</v>
      </c>
      <c r="F46" s="39" t="str">
        <f>IF($E46=Selection!$F$2,"A",IF(OR($E46=Selection!$F$3,$E46=Selection!$F$5),"B","C"))</f>
        <v>B</v>
      </c>
      <c r="G46" s="39" t="s">
        <v>13</v>
      </c>
      <c r="H46" s="39">
        <v>13</v>
      </c>
      <c r="I46" s="39" t="s">
        <v>16</v>
      </c>
      <c r="J46" s="40">
        <v>150</v>
      </c>
    </row>
    <row r="47" spans="3:15" x14ac:dyDescent="0.3">
      <c r="C47" s="37" t="s">
        <v>27</v>
      </c>
      <c r="D47" s="38" t="s">
        <v>25</v>
      </c>
      <c r="E47" s="39" t="s">
        <v>10</v>
      </c>
      <c r="F47" s="39" t="str">
        <f>IF($E47=Selection!$F$2,"A",IF(OR($E47=Selection!$F$3,$E47=Selection!$F$5),"B","C"))</f>
        <v>B</v>
      </c>
      <c r="G47" s="39" t="s">
        <v>14</v>
      </c>
      <c r="H47" s="39">
        <v>15</v>
      </c>
      <c r="I47" s="39" t="s">
        <v>16</v>
      </c>
      <c r="J47" s="40">
        <v>20</v>
      </c>
    </row>
    <row r="48" spans="3:15" x14ac:dyDescent="0.3">
      <c r="C48" s="37" t="s">
        <v>27</v>
      </c>
      <c r="D48" s="38" t="s">
        <v>25</v>
      </c>
      <c r="E48" s="45" t="s">
        <v>10</v>
      </c>
      <c r="F48" s="39" t="str">
        <f>IF($E48=Selection!$F$2,"A",IF(OR($E48=Selection!$F$3,$E48=Selection!$F$5),"B","C"))</f>
        <v>B</v>
      </c>
      <c r="G48" s="39" t="s">
        <v>14</v>
      </c>
      <c r="H48" s="39">
        <v>16</v>
      </c>
      <c r="I48" s="39" t="s">
        <v>16</v>
      </c>
      <c r="J48" s="40">
        <v>10</v>
      </c>
    </row>
    <row r="49" spans="3:10" x14ac:dyDescent="0.3">
      <c r="C49" s="37" t="s">
        <v>27</v>
      </c>
      <c r="D49" s="38" t="s">
        <v>25</v>
      </c>
      <c r="E49" s="39" t="s">
        <v>10</v>
      </c>
      <c r="F49" s="39" t="str">
        <f>IF($E49=Selection!$F$2,"A",IF(OR($E49=Selection!$F$3,$E49=Selection!$F$5),"B","C"))</f>
        <v>B</v>
      </c>
      <c r="G49" s="39" t="s">
        <v>14</v>
      </c>
      <c r="H49" s="39">
        <v>18</v>
      </c>
      <c r="I49" s="39" t="s">
        <v>17</v>
      </c>
      <c r="J49" s="40">
        <v>150</v>
      </c>
    </row>
    <row r="50" spans="3:10" x14ac:dyDescent="0.3">
      <c r="C50" s="37" t="s">
        <v>27</v>
      </c>
      <c r="D50" s="38" t="s">
        <v>25</v>
      </c>
      <c r="E50" s="39" t="s">
        <v>10</v>
      </c>
      <c r="F50" s="39" t="str">
        <f>IF($E50=Selection!$F$2,"A",IF(OR($E50=Selection!$F$3,$E50=Selection!$F$5),"B","C"))</f>
        <v>B</v>
      </c>
      <c r="G50" s="39" t="s">
        <v>14</v>
      </c>
      <c r="H50" s="39">
        <v>30</v>
      </c>
      <c r="I50" s="39" t="s">
        <v>15</v>
      </c>
      <c r="J50" s="40">
        <v>20</v>
      </c>
    </row>
    <row r="51" spans="3:10" x14ac:dyDescent="0.3">
      <c r="C51" s="37" t="s">
        <v>27</v>
      </c>
      <c r="D51" s="38" t="s">
        <v>25</v>
      </c>
      <c r="E51" s="39" t="s">
        <v>10</v>
      </c>
      <c r="F51" s="39" t="str">
        <f>IF($E51=Selection!$F$2,"A",IF(OR($E51=Selection!$F$3,$E51=Selection!$F$5),"B","C"))</f>
        <v>B</v>
      </c>
      <c r="G51" s="39" t="s">
        <v>14</v>
      </c>
      <c r="H51" s="39">
        <v>31</v>
      </c>
      <c r="I51" s="39" t="s">
        <v>17</v>
      </c>
      <c r="J51" s="40">
        <v>0</v>
      </c>
    </row>
    <row r="52" spans="3:10" x14ac:dyDescent="0.3">
      <c r="C52" s="37" t="s">
        <v>27</v>
      </c>
      <c r="D52" s="38" t="s">
        <v>25</v>
      </c>
      <c r="E52" s="39" t="s">
        <v>10</v>
      </c>
      <c r="F52" s="39" t="str">
        <f>IF($E52=Selection!$F$2,"A",IF(OR($E52=Selection!$F$3,$E52=Selection!$F$5),"B","C"))</f>
        <v>B</v>
      </c>
      <c r="G52" s="39" t="s">
        <v>14</v>
      </c>
      <c r="H52" s="39" t="s">
        <v>30</v>
      </c>
      <c r="I52" s="39" t="s">
        <v>26</v>
      </c>
      <c r="J52" s="40">
        <v>0</v>
      </c>
    </row>
    <row r="53" spans="3:10" x14ac:dyDescent="0.3">
      <c r="C53" s="37" t="s">
        <v>27</v>
      </c>
      <c r="D53" s="38" t="s">
        <v>25</v>
      </c>
      <c r="E53" s="39" t="s">
        <v>11</v>
      </c>
      <c r="F53" s="39" t="str">
        <f>IF($E53=Selection!$F$2,"A",IF(OR($E53=Selection!$F$3,$E53=Selection!$F$5),"B","C"))</f>
        <v>C</v>
      </c>
      <c r="G53" s="39" t="s">
        <v>13</v>
      </c>
      <c r="H53" s="39">
        <v>19</v>
      </c>
      <c r="I53" s="39" t="s">
        <v>15</v>
      </c>
      <c r="J53" s="40">
        <v>200</v>
      </c>
    </row>
    <row r="54" spans="3:10" x14ac:dyDescent="0.3">
      <c r="C54" s="37" t="s">
        <v>27</v>
      </c>
      <c r="D54" s="38" t="s">
        <v>25</v>
      </c>
      <c r="E54" s="39" t="s">
        <v>11</v>
      </c>
      <c r="F54" s="39" t="str">
        <f>IF($E54=Selection!$F$2,"A",IF(OR($E54=Selection!$F$3,$E54=Selection!$F$5),"B","C"))</f>
        <v>C</v>
      </c>
      <c r="G54" s="39" t="s">
        <v>14</v>
      </c>
      <c r="H54" s="39">
        <v>21</v>
      </c>
      <c r="I54" s="39" t="s">
        <v>16</v>
      </c>
      <c r="J54" s="40">
        <v>20</v>
      </c>
    </row>
    <row r="55" spans="3:10" x14ac:dyDescent="0.3">
      <c r="C55" s="37" t="s">
        <v>27</v>
      </c>
      <c r="D55" s="38" t="s">
        <v>25</v>
      </c>
      <c r="E55" s="39" t="s">
        <v>11</v>
      </c>
      <c r="F55" s="39" t="str">
        <f>IF($E55=Selection!$F$2,"A",IF(OR($E55=Selection!$F$3,$E55=Selection!$F$5),"B","C"))</f>
        <v>C</v>
      </c>
      <c r="G55" s="39" t="s">
        <v>14</v>
      </c>
      <c r="H55" s="39">
        <v>32</v>
      </c>
      <c r="I55" s="39" t="s">
        <v>17</v>
      </c>
      <c r="J55" s="40">
        <v>20</v>
      </c>
    </row>
    <row r="56" spans="3:10" x14ac:dyDescent="0.3">
      <c r="C56" s="37" t="s">
        <v>27</v>
      </c>
      <c r="D56" s="38" t="s">
        <v>25</v>
      </c>
      <c r="E56" s="39" t="s">
        <v>11</v>
      </c>
      <c r="F56" s="39" t="str">
        <f>IF($E56=Selection!$F$2,"A",IF(OR($E56=Selection!$F$3,$E56=Selection!$F$5),"B","C"))</f>
        <v>C</v>
      </c>
      <c r="G56" s="39" t="s">
        <v>14</v>
      </c>
      <c r="H56" s="39" t="s">
        <v>30</v>
      </c>
      <c r="I56" s="39" t="s">
        <v>26</v>
      </c>
      <c r="J56" s="40">
        <v>0</v>
      </c>
    </row>
    <row r="57" spans="3:10" x14ac:dyDescent="0.3">
      <c r="C57" s="37" t="s">
        <v>27</v>
      </c>
      <c r="D57" s="38" t="s">
        <v>25</v>
      </c>
      <c r="E57" s="39" t="s">
        <v>12</v>
      </c>
      <c r="F57" s="39" t="str">
        <f>IF($E57=Selection!$F$2,"A",IF(OR($E57=Selection!$F$3,$E57=Selection!$F$5),"B","C"))</f>
        <v>B</v>
      </c>
      <c r="G57" s="39" t="s">
        <v>13</v>
      </c>
      <c r="H57" s="39">
        <v>22</v>
      </c>
      <c r="I57" s="39" t="s">
        <v>16</v>
      </c>
      <c r="J57" s="40">
        <v>300</v>
      </c>
    </row>
    <row r="58" spans="3:10" x14ac:dyDescent="0.3">
      <c r="C58" s="37" t="s">
        <v>27</v>
      </c>
      <c r="D58" s="38" t="s">
        <v>25</v>
      </c>
      <c r="E58" s="39" t="s">
        <v>12</v>
      </c>
      <c r="F58" s="39" t="str">
        <f>IF($E58=Selection!$F$2,"A",IF(OR($E58=Selection!$F$3,$E58=Selection!$F$5),"B","C"))</f>
        <v>B</v>
      </c>
      <c r="G58" s="39" t="s">
        <v>13</v>
      </c>
      <c r="H58" s="39">
        <v>24</v>
      </c>
      <c r="I58" s="39" t="s">
        <v>15</v>
      </c>
      <c r="J58" s="40">
        <v>300</v>
      </c>
    </row>
    <row r="59" spans="3:10" x14ac:dyDescent="0.3">
      <c r="C59" s="37" t="s">
        <v>27</v>
      </c>
      <c r="D59" s="38" t="s">
        <v>25</v>
      </c>
      <c r="E59" s="39" t="s">
        <v>12</v>
      </c>
      <c r="F59" s="39" t="str">
        <f>IF($E59=Selection!$F$2,"A",IF(OR($E59=Selection!$F$3,$E59=Selection!$F$5),"B","C"))</f>
        <v>B</v>
      </c>
      <c r="G59" s="39" t="s">
        <v>14</v>
      </c>
      <c r="H59" s="39">
        <v>25</v>
      </c>
      <c r="I59" s="39" t="s">
        <v>16</v>
      </c>
      <c r="J59" s="40">
        <v>20</v>
      </c>
    </row>
    <row r="60" spans="3:10" x14ac:dyDescent="0.3">
      <c r="C60" s="37" t="s">
        <v>27</v>
      </c>
      <c r="D60" s="38" t="s">
        <v>25</v>
      </c>
      <c r="E60" s="39" t="s">
        <v>12</v>
      </c>
      <c r="F60" s="39" t="str">
        <f>IF($E60=Selection!$F$2,"A",IF(OR($E60=Selection!$F$3,$E60=Selection!$F$5),"B","C"))</f>
        <v>B</v>
      </c>
      <c r="G60" s="39" t="s">
        <v>14</v>
      </c>
      <c r="H60" s="39">
        <v>33</v>
      </c>
      <c r="I60" s="39" t="s">
        <v>17</v>
      </c>
      <c r="J60" s="40">
        <v>20</v>
      </c>
    </row>
    <row r="61" spans="3:10" x14ac:dyDescent="0.3">
      <c r="C61" s="37" t="s">
        <v>27</v>
      </c>
      <c r="D61" s="38" t="s">
        <v>25</v>
      </c>
      <c r="E61" s="39" t="s">
        <v>12</v>
      </c>
      <c r="F61" s="39" t="str">
        <f>IF($E61=Selection!$F$2,"A",IF(OR($E61=Selection!$F$3,$E61=Selection!$F$5),"B","C"))</f>
        <v>B</v>
      </c>
      <c r="G61" s="39" t="s">
        <v>14</v>
      </c>
      <c r="H61" s="39">
        <v>34</v>
      </c>
      <c r="I61" s="39" t="s">
        <v>17</v>
      </c>
      <c r="J61" s="40">
        <v>0</v>
      </c>
    </row>
    <row r="62" spans="3:10" x14ac:dyDescent="0.3">
      <c r="C62" s="41" t="s">
        <v>27</v>
      </c>
      <c r="D62" s="42" t="s">
        <v>25</v>
      </c>
      <c r="E62" s="43" t="s">
        <v>12</v>
      </c>
      <c r="F62" s="43" t="str">
        <f>IF($E62=Selection!$F$2,"A",IF(OR($E62=Selection!$F$3,$E62=Selection!$F$5),"B","C"))</f>
        <v>B</v>
      </c>
      <c r="G62" s="43" t="s">
        <v>14</v>
      </c>
      <c r="H62" s="43" t="s">
        <v>30</v>
      </c>
      <c r="I62" s="43" t="s">
        <v>26</v>
      </c>
      <c r="J62" s="44">
        <v>0</v>
      </c>
    </row>
    <row r="63" spans="3:10" x14ac:dyDescent="0.3">
      <c r="C63" s="31"/>
      <c r="D63" s="31"/>
    </row>
    <row r="64" spans="3:10" x14ac:dyDescent="0.3">
      <c r="C64" s="31"/>
      <c r="D64" s="31"/>
    </row>
    <row r="65" spans="3:11" x14ac:dyDescent="0.3">
      <c r="C65" s="31"/>
      <c r="D65" s="31"/>
    </row>
    <row r="66" spans="3:11" s="1" customFormat="1" x14ac:dyDescent="0.3">
      <c r="C66" s="31"/>
      <c r="D66" s="31"/>
      <c r="J66"/>
      <c r="K66"/>
    </row>
    <row r="67" spans="3:11" s="1" customFormat="1" x14ac:dyDescent="0.3">
      <c r="C67" s="31"/>
      <c r="D67" s="31"/>
      <c r="J67"/>
      <c r="K67"/>
    </row>
    <row r="68" spans="3:11" s="1" customFormat="1" x14ac:dyDescent="0.3">
      <c r="C68" s="31"/>
      <c r="D68" s="31"/>
      <c r="J68"/>
      <c r="K68"/>
    </row>
    <row r="69" spans="3:11" s="1" customFormat="1" x14ac:dyDescent="0.3">
      <c r="C69" s="31"/>
      <c r="D69" s="31"/>
      <c r="J69"/>
      <c r="K69"/>
    </row>
    <row r="70" spans="3:11" s="1" customFormat="1" x14ac:dyDescent="0.3">
      <c r="C70" s="31"/>
      <c r="D70" s="31"/>
      <c r="J70"/>
      <c r="K70"/>
    </row>
    <row r="71" spans="3:11" s="1" customFormat="1" x14ac:dyDescent="0.3">
      <c r="C71" s="31"/>
      <c r="D71" s="31"/>
      <c r="J71"/>
      <c r="K71"/>
    </row>
    <row r="72" spans="3:11" s="1" customFormat="1" x14ac:dyDescent="0.3">
      <c r="C72" s="31"/>
      <c r="D72" s="31"/>
      <c r="J72"/>
      <c r="K72"/>
    </row>
    <row r="73" spans="3:11" s="1" customFormat="1" x14ac:dyDescent="0.3">
      <c r="C73" s="31"/>
      <c r="D73" s="31"/>
      <c r="J73"/>
      <c r="K73"/>
    </row>
    <row r="74" spans="3:11" s="1" customFormat="1" x14ac:dyDescent="0.3">
      <c r="C74" s="31"/>
      <c r="D74" s="31"/>
      <c r="J74"/>
      <c r="K74"/>
    </row>
    <row r="75" spans="3:11" s="1" customFormat="1" x14ac:dyDescent="0.3">
      <c r="C75" s="31"/>
      <c r="D75" s="31"/>
      <c r="J75"/>
      <c r="K75"/>
    </row>
    <row r="76" spans="3:11" s="1" customFormat="1" x14ac:dyDescent="0.3">
      <c r="C76" s="31"/>
      <c r="D76" s="31"/>
      <c r="J76"/>
      <c r="K76"/>
    </row>
    <row r="77" spans="3:11" s="1" customFormat="1" x14ac:dyDescent="0.3">
      <c r="C77" s="31"/>
      <c r="D77" s="31"/>
      <c r="J77"/>
      <c r="K77"/>
    </row>
    <row r="78" spans="3:11" s="1" customFormat="1" x14ac:dyDescent="0.3">
      <c r="C78" s="31"/>
      <c r="D78" s="31"/>
      <c r="J78"/>
      <c r="K78"/>
    </row>
    <row r="79" spans="3:11" s="1" customFormat="1" x14ac:dyDescent="0.3">
      <c r="C79" s="31"/>
      <c r="D79" s="31"/>
      <c r="J79"/>
      <c r="K79"/>
    </row>
    <row r="80" spans="3:11" s="1" customFormat="1" x14ac:dyDescent="0.3">
      <c r="C80" s="31"/>
      <c r="D80" s="31"/>
      <c r="J80"/>
      <c r="K80"/>
    </row>
    <row r="81" spans="3:11" s="1" customFormat="1" x14ac:dyDescent="0.3">
      <c r="C81" s="31"/>
      <c r="D81" s="31"/>
      <c r="J81"/>
      <c r="K81"/>
    </row>
    <row r="82" spans="3:11" s="1" customFormat="1" x14ac:dyDescent="0.3">
      <c r="C82" s="31"/>
      <c r="D82" s="31"/>
      <c r="J82"/>
      <c r="K82"/>
    </row>
    <row r="83" spans="3:11" s="1" customFormat="1" x14ac:dyDescent="0.3">
      <c r="C83" s="31"/>
      <c r="D83" s="31"/>
      <c r="J83"/>
      <c r="K83"/>
    </row>
    <row r="84" spans="3:11" s="1" customFormat="1" x14ac:dyDescent="0.3">
      <c r="C84" s="31"/>
      <c r="D84" s="31"/>
      <c r="J84"/>
      <c r="K84"/>
    </row>
    <row r="85" spans="3:11" s="1" customFormat="1" x14ac:dyDescent="0.3">
      <c r="C85" s="31"/>
      <c r="D85" s="31"/>
      <c r="J85"/>
      <c r="K85"/>
    </row>
    <row r="86" spans="3:11" s="1" customFormat="1" x14ac:dyDescent="0.3">
      <c r="C86" s="31"/>
      <c r="D86" s="31"/>
      <c r="J86"/>
      <c r="K86"/>
    </row>
  </sheetData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{389A6561-894E-4E5C-846B-41A66D05CBF7}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{2EBF29B5-CDEC-4553-8E56-66F46148D44E}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9A6561-894E-4E5C-846B-41A66D05CB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2EBF29B5-CDEC-4553-8E56-66F46148D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FBF85574-CEB1-47FD-B0F6-0A44FC15178A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FCD8747D-A04C-42AA-B5E0-4F2221ECD9AB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97C3A689-CEA8-46D0-81F1-DF91ED7B0845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BB7F697C-8E04-4627-9CA1-BA5A9115F60B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FD5B7695-8905-48DE-850A-E656BC8EC132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D8335839-86D7-4F6A-A747-E7A6C107B711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ECDFB9DC-7FA9-4554-A724-5FF45C0B90B7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41F1D6A7-D396-4318-AA7F-24B90EED1D5D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43C028C3-CAAC-4CF8-866B-8FC91FDD8FEA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7B4CDCA6-E0D3-4E5C-B29D-99FF516AE760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8B175A72-F9DD-4CCC-82E5-27FE3B6F6141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DB9AFDF8-1C10-4E43-AF4D-67BB669DFFBD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2D079BA9-7928-4C92-BA64-B851B28FE983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6AB727F5-4D11-4093-96AC-C80C666D6626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B42B01C7-0B50-4D84-9FAA-2780758D4162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282239D7-AD6A-4AF8-A019-8F5B41268B40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D9651155-B36A-4D78-A6B9-E153AD9A327C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C214CF1B-A3D5-411D-92A9-EE9FBC02BB4D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9AF0B761-7AE2-41BD-B510-63CC569AECED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F1320026-913F-4753-A3E2-6972E4320D51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3FBBE535-3891-4FDD-84F5-77E81D6E24C0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6AC4B480-196C-4E3C-B165-9A665AAEB813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5CE88024-D7BB-447A-8270-12B105581BF0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C6B39A3C-7B13-448B-97CC-3A17944873C5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FB09F252-DE41-46FA-A3A2-19D54E19A9AA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B940C527-6ACC-4F44-9ED7-1E55925095AA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A16AEABB-D4AD-4826-BD73-D1E58B3FAE8F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56ABB892-F95C-4083-BA2A-E2AEBD0356C9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F52581AB-65AD-45F2-8310-0A1AE8683CE5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F508FFBA-45C7-4E1D-9D95-E33B9C65D650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5F0E6303-44EE-4BD9-875C-574E2E04A838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338714C7-52DA-4723-ADE2-A827182EB96E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08193C40-3B23-4879-81FD-30D8539EC7C8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A14EE5FD-9E85-4958-B905-365F48F443F8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EFC749E2-4E1F-4587-9666-10781FAC9F47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8D53896B-8101-461C-BB6B-E5E19E408E2C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EA8B5FE9-580D-4D45-93C3-D23EFC273854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52529BB6-D5AF-4B46-BC67-E178C227FC4B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9F77B7B8-9E18-4A4F-BE77-B08B610948F3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C2F1C86F-B311-4AF1-92AC-C17E381A1554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FC989A38-A223-4A34-BDFC-AC7428559A37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1C7CC612-ABDB-45C1-B71D-148E24554FA4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F75AAC65-A5B6-421A-825F-653F5CB50E16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9CC96FCE-5D46-4726-90B0-D028B8BD02FB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7F5844D7-C127-470D-930B-293F967E1BD3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5FA90F81-BE50-4273-8556-0052390675C6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57AAE28C-918D-4B5D-A68D-BBE8DBE13104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9407FA18-08ED-4264-BA04-31AB8A1111EB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4EB7CF42-A861-49A7-A090-9057D17DAFD3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5F827EC2-9519-45D2-B4E3-09CE0A194DE5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3AD3C763-12A0-4EEE-9E11-4327BA7685A4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7D11E77A-C050-49BD-9C66-8324D4D4BBE6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111915F-8D19-4C0E-8C44-4C0351B5116C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3C792A84-888A-44F0-ADA1-AF161835B236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5861FE49-7C5F-4E9E-A84D-AD450632EFE3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CB70E814-FA15-467A-9D75-6AED0F939D8B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64DCD38-B309-4355-B9A0-BB264166228D}">
          <x14:formula1>
            <xm:f>Selection!$I$2:$I$10</xm:f>
          </x14:formula1>
          <xm:sqref>C3:C86</xm:sqref>
        </x14:dataValidation>
        <x14:dataValidation type="list" allowBlank="1" showInputMessage="1" showErrorMessage="1" xr:uid="{C83FA711-92F3-4392-BFC3-68BD9B6350DA}">
          <x14:formula1>
            <xm:f>Selection!$F$2:$F$5</xm:f>
          </x14:formula1>
          <xm:sqref>E3:E74</xm:sqref>
        </x14:dataValidation>
        <x14:dataValidation type="list" allowBlank="1" showInputMessage="1" showErrorMessage="1" xr:uid="{1633B055-44C8-447A-9CA9-CE5354FBF3F0}">
          <x14:formula1>
            <xm:f>Selection!$O$2:$O$3</xm:f>
          </x14:formula1>
          <xm:sqref>D3:D86</xm:sqref>
        </x14:dataValidation>
        <x14:dataValidation type="list" allowBlank="1" showInputMessage="1" showErrorMessage="1" xr:uid="{FBCA8706-5308-4F94-9423-F308014C9E86}">
          <x14:formula1>
            <xm:f>Selection!$K$2:$K$3</xm:f>
          </x14:formula1>
          <xm:sqref>G3:G74</xm:sqref>
        </x14:dataValidation>
        <x14:dataValidation type="list" allowBlank="1" showInputMessage="1" showErrorMessage="1" xr:uid="{37F4F4E2-1BD5-498B-9A6A-8B51B60D959F}">
          <x14:formula1>
            <xm:f>Selection!$M$2:$M$5</xm:f>
          </x14:formula1>
          <xm:sqref>I3:I63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01D1-3AF4-4CE2-8512-855E90452B9D}">
  <dimension ref="B2:O66"/>
  <sheetViews>
    <sheetView topLeftCell="D1" zoomScaleNormal="100" workbookViewId="0">
      <selection activeCell="K15" sqref="K15"/>
    </sheetView>
  </sheetViews>
  <sheetFormatPr defaultRowHeight="14.4" x14ac:dyDescent="0.3"/>
  <cols>
    <col min="2" max="2" width="14.88671875" bestFit="1" customWidth="1"/>
    <col min="3" max="3" width="20.2187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1.33203125" customWidth="1"/>
    <col min="10" max="10" width="5.77734375" customWidth="1"/>
    <col min="11" max="11" width="16" customWidth="1"/>
    <col min="12" max="14" width="14.21875" customWidth="1"/>
  </cols>
  <sheetData>
    <row r="2" spans="2:14" ht="15" thickBot="1" x14ac:dyDescent="0.35"/>
    <row r="3" spans="2:14" ht="15" thickBot="1" x14ac:dyDescent="0.35">
      <c r="B3" s="11" t="s">
        <v>40</v>
      </c>
      <c r="C3" t="s">
        <v>39</v>
      </c>
      <c r="D3" s="245" t="s">
        <v>33</v>
      </c>
      <c r="E3" s="246"/>
      <c r="G3" t="s">
        <v>58</v>
      </c>
      <c r="L3" t="s">
        <v>45</v>
      </c>
    </row>
    <row r="4" spans="2:14" ht="15" thickBot="1" x14ac:dyDescent="0.35">
      <c r="C4" t="s">
        <v>43</v>
      </c>
      <c r="D4" s="85" t="s">
        <v>41</v>
      </c>
      <c r="L4" t="s">
        <v>54</v>
      </c>
    </row>
    <row r="5" spans="2:14" ht="15" thickBot="1" x14ac:dyDescent="0.35">
      <c r="C5" t="s">
        <v>44</v>
      </c>
      <c r="D5" s="48" t="s">
        <v>3</v>
      </c>
    </row>
    <row r="6" spans="2:14" ht="15" thickBot="1" x14ac:dyDescent="0.35"/>
    <row r="7" spans="2:14" ht="15" thickBot="1" x14ac:dyDescent="0.35">
      <c r="C7" t="s">
        <v>38</v>
      </c>
      <c r="D7" s="49">
        <v>450</v>
      </c>
    </row>
    <row r="8" spans="2:14" ht="15" thickBot="1" x14ac:dyDescent="0.35">
      <c r="C8" t="s">
        <v>82</v>
      </c>
      <c r="D8" s="50">
        <v>400</v>
      </c>
    </row>
    <row r="10" spans="2:14" x14ac:dyDescent="0.3">
      <c r="K10" s="86" t="s">
        <v>60</v>
      </c>
    </row>
    <row r="11" spans="2:14" x14ac:dyDescent="0.3">
      <c r="K11" s="86" t="s">
        <v>59</v>
      </c>
    </row>
    <row r="12" spans="2:14" ht="15" thickBot="1" x14ac:dyDescent="0.35">
      <c r="G12" s="102" t="s">
        <v>33</v>
      </c>
      <c r="H12" s="102"/>
    </row>
    <row r="13" spans="2:14" ht="15" thickBot="1" x14ac:dyDescent="0.35">
      <c r="L13" s="252" t="s">
        <v>51</v>
      </c>
      <c r="M13" s="253"/>
      <c r="N13" s="254"/>
    </row>
    <row r="14" spans="2:14" ht="15" thickBot="1" x14ac:dyDescent="0.35">
      <c r="G14" s="87" t="s">
        <v>47</v>
      </c>
      <c r="H14" s="88" t="s">
        <v>48</v>
      </c>
      <c r="I14" s="89"/>
      <c r="J14" s="87" t="s">
        <v>50</v>
      </c>
      <c r="K14" s="87" t="s">
        <v>34</v>
      </c>
      <c r="L14" s="90" t="s">
        <v>35</v>
      </c>
      <c r="M14" s="90" t="s">
        <v>36</v>
      </c>
      <c r="N14" s="91" t="s">
        <v>37</v>
      </c>
    </row>
    <row r="15" spans="2:14" ht="15.6" thickTop="1" thickBot="1" x14ac:dyDescent="0.35">
      <c r="F15" s="247" t="s">
        <v>56</v>
      </c>
      <c r="G15" s="248" t="s">
        <v>15</v>
      </c>
      <c r="H15" s="255" t="s">
        <v>9</v>
      </c>
      <c r="I15" s="66" t="s">
        <v>52</v>
      </c>
      <c r="J15" s="52"/>
      <c r="K15" s="60">
        <v>1035</v>
      </c>
      <c r="L15" s="61">
        <f>rank_oct!$O$7</f>
        <v>1035</v>
      </c>
      <c r="M15" s="61">
        <f>rank_nov!$O$7</f>
        <v>1025</v>
      </c>
      <c r="N15" s="62">
        <f>rank_dec!$O$7</f>
        <v>975</v>
      </c>
    </row>
    <row r="16" spans="2:14" ht="15.6" thickTop="1" thickBot="1" x14ac:dyDescent="0.35">
      <c r="F16" s="247"/>
      <c r="G16" s="249"/>
      <c r="H16" s="256"/>
      <c r="I16" s="67" t="s">
        <v>86</v>
      </c>
      <c r="J16" s="53"/>
      <c r="K16" s="73">
        <v>690</v>
      </c>
      <c r="L16" s="74">
        <v>1035</v>
      </c>
      <c r="M16" s="74">
        <v>65</v>
      </c>
      <c r="N16" s="75">
        <v>100</v>
      </c>
    </row>
    <row r="17" spans="6:15" ht="15.6" thickTop="1" thickBot="1" x14ac:dyDescent="0.35">
      <c r="F17" s="247"/>
      <c r="G17" s="250" t="s">
        <v>16</v>
      </c>
      <c r="H17" s="257" t="s">
        <v>10</v>
      </c>
      <c r="I17" s="68" t="s">
        <v>52</v>
      </c>
      <c r="J17" s="54"/>
      <c r="K17" s="63">
        <v>310</v>
      </c>
      <c r="L17" s="63">
        <f>rank_oct!$O$8</f>
        <v>310</v>
      </c>
      <c r="M17" s="63">
        <f>rank_nov!$O$8</f>
        <v>300</v>
      </c>
      <c r="N17" s="64">
        <f>rank_dec!$O$8</f>
        <v>360</v>
      </c>
    </row>
    <row r="18" spans="6:15" ht="15.6" thickTop="1" thickBot="1" x14ac:dyDescent="0.35">
      <c r="F18" s="247"/>
      <c r="G18" s="249"/>
      <c r="H18" s="256"/>
      <c r="I18" s="67" t="s">
        <v>86</v>
      </c>
      <c r="J18" s="55"/>
      <c r="K18" s="76">
        <v>250</v>
      </c>
      <c r="L18" s="77">
        <v>320</v>
      </c>
      <c r="M18" s="77">
        <v>20</v>
      </c>
      <c r="N18" s="78">
        <v>0</v>
      </c>
    </row>
    <row r="19" spans="6:15" ht="15.6" thickTop="1" thickBot="1" x14ac:dyDescent="0.35">
      <c r="F19" s="247"/>
      <c r="G19" s="250" t="s">
        <v>49</v>
      </c>
      <c r="H19" s="257" t="s">
        <v>11</v>
      </c>
      <c r="I19" s="68" t="s">
        <v>52</v>
      </c>
      <c r="J19" s="54"/>
      <c r="K19" s="63">
        <v>170</v>
      </c>
      <c r="L19" s="63">
        <f>rank_oct!$O$9</f>
        <v>130</v>
      </c>
      <c r="M19" s="63">
        <f>rank_nov!$O$9</f>
        <v>100</v>
      </c>
      <c r="N19" s="64">
        <f>rank_dec!$O$9</f>
        <v>110</v>
      </c>
    </row>
    <row r="20" spans="6:15" ht="15.6" thickTop="1" thickBot="1" x14ac:dyDescent="0.35">
      <c r="F20" s="247"/>
      <c r="G20" s="249"/>
      <c r="H20" s="256"/>
      <c r="I20" s="67" t="s">
        <v>86</v>
      </c>
      <c r="J20" s="56"/>
      <c r="K20" s="76">
        <v>55</v>
      </c>
      <c r="L20" s="77">
        <v>130</v>
      </c>
      <c r="M20" s="77">
        <v>0</v>
      </c>
      <c r="N20" s="78">
        <v>0</v>
      </c>
    </row>
    <row r="21" spans="6:15" ht="15.6" thickTop="1" thickBot="1" x14ac:dyDescent="0.35">
      <c r="F21" s="247"/>
      <c r="G21" s="250" t="s">
        <v>16</v>
      </c>
      <c r="H21" s="257" t="s">
        <v>12</v>
      </c>
      <c r="I21" s="65" t="s">
        <v>52</v>
      </c>
      <c r="J21" s="54"/>
      <c r="K21" s="63">
        <v>950</v>
      </c>
      <c r="L21" s="63">
        <f>rank_oct!$O$10</f>
        <v>890</v>
      </c>
      <c r="M21" s="63">
        <f>rank_nov!$O$10</f>
        <v>840</v>
      </c>
      <c r="N21" s="64">
        <f>rank_dec!$O$10</f>
        <v>840</v>
      </c>
    </row>
    <row r="22" spans="6:15" ht="15.6" thickTop="1" thickBot="1" x14ac:dyDescent="0.35">
      <c r="F22" s="247"/>
      <c r="G22" s="251"/>
      <c r="H22" s="258"/>
      <c r="I22" s="67" t="s">
        <v>86</v>
      </c>
      <c r="J22" s="57"/>
      <c r="K22" s="79">
        <v>605</v>
      </c>
      <c r="L22" s="80">
        <v>890</v>
      </c>
      <c r="M22" s="80">
        <v>0</v>
      </c>
      <c r="N22" s="81">
        <v>0</v>
      </c>
    </row>
    <row r="23" spans="6:15" ht="15" thickTop="1" x14ac:dyDescent="0.3">
      <c r="I23" s="66" t="s">
        <v>53</v>
      </c>
      <c r="J23" s="69"/>
      <c r="K23" s="83">
        <f>K15+K17+K19+K21</f>
        <v>2465</v>
      </c>
      <c r="L23" s="83">
        <f t="shared" ref="L23:N23" si="0">L15+L17+L19+L21</f>
        <v>2365</v>
      </c>
      <c r="M23" s="83">
        <f t="shared" si="0"/>
        <v>2265</v>
      </c>
      <c r="N23" s="84">
        <f t="shared" si="0"/>
        <v>2285</v>
      </c>
    </row>
    <row r="24" spans="6:15" ht="15" thickBot="1" x14ac:dyDescent="0.35">
      <c r="I24" s="67" t="s">
        <v>87</v>
      </c>
      <c r="J24" s="70"/>
      <c r="K24" s="82">
        <f t="shared" ref="K24:N24" si="1">K16+K18+K20+K22</f>
        <v>1600</v>
      </c>
      <c r="L24" s="82">
        <f t="shared" si="1"/>
        <v>2375</v>
      </c>
      <c r="M24" s="82">
        <f t="shared" si="1"/>
        <v>85</v>
      </c>
      <c r="N24" s="72">
        <f t="shared" si="1"/>
        <v>100</v>
      </c>
    </row>
    <row r="25" spans="6:15" ht="16.8" thickTop="1" thickBot="1" x14ac:dyDescent="0.35">
      <c r="G25" s="243" t="s">
        <v>57</v>
      </c>
      <c r="H25" s="244"/>
      <c r="I25" s="93" t="s">
        <v>55</v>
      </c>
      <c r="J25" s="94"/>
      <c r="K25" s="95">
        <v>2465</v>
      </c>
      <c r="L25" s="95">
        <v>2365</v>
      </c>
      <c r="M25" s="117">
        <v>2265</v>
      </c>
      <c r="N25" s="118">
        <v>2285</v>
      </c>
    </row>
    <row r="26" spans="6:15" ht="15" thickTop="1" x14ac:dyDescent="0.3">
      <c r="G26" s="263" t="s">
        <v>90</v>
      </c>
      <c r="H26" s="263"/>
      <c r="I26" s="12" t="s">
        <v>62</v>
      </c>
      <c r="J26" s="10"/>
      <c r="K26" s="7">
        <f>J27+K25</f>
        <v>2915</v>
      </c>
      <c r="L26" s="7">
        <f t="shared" ref="L26:N26" si="2">K27+L25</f>
        <v>2815</v>
      </c>
      <c r="M26" s="7">
        <f t="shared" si="2"/>
        <v>2715</v>
      </c>
      <c r="N26" s="8">
        <f t="shared" si="2"/>
        <v>2735</v>
      </c>
    </row>
    <row r="27" spans="6:15" ht="15" thickBot="1" x14ac:dyDescent="0.35">
      <c r="G27" s="263"/>
      <c r="H27" s="263"/>
      <c r="I27" s="114" t="s">
        <v>61</v>
      </c>
      <c r="J27" s="115">
        <f>D7</f>
        <v>450</v>
      </c>
      <c r="K27" s="112">
        <f>K26-K23</f>
        <v>450</v>
      </c>
      <c r="L27" s="112">
        <f t="shared" ref="L27:N27" si="3">L26-L23</f>
        <v>450</v>
      </c>
      <c r="M27" s="112">
        <f t="shared" si="3"/>
        <v>450</v>
      </c>
      <c r="N27" s="113">
        <f t="shared" si="3"/>
        <v>450</v>
      </c>
    </row>
    <row r="28" spans="6:15" x14ac:dyDescent="0.3">
      <c r="G28" s="264" t="s">
        <v>96</v>
      </c>
      <c r="H28" s="264"/>
      <c r="I28" s="21" t="s">
        <v>62</v>
      </c>
      <c r="J28" s="109"/>
      <c r="K28" s="110">
        <f>J29+K25</f>
        <v>2915</v>
      </c>
      <c r="L28" s="110">
        <f>K29+L25</f>
        <v>3680</v>
      </c>
      <c r="M28" s="110">
        <f>L29+M25</f>
        <v>3570</v>
      </c>
      <c r="N28" s="111">
        <f>M29+N25</f>
        <v>5770</v>
      </c>
    </row>
    <row r="29" spans="6:15" x14ac:dyDescent="0.3">
      <c r="G29" s="264"/>
      <c r="H29" s="264"/>
      <c r="I29" s="17" t="s">
        <v>61</v>
      </c>
      <c r="J29" s="58">
        <f>D7</f>
        <v>450</v>
      </c>
      <c r="K29" s="51">
        <f>K28-K24</f>
        <v>1315</v>
      </c>
      <c r="L29" s="51">
        <f>L28-L24</f>
        <v>1305</v>
      </c>
      <c r="M29" s="51">
        <f>M28-M24</f>
        <v>3485</v>
      </c>
      <c r="N29" s="97">
        <f>N28-N24</f>
        <v>5670</v>
      </c>
    </row>
    <row r="30" spans="6:15" ht="15" thickBot="1" x14ac:dyDescent="0.35">
      <c r="I30" s="22" t="s">
        <v>80</v>
      </c>
      <c r="J30" s="98"/>
      <c r="K30" s="23"/>
      <c r="L30" s="23"/>
      <c r="M30" s="23">
        <f>M28-M23-$D$8</f>
        <v>905</v>
      </c>
      <c r="N30" s="24">
        <f>N28-N23-$D$8</f>
        <v>3085</v>
      </c>
      <c r="O30" t="s">
        <v>81</v>
      </c>
    </row>
    <row r="31" spans="6:15" ht="15" thickBot="1" x14ac:dyDescent="0.35">
      <c r="I31" s="22" t="s">
        <v>91</v>
      </c>
      <c r="J31" s="116"/>
      <c r="K31" s="3">
        <f>K29-K27</f>
        <v>865</v>
      </c>
      <c r="L31" s="3">
        <f t="shared" ref="L31:N31" si="4">L29-L27</f>
        <v>855</v>
      </c>
      <c r="M31" s="3">
        <f t="shared" si="4"/>
        <v>3035</v>
      </c>
      <c r="N31" s="4">
        <f t="shared" si="4"/>
        <v>5220</v>
      </c>
    </row>
    <row r="32" spans="6:15" ht="14.4" customHeight="1" x14ac:dyDescent="0.3">
      <c r="I32" s="107"/>
      <c r="J32" s="107"/>
      <c r="K32" s="265" t="s">
        <v>92</v>
      </c>
      <c r="L32" s="266"/>
      <c r="M32" s="259" t="s">
        <v>89</v>
      </c>
      <c r="N32" s="260"/>
    </row>
    <row r="33" spans="3:14" x14ac:dyDescent="0.3">
      <c r="I33" s="107"/>
      <c r="J33" s="107"/>
      <c r="K33" s="265"/>
      <c r="L33" s="266"/>
      <c r="M33" s="261"/>
      <c r="N33" s="262"/>
    </row>
    <row r="34" spans="3:14" x14ac:dyDescent="0.3">
      <c r="I34" s="107" t="s">
        <v>85</v>
      </c>
      <c r="J34" s="107"/>
      <c r="K34" s="267"/>
      <c r="L34" s="268"/>
      <c r="M34" s="108"/>
      <c r="N34" s="46"/>
    </row>
    <row r="35" spans="3:14" x14ac:dyDescent="0.3">
      <c r="I35" s="107"/>
      <c r="J35" s="107"/>
      <c r="K35" s="46"/>
      <c r="L35" s="46"/>
      <c r="M35" s="108"/>
      <c r="N35" s="46"/>
    </row>
    <row r="38" spans="3:14" ht="15" thickBot="1" x14ac:dyDescent="0.35"/>
    <row r="39" spans="3:14" ht="15" thickBot="1" x14ac:dyDescent="0.35">
      <c r="C39" t="s">
        <v>38</v>
      </c>
      <c r="D39" s="49">
        <v>500</v>
      </c>
    </row>
    <row r="40" spans="3:14" ht="15" thickBot="1" x14ac:dyDescent="0.35">
      <c r="C40" t="s">
        <v>76</v>
      </c>
      <c r="D40" s="47">
        <v>50</v>
      </c>
      <c r="K40" s="86" t="s">
        <v>60</v>
      </c>
    </row>
    <row r="41" spans="3:14" x14ac:dyDescent="0.3">
      <c r="K41" s="86" t="s">
        <v>59</v>
      </c>
    </row>
    <row r="42" spans="3:14" ht="15" thickBot="1" x14ac:dyDescent="0.35">
      <c r="G42" s="102" t="s">
        <v>32</v>
      </c>
      <c r="H42" s="102"/>
    </row>
    <row r="43" spans="3:14" ht="15" thickBot="1" x14ac:dyDescent="0.35">
      <c r="L43" s="252" t="s">
        <v>51</v>
      </c>
      <c r="M43" s="253"/>
      <c r="N43" s="254"/>
    </row>
    <row r="44" spans="3:14" ht="15" thickBot="1" x14ac:dyDescent="0.35">
      <c r="G44" s="87" t="s">
        <v>47</v>
      </c>
      <c r="H44" s="88" t="s">
        <v>48</v>
      </c>
      <c r="I44" s="89"/>
      <c r="J44" s="87" t="s">
        <v>50</v>
      </c>
      <c r="K44" s="87" t="s">
        <v>34</v>
      </c>
      <c r="L44" s="90" t="s">
        <v>35</v>
      </c>
      <c r="M44" s="90" t="s">
        <v>36</v>
      </c>
      <c r="N44" s="91" t="s">
        <v>37</v>
      </c>
    </row>
    <row r="45" spans="3:14" ht="15.6" thickTop="1" thickBot="1" x14ac:dyDescent="0.35">
      <c r="F45" s="247" t="s">
        <v>56</v>
      </c>
      <c r="G45" s="248" t="s">
        <v>15</v>
      </c>
      <c r="H45" s="255" t="s">
        <v>9</v>
      </c>
      <c r="I45" s="66" t="s">
        <v>52</v>
      </c>
      <c r="J45" s="52"/>
      <c r="K45" s="60">
        <v>1035</v>
      </c>
      <c r="L45" s="61">
        <f>rank_oct!$O$7</f>
        <v>1035</v>
      </c>
      <c r="M45" s="61">
        <f>rank_nov!$O$7</f>
        <v>1025</v>
      </c>
      <c r="N45" s="62">
        <f>rank_dec!$O$7</f>
        <v>975</v>
      </c>
    </row>
    <row r="46" spans="3:14" ht="15.6" thickTop="1" thickBot="1" x14ac:dyDescent="0.35">
      <c r="F46" s="247"/>
      <c r="G46" s="249"/>
      <c r="H46" s="256"/>
      <c r="I46" s="67" t="s">
        <v>86</v>
      </c>
      <c r="J46" s="53"/>
      <c r="K46" s="73">
        <v>1500</v>
      </c>
      <c r="L46" s="74">
        <v>0</v>
      </c>
      <c r="M46" s="74">
        <v>0</v>
      </c>
      <c r="N46" s="75">
        <v>0</v>
      </c>
    </row>
    <row r="47" spans="3:14" ht="15.6" thickTop="1" thickBot="1" x14ac:dyDescent="0.35">
      <c r="F47" s="247"/>
      <c r="G47" s="250" t="s">
        <v>16</v>
      </c>
      <c r="H47" s="257" t="s">
        <v>10</v>
      </c>
      <c r="I47" s="68" t="s">
        <v>52</v>
      </c>
      <c r="J47" s="54"/>
      <c r="K47" s="63">
        <v>310</v>
      </c>
      <c r="L47" s="63">
        <f>rank_oct!$O$8</f>
        <v>310</v>
      </c>
      <c r="M47" s="63">
        <f>rank_nov!$O$8</f>
        <v>300</v>
      </c>
      <c r="N47" s="64">
        <f>rank_dec!$O$8</f>
        <v>360</v>
      </c>
    </row>
    <row r="48" spans="3:14" ht="15.6" thickTop="1" thickBot="1" x14ac:dyDescent="0.35">
      <c r="F48" s="247"/>
      <c r="G48" s="249"/>
      <c r="H48" s="256"/>
      <c r="I48" s="67" t="s">
        <v>86</v>
      </c>
      <c r="J48" s="55"/>
      <c r="K48" s="76">
        <v>160</v>
      </c>
      <c r="L48" s="77">
        <v>0</v>
      </c>
      <c r="M48" s="77">
        <v>0</v>
      </c>
      <c r="N48" s="78">
        <v>0</v>
      </c>
    </row>
    <row r="49" spans="3:15" ht="15.6" thickTop="1" thickBot="1" x14ac:dyDescent="0.35">
      <c r="F49" s="247"/>
      <c r="G49" s="250" t="s">
        <v>49</v>
      </c>
      <c r="H49" s="257" t="s">
        <v>11</v>
      </c>
      <c r="I49" s="68" t="s">
        <v>52</v>
      </c>
      <c r="J49" s="54"/>
      <c r="K49" s="63">
        <v>130</v>
      </c>
      <c r="L49" s="63">
        <f>rank_oct!$O$9</f>
        <v>130</v>
      </c>
      <c r="M49" s="63">
        <f>rank_nov!$O$9</f>
        <v>100</v>
      </c>
      <c r="N49" s="64">
        <f>rank_dec!$O$9</f>
        <v>110</v>
      </c>
    </row>
    <row r="50" spans="3:15" ht="15.6" thickTop="1" thickBot="1" x14ac:dyDescent="0.35">
      <c r="F50" s="247"/>
      <c r="G50" s="249"/>
      <c r="H50" s="256"/>
      <c r="I50" s="67" t="s">
        <v>86</v>
      </c>
      <c r="J50" s="56"/>
      <c r="K50" s="76">
        <v>500</v>
      </c>
      <c r="L50" s="77">
        <v>0</v>
      </c>
      <c r="M50" s="77">
        <v>0</v>
      </c>
      <c r="N50" s="78">
        <v>0</v>
      </c>
    </row>
    <row r="51" spans="3:15" ht="15.6" thickTop="1" thickBot="1" x14ac:dyDescent="0.35">
      <c r="F51" s="247"/>
      <c r="G51" s="250" t="s">
        <v>16</v>
      </c>
      <c r="H51" s="257" t="s">
        <v>12</v>
      </c>
      <c r="I51" s="65" t="s">
        <v>52</v>
      </c>
      <c r="J51" s="54"/>
      <c r="K51" s="63">
        <v>890</v>
      </c>
      <c r="L51" s="63">
        <f>rank_oct!$O$10</f>
        <v>890</v>
      </c>
      <c r="M51" s="63">
        <f>rank_nov!$O$10</f>
        <v>840</v>
      </c>
      <c r="N51" s="64">
        <f>rank_dec!$O$10</f>
        <v>840</v>
      </c>
    </row>
    <row r="52" spans="3:15" ht="15.6" thickTop="1" thickBot="1" x14ac:dyDescent="0.35">
      <c r="F52" s="247"/>
      <c r="G52" s="251"/>
      <c r="H52" s="258"/>
      <c r="I52" s="67" t="s">
        <v>86</v>
      </c>
      <c r="J52" s="57"/>
      <c r="K52" s="79">
        <v>380</v>
      </c>
      <c r="L52" s="80">
        <v>0</v>
      </c>
      <c r="M52" s="80">
        <v>0</v>
      </c>
      <c r="N52" s="81">
        <v>0</v>
      </c>
    </row>
    <row r="53" spans="3:15" ht="15" thickTop="1" x14ac:dyDescent="0.3">
      <c r="I53" s="66" t="s">
        <v>53</v>
      </c>
      <c r="J53" s="69"/>
      <c r="K53" s="83">
        <f>K45+K47+K49+K51</f>
        <v>2365</v>
      </c>
      <c r="L53" s="83">
        <f t="shared" ref="L53:N53" si="5">L45+L47+L49+L51</f>
        <v>2365</v>
      </c>
      <c r="M53" s="83">
        <f t="shared" si="5"/>
        <v>2265</v>
      </c>
      <c r="N53" s="84">
        <f t="shared" si="5"/>
        <v>2285</v>
      </c>
    </row>
    <row r="54" spans="3:15" ht="15" thickBot="1" x14ac:dyDescent="0.35">
      <c r="I54" s="67" t="s">
        <v>87</v>
      </c>
      <c r="J54" s="70"/>
      <c r="K54" s="71">
        <f>K46+K48+K50+K52</f>
        <v>2540</v>
      </c>
      <c r="L54" s="82">
        <f t="shared" ref="L54:N54" si="6">L46+L48+L50+L52</f>
        <v>0</v>
      </c>
      <c r="M54" s="82">
        <f t="shared" si="6"/>
        <v>0</v>
      </c>
      <c r="N54" s="72">
        <f t="shared" si="6"/>
        <v>0</v>
      </c>
    </row>
    <row r="55" spans="3:15" x14ac:dyDescent="0.3">
      <c r="I55" s="16" t="s">
        <v>62</v>
      </c>
      <c r="J55" s="99"/>
      <c r="K55" s="27">
        <f>J57</f>
        <v>500</v>
      </c>
      <c r="L55" s="27">
        <f t="shared" ref="L55:N55" si="7">K57</f>
        <v>160</v>
      </c>
      <c r="M55" s="27">
        <f t="shared" si="7"/>
        <v>2610</v>
      </c>
      <c r="N55" s="28">
        <f t="shared" si="7"/>
        <v>2610</v>
      </c>
    </row>
    <row r="56" spans="3:15" x14ac:dyDescent="0.3">
      <c r="G56" t="s">
        <v>46</v>
      </c>
      <c r="I56" s="106" t="s">
        <v>78</v>
      </c>
      <c r="J56" s="103"/>
      <c r="K56" s="104">
        <v>300</v>
      </c>
      <c r="L56" s="104">
        <v>200</v>
      </c>
      <c r="M56" s="104">
        <v>300</v>
      </c>
      <c r="N56" s="105">
        <v>200</v>
      </c>
      <c r="O56" t="s">
        <v>63</v>
      </c>
    </row>
    <row r="57" spans="3:15" x14ac:dyDescent="0.3">
      <c r="I57" s="17" t="s">
        <v>61</v>
      </c>
      <c r="J57" s="58">
        <f>D39</f>
        <v>500</v>
      </c>
      <c r="K57" s="51">
        <f>K55+K59-K54</f>
        <v>160</v>
      </c>
      <c r="L57" s="51">
        <f>L55+L59-L54</f>
        <v>2610</v>
      </c>
      <c r="M57" s="51">
        <f>M55+M59-M54</f>
        <v>2610</v>
      </c>
      <c r="N57" s="97">
        <f>N55+N59-N54</f>
        <v>2610</v>
      </c>
    </row>
    <row r="58" spans="3:15" x14ac:dyDescent="0.3">
      <c r="I58" s="17" t="s">
        <v>1</v>
      </c>
      <c r="J58" s="59"/>
      <c r="K58" s="5">
        <f>IF(J57-K53&lt;=K56, K53-J57+K56,0)</f>
        <v>2165</v>
      </c>
      <c r="L58" s="5">
        <f t="shared" ref="L58:N58" si="8">IF(K57-L53&lt;=L56, L53-K57+L56,0)</f>
        <v>2405</v>
      </c>
      <c r="M58" s="5">
        <f t="shared" si="8"/>
        <v>0</v>
      </c>
      <c r="N58" s="6">
        <f t="shared" si="8"/>
        <v>0</v>
      </c>
    </row>
    <row r="59" spans="3:15" ht="15" thickBot="1" x14ac:dyDescent="0.35">
      <c r="I59" s="100" t="s">
        <v>2</v>
      </c>
      <c r="J59" s="101"/>
      <c r="K59" s="18">
        <f xml:space="preserve"> CEILING(K58/$D$40,1)*$D$40</f>
        <v>2200</v>
      </c>
      <c r="L59" s="18">
        <f t="shared" ref="L59:N59" si="9" xml:space="preserve"> CEILING(L58/$D$40,1)*$D$40</f>
        <v>2450</v>
      </c>
      <c r="M59" s="18">
        <f t="shared" si="9"/>
        <v>0</v>
      </c>
      <c r="N59" s="19">
        <f t="shared" si="9"/>
        <v>0</v>
      </c>
    </row>
    <row r="60" spans="3:15" ht="16.8" thickTop="1" thickBot="1" x14ac:dyDescent="0.35">
      <c r="G60" s="243" t="s">
        <v>57</v>
      </c>
      <c r="H60" s="244"/>
      <c r="I60" s="93" t="s">
        <v>55</v>
      </c>
      <c r="J60" s="94"/>
      <c r="K60" s="95">
        <f>K59</f>
        <v>2200</v>
      </c>
      <c r="L60" s="95">
        <f>L59</f>
        <v>2450</v>
      </c>
      <c r="M60" s="95">
        <f t="shared" ref="M60:N60" si="10">M58</f>
        <v>0</v>
      </c>
      <c r="N60" s="96">
        <f t="shared" si="10"/>
        <v>0</v>
      </c>
      <c r="O60" t="s">
        <v>77</v>
      </c>
    </row>
    <row r="61" spans="3:15" ht="15" thickTop="1" x14ac:dyDescent="0.3"/>
    <row r="62" spans="3:15" x14ac:dyDescent="0.3">
      <c r="K62" t="s">
        <v>88</v>
      </c>
    </row>
    <row r="64" spans="3:15" x14ac:dyDescent="0.3">
      <c r="C64" t="s">
        <v>79</v>
      </c>
      <c r="D64">
        <v>1</v>
      </c>
      <c r="E64" t="s">
        <v>83</v>
      </c>
    </row>
    <row r="65" spans="4:5" x14ac:dyDescent="0.3">
      <c r="D65">
        <v>2</v>
      </c>
      <c r="E65" t="s">
        <v>84</v>
      </c>
    </row>
    <row r="66" spans="4:5" x14ac:dyDescent="0.3">
      <c r="D66">
        <v>3</v>
      </c>
    </row>
  </sheetData>
  <mergeCells count="27">
    <mergeCell ref="M32:N33"/>
    <mergeCell ref="G26:H27"/>
    <mergeCell ref="G28:H29"/>
    <mergeCell ref="K32:L34"/>
    <mergeCell ref="L13:N13"/>
    <mergeCell ref="H15:H16"/>
    <mergeCell ref="H17:H18"/>
    <mergeCell ref="H19:H20"/>
    <mergeCell ref="H21:H22"/>
    <mergeCell ref="L43:N43"/>
    <mergeCell ref="F45:F52"/>
    <mergeCell ref="G45:G46"/>
    <mergeCell ref="H45:H46"/>
    <mergeCell ref="G47:G48"/>
    <mergeCell ref="H47:H48"/>
    <mergeCell ref="G49:G50"/>
    <mergeCell ref="H49:H50"/>
    <mergeCell ref="G51:G52"/>
    <mergeCell ref="H51:H52"/>
    <mergeCell ref="G60:H60"/>
    <mergeCell ref="D3:E3"/>
    <mergeCell ref="F15:F22"/>
    <mergeCell ref="G25:H25"/>
    <mergeCell ref="G15:G16"/>
    <mergeCell ref="G17:G18"/>
    <mergeCell ref="G19:G20"/>
    <mergeCell ref="G21:G22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E241312-77FA-4FFD-A832-40B4FC0DBCC0}">
          <x14:formula1>
            <xm:f>Selection!$Q$2:$Q$3</xm:f>
          </x14:formula1>
          <xm:sqref>D3</xm:sqref>
        </x14:dataValidation>
        <x14:dataValidation type="list" allowBlank="1" showInputMessage="1" showErrorMessage="1" xr:uid="{D598A568-D58E-40B8-9ADD-7F65C4996A35}">
          <x14:formula1>
            <xm:f>Selection!$T$2:$T$3</xm:f>
          </x14:formula1>
          <xm:sqref>D4</xm:sqref>
        </x14:dataValidation>
        <x14:dataValidation type="list" allowBlank="1" showInputMessage="1" showErrorMessage="1" xr:uid="{DD503956-94E1-43DF-9363-35511C4869AD}">
          <x14:formula1>
            <xm:f>Selection!$D$2:$D$3</xm:f>
          </x14:formula1>
          <xm:sqref>D5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FAAB-7DDB-4E38-A93A-468347C2F4C1}">
  <dimension ref="B2:V81"/>
  <sheetViews>
    <sheetView topLeftCell="I10" zoomScaleNormal="100" workbookViewId="0">
      <selection activeCell="M15" sqref="M15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5.77734375" customWidth="1"/>
    <col min="12" max="12" width="15.77734375" bestFit="1" customWidth="1"/>
    <col min="13" max="15" width="14.21875" customWidth="1"/>
  </cols>
  <sheetData>
    <row r="2" spans="2:15" ht="15" thickBot="1" x14ac:dyDescent="0.35"/>
    <row r="3" spans="2:15" ht="15" thickBot="1" x14ac:dyDescent="0.35">
      <c r="B3" s="11" t="s">
        <v>40</v>
      </c>
      <c r="C3" t="s">
        <v>39</v>
      </c>
      <c r="D3" s="245" t="s">
        <v>33</v>
      </c>
      <c r="E3" s="246"/>
      <c r="G3" t="s">
        <v>58</v>
      </c>
      <c r="M3" t="s">
        <v>45</v>
      </c>
    </row>
    <row r="4" spans="2:15" ht="15" thickBot="1" x14ac:dyDescent="0.35">
      <c r="C4" t="s">
        <v>43</v>
      </c>
      <c r="D4" s="85" t="s">
        <v>41</v>
      </c>
      <c r="M4" t="s">
        <v>54</v>
      </c>
    </row>
    <row r="5" spans="2:15" ht="15" thickBot="1" x14ac:dyDescent="0.35">
      <c r="C5" t="s">
        <v>44</v>
      </c>
      <c r="D5" s="48" t="s">
        <v>3</v>
      </c>
    </row>
    <row r="6" spans="2:15" ht="15" thickBot="1" x14ac:dyDescent="0.35"/>
    <row r="7" spans="2:15" ht="15" thickBot="1" x14ac:dyDescent="0.35">
      <c r="C7" t="s">
        <v>38</v>
      </c>
      <c r="D7" s="49">
        <v>450</v>
      </c>
      <c r="E7" t="s">
        <v>108</v>
      </c>
    </row>
    <row r="8" spans="2:15" ht="15" thickBot="1" x14ac:dyDescent="0.35">
      <c r="C8" t="s">
        <v>82</v>
      </c>
      <c r="D8" s="50">
        <v>200</v>
      </c>
      <c r="E8" t="s">
        <v>115</v>
      </c>
    </row>
    <row r="9" spans="2:15" ht="15" thickBot="1" x14ac:dyDescent="0.35">
      <c r="C9" t="s">
        <v>130</v>
      </c>
      <c r="D9" s="165">
        <v>2400</v>
      </c>
      <c r="E9" t="s">
        <v>132</v>
      </c>
    </row>
    <row r="10" spans="2:15" x14ac:dyDescent="0.3">
      <c r="L10" s="86" t="s">
        <v>60</v>
      </c>
    </row>
    <row r="11" spans="2:15" x14ac:dyDescent="0.3">
      <c r="L11" s="86" t="s">
        <v>59</v>
      </c>
    </row>
    <row r="12" spans="2:15" ht="15" thickBot="1" x14ac:dyDescent="0.35">
      <c r="G12" s="102" t="s">
        <v>33</v>
      </c>
      <c r="H12" s="102"/>
    </row>
    <row r="13" spans="2:15" ht="15" thickBot="1" x14ac:dyDescent="0.35">
      <c r="M13" s="252" t="s">
        <v>51</v>
      </c>
      <c r="N13" s="253"/>
      <c r="O13" s="254"/>
    </row>
    <row r="14" spans="2:15" ht="15" thickBot="1" x14ac:dyDescent="0.35">
      <c r="G14" s="87" t="s">
        <v>47</v>
      </c>
      <c r="H14" s="88" t="s">
        <v>48</v>
      </c>
      <c r="I14" s="89"/>
      <c r="J14" s="137" t="s">
        <v>98</v>
      </c>
      <c r="K14" s="87" t="s">
        <v>50</v>
      </c>
      <c r="L14" s="87" t="s">
        <v>34</v>
      </c>
      <c r="M14" s="90" t="s">
        <v>35</v>
      </c>
      <c r="N14" s="90" t="s">
        <v>36</v>
      </c>
      <c r="O14" s="91" t="s">
        <v>37</v>
      </c>
    </row>
    <row r="15" spans="2:15" ht="15.6" thickTop="1" thickBot="1" x14ac:dyDescent="0.35">
      <c r="F15" s="247" t="s">
        <v>56</v>
      </c>
      <c r="G15" s="248" t="s">
        <v>15</v>
      </c>
      <c r="H15" s="255" t="s">
        <v>9</v>
      </c>
      <c r="I15" s="135" t="s">
        <v>95</v>
      </c>
      <c r="J15" s="138" t="s">
        <v>99</v>
      </c>
      <c r="K15" s="124"/>
      <c r="L15" s="60">
        <v>1035</v>
      </c>
      <c r="M15" s="61">
        <f>rank_oct!$O$7</f>
        <v>1035</v>
      </c>
      <c r="N15" s="166">
        <f>rank_nov!$O$7</f>
        <v>1025</v>
      </c>
      <c r="O15" s="167">
        <f>rank_dec!$O$7</f>
        <v>975</v>
      </c>
    </row>
    <row r="16" spans="2:15" ht="15.6" thickTop="1" thickBot="1" x14ac:dyDescent="0.35">
      <c r="F16" s="247"/>
      <c r="G16" s="249"/>
      <c r="H16" s="256"/>
      <c r="I16" s="121" t="s">
        <v>86</v>
      </c>
      <c r="J16" s="139" t="s">
        <v>103</v>
      </c>
      <c r="K16" s="125"/>
      <c r="L16" s="73">
        <v>2400</v>
      </c>
      <c r="M16" s="74">
        <v>0</v>
      </c>
      <c r="N16" s="74">
        <v>0</v>
      </c>
      <c r="O16" s="75">
        <v>0</v>
      </c>
    </row>
    <row r="17" spans="6:22" ht="15.6" thickTop="1" thickBot="1" x14ac:dyDescent="0.35">
      <c r="F17" s="247"/>
      <c r="G17" s="250" t="s">
        <v>16</v>
      </c>
      <c r="H17" s="257" t="s">
        <v>10</v>
      </c>
      <c r="I17" s="136" t="s">
        <v>95</v>
      </c>
      <c r="J17" s="140" t="s">
        <v>100</v>
      </c>
      <c r="K17" s="126"/>
      <c r="L17" s="63">
        <v>310</v>
      </c>
      <c r="M17" s="63">
        <v>310</v>
      </c>
      <c r="N17" s="168">
        <f>rank_nov!$O$8</f>
        <v>300</v>
      </c>
      <c r="O17" s="169">
        <f>rank_dec!$O$8</f>
        <v>360</v>
      </c>
    </row>
    <row r="18" spans="6:22" ht="15.6" thickTop="1" thickBot="1" x14ac:dyDescent="0.35">
      <c r="F18" s="247"/>
      <c r="G18" s="249"/>
      <c r="H18" s="256"/>
      <c r="I18" s="121" t="s">
        <v>86</v>
      </c>
      <c r="J18" s="139" t="s">
        <v>104</v>
      </c>
      <c r="K18" s="127"/>
      <c r="L18" s="76">
        <v>0</v>
      </c>
      <c r="M18" s="77">
        <v>0</v>
      </c>
      <c r="N18" s="77">
        <v>0</v>
      </c>
      <c r="O18" s="78">
        <v>0</v>
      </c>
    </row>
    <row r="19" spans="6:22" ht="15.6" thickTop="1" thickBot="1" x14ac:dyDescent="0.35">
      <c r="F19" s="247"/>
      <c r="G19" s="250" t="s">
        <v>49</v>
      </c>
      <c r="H19" s="257" t="s">
        <v>11</v>
      </c>
      <c r="I19" s="136" t="s">
        <v>95</v>
      </c>
      <c r="J19" s="140" t="s">
        <v>101</v>
      </c>
      <c r="K19" s="126"/>
      <c r="L19" s="63">
        <v>170</v>
      </c>
      <c r="M19" s="63">
        <f>rank_oct!$O$9</f>
        <v>130</v>
      </c>
      <c r="N19" s="168">
        <f>rank_nov!$O$9</f>
        <v>100</v>
      </c>
      <c r="O19" s="169">
        <f>rank_dec!$O$9</f>
        <v>110</v>
      </c>
    </row>
    <row r="20" spans="6:22" ht="15.6" thickTop="1" thickBot="1" x14ac:dyDescent="0.35">
      <c r="F20" s="247"/>
      <c r="G20" s="249"/>
      <c r="H20" s="256"/>
      <c r="I20" s="121" t="s">
        <v>86</v>
      </c>
      <c r="J20" s="139" t="s">
        <v>105</v>
      </c>
      <c r="K20" s="128"/>
      <c r="L20" s="76">
        <v>0</v>
      </c>
      <c r="M20" s="77">
        <v>0</v>
      </c>
      <c r="N20" s="77">
        <v>0</v>
      </c>
      <c r="O20" s="78">
        <v>0</v>
      </c>
    </row>
    <row r="21" spans="6:22" ht="15.6" thickTop="1" thickBot="1" x14ac:dyDescent="0.35">
      <c r="F21" s="247"/>
      <c r="G21" s="250" t="s">
        <v>16</v>
      </c>
      <c r="H21" s="257" t="s">
        <v>12</v>
      </c>
      <c r="I21" s="136" t="s">
        <v>95</v>
      </c>
      <c r="J21" s="140" t="s">
        <v>102</v>
      </c>
      <c r="K21" s="126"/>
      <c r="L21" s="63">
        <v>950</v>
      </c>
      <c r="M21" s="63">
        <f>rank_oct!$O$10</f>
        <v>890</v>
      </c>
      <c r="N21" s="168">
        <f>rank_nov!$O$10</f>
        <v>840</v>
      </c>
      <c r="O21" s="169">
        <f>rank_dec!$O$10</f>
        <v>840</v>
      </c>
    </row>
    <row r="22" spans="6:22" ht="15.6" thickTop="1" thickBot="1" x14ac:dyDescent="0.35">
      <c r="F22" s="247"/>
      <c r="G22" s="251"/>
      <c r="H22" s="258"/>
      <c r="I22" s="122" t="s">
        <v>86</v>
      </c>
      <c r="J22" s="141" t="s">
        <v>106</v>
      </c>
      <c r="K22" s="129"/>
      <c r="L22" s="79">
        <v>0</v>
      </c>
      <c r="M22" s="80">
        <v>0</v>
      </c>
      <c r="N22" s="80">
        <v>0</v>
      </c>
      <c r="O22" s="81">
        <v>0</v>
      </c>
    </row>
    <row r="23" spans="6:22" ht="15" thickTop="1" x14ac:dyDescent="0.3">
      <c r="I23" s="66" t="s">
        <v>94</v>
      </c>
      <c r="J23" s="138" t="s">
        <v>109</v>
      </c>
      <c r="K23" s="130"/>
      <c r="L23" s="83">
        <f>L15+L17+L19+L21</f>
        <v>2465</v>
      </c>
      <c r="M23" s="83">
        <f t="shared" ref="M23:O23" si="0">M15+M17+M19+M21</f>
        <v>2365</v>
      </c>
      <c r="N23" s="170">
        <f t="shared" si="0"/>
        <v>2265</v>
      </c>
      <c r="O23" s="171">
        <f t="shared" si="0"/>
        <v>2285</v>
      </c>
    </row>
    <row r="24" spans="6:22" ht="15" thickBot="1" x14ac:dyDescent="0.35">
      <c r="I24" s="67" t="s">
        <v>87</v>
      </c>
      <c r="J24" s="142" t="s">
        <v>110</v>
      </c>
      <c r="K24" s="131"/>
      <c r="L24" s="82">
        <f t="shared" ref="L24:O24" si="1">L16+L18+L20+L22</f>
        <v>2400</v>
      </c>
      <c r="M24" s="82">
        <f t="shared" si="1"/>
        <v>0</v>
      </c>
      <c r="N24" s="82">
        <f t="shared" si="1"/>
        <v>0</v>
      </c>
      <c r="O24" s="72">
        <f t="shared" si="1"/>
        <v>0</v>
      </c>
    </row>
    <row r="25" spans="6:22" ht="15.6" thickTop="1" thickBot="1" x14ac:dyDescent="0.35">
      <c r="F25" s="274" t="s">
        <v>128</v>
      </c>
      <c r="G25" s="274"/>
      <c r="H25" s="274"/>
      <c r="I25" s="200" t="s">
        <v>55</v>
      </c>
      <c r="J25" s="201" t="s">
        <v>107</v>
      </c>
      <c r="K25" s="116"/>
      <c r="L25" s="202">
        <v>2400</v>
      </c>
      <c r="M25" s="202">
        <v>2400</v>
      </c>
      <c r="N25" s="203">
        <v>2300</v>
      </c>
      <c r="O25" s="204">
        <v>2300</v>
      </c>
    </row>
    <row r="26" spans="6:22" ht="15" thickTop="1" x14ac:dyDescent="0.3">
      <c r="G26" s="275" t="s">
        <v>149</v>
      </c>
      <c r="H26" s="276"/>
      <c r="I26" s="12" t="s">
        <v>62</v>
      </c>
      <c r="J26" s="178" t="s">
        <v>112</v>
      </c>
      <c r="K26" s="132"/>
      <c r="L26" s="7">
        <f>K27+L25</f>
        <v>2850</v>
      </c>
      <c r="M26" s="7">
        <f t="shared" ref="M26:O26" si="2">L27+M25</f>
        <v>2785</v>
      </c>
      <c r="N26" s="7">
        <f t="shared" si="2"/>
        <v>2720</v>
      </c>
      <c r="O26" s="8">
        <f t="shared" si="2"/>
        <v>2755</v>
      </c>
    </row>
    <row r="27" spans="6:22" ht="15" thickBot="1" x14ac:dyDescent="0.35">
      <c r="G27" s="275"/>
      <c r="H27" s="276"/>
      <c r="I27" s="20" t="s">
        <v>93</v>
      </c>
      <c r="J27" s="179" t="s">
        <v>111</v>
      </c>
      <c r="K27" s="174">
        <f>D7</f>
        <v>450</v>
      </c>
      <c r="L27" s="175">
        <f>L26-L23</f>
        <v>385</v>
      </c>
      <c r="M27" s="175">
        <f t="shared" ref="M27:O27" si="3">M26-M23</f>
        <v>420</v>
      </c>
      <c r="N27" s="175">
        <f t="shared" si="3"/>
        <v>455</v>
      </c>
      <c r="O27" s="176">
        <f t="shared" si="3"/>
        <v>470</v>
      </c>
    </row>
    <row r="28" spans="6:22" x14ac:dyDescent="0.3">
      <c r="G28" s="277" t="s">
        <v>137</v>
      </c>
      <c r="H28" s="278"/>
      <c r="I28" s="16" t="s">
        <v>62</v>
      </c>
      <c r="J28" s="162" t="s">
        <v>113</v>
      </c>
      <c r="K28" s="181"/>
      <c r="L28" s="27">
        <f>K30+L25</f>
        <v>2850</v>
      </c>
      <c r="M28" s="27">
        <f>L30+M25</f>
        <v>2850</v>
      </c>
      <c r="N28" s="27">
        <f>M30+N25</f>
        <v>5150</v>
      </c>
      <c r="O28" s="28">
        <f>N30+O25</f>
        <v>7450</v>
      </c>
    </row>
    <row r="29" spans="6:22" x14ac:dyDescent="0.3">
      <c r="G29" s="277"/>
      <c r="H29" s="278"/>
      <c r="I29" s="21"/>
      <c r="J29" s="143"/>
      <c r="K29" s="133"/>
      <c r="L29" s="110"/>
      <c r="M29" s="110">
        <f>M28-M23</f>
        <v>485</v>
      </c>
      <c r="N29" s="110"/>
      <c r="O29" s="111"/>
    </row>
    <row r="30" spans="6:22" x14ac:dyDescent="0.3">
      <c r="G30" s="277"/>
      <c r="H30" s="278"/>
      <c r="I30" s="17" t="s">
        <v>61</v>
      </c>
      <c r="J30" s="184" t="s">
        <v>114</v>
      </c>
      <c r="K30" s="182">
        <f>D7</f>
        <v>450</v>
      </c>
      <c r="L30" s="5">
        <f>L28-L24</f>
        <v>450</v>
      </c>
      <c r="M30" s="5">
        <f>M28-M24</f>
        <v>2850</v>
      </c>
      <c r="N30" s="5">
        <f>N28-N24</f>
        <v>5150</v>
      </c>
      <c r="O30" s="6">
        <f>O28-O24</f>
        <v>7450</v>
      </c>
      <c r="S30">
        <f>2785-420</f>
        <v>2365</v>
      </c>
    </row>
    <row r="31" spans="6:22" x14ac:dyDescent="0.3">
      <c r="I31" s="17" t="s">
        <v>80</v>
      </c>
      <c r="J31" s="184" t="s">
        <v>116</v>
      </c>
      <c r="K31" s="183"/>
      <c r="L31" s="199" t="s">
        <v>148</v>
      </c>
      <c r="M31" s="199" t="s">
        <v>148</v>
      </c>
      <c r="N31" s="5">
        <f>N28-N23-$D$8</f>
        <v>2685</v>
      </c>
      <c r="O31" s="6">
        <f>O28-O23-$D$8</f>
        <v>4965</v>
      </c>
      <c r="P31" t="s">
        <v>97</v>
      </c>
    </row>
    <row r="32" spans="6:22" ht="15" thickBot="1" x14ac:dyDescent="0.35">
      <c r="I32" s="22" t="s">
        <v>118</v>
      </c>
      <c r="J32" s="144" t="s">
        <v>117</v>
      </c>
      <c r="K32" s="134"/>
      <c r="L32" s="23">
        <f>L30-L27</f>
        <v>65</v>
      </c>
      <c r="M32" s="23">
        <f t="shared" ref="M32:O32" si="4">M30-M27</f>
        <v>2430</v>
      </c>
      <c r="N32" s="23">
        <f t="shared" si="4"/>
        <v>4695</v>
      </c>
      <c r="O32" s="24">
        <f t="shared" si="4"/>
        <v>6980</v>
      </c>
      <c r="V32" t="s">
        <v>163</v>
      </c>
    </row>
    <row r="33" spans="3:19" ht="15.6" thickTop="1" thickBot="1" x14ac:dyDescent="0.35">
      <c r="F33" s="274" t="s">
        <v>129</v>
      </c>
      <c r="G33" s="274"/>
      <c r="H33" s="279"/>
      <c r="I33" s="180" t="s">
        <v>121</v>
      </c>
      <c r="J33" s="177" t="s">
        <v>122</v>
      </c>
      <c r="K33" s="123"/>
      <c r="L33" s="163"/>
      <c r="M33" s="95">
        <v>2400</v>
      </c>
      <c r="N33" s="120">
        <f>N25-L32</f>
        <v>2235</v>
      </c>
      <c r="O33" s="164">
        <f>O25-M32</f>
        <v>-130</v>
      </c>
      <c r="R33" t="s">
        <v>150</v>
      </c>
    </row>
    <row r="34" spans="3:19" ht="15.6" thickTop="1" thickBot="1" x14ac:dyDescent="0.35">
      <c r="E34" s="269" t="s">
        <v>134</v>
      </c>
      <c r="F34" s="269"/>
      <c r="G34" s="269"/>
      <c r="H34" s="269"/>
      <c r="I34" s="172" t="s">
        <v>133</v>
      </c>
      <c r="J34" s="186" t="s">
        <v>131</v>
      </c>
      <c r="K34" s="172"/>
      <c r="L34" s="173"/>
      <c r="M34" s="187">
        <f>IF(M33&gt;$D$9, M33 - $D$9, 0)</f>
        <v>0</v>
      </c>
      <c r="N34" s="185">
        <f t="shared" ref="N34:O34" si="5">IF(N33&gt;$D$9, N33 - $D$9, 0)</f>
        <v>0</v>
      </c>
      <c r="O34" s="188">
        <f t="shared" si="5"/>
        <v>0</v>
      </c>
      <c r="R34" t="s">
        <v>151</v>
      </c>
    </row>
    <row r="35" spans="3:19" ht="14.4" customHeight="1" x14ac:dyDescent="0.3">
      <c r="I35" s="107"/>
      <c r="J35" s="107"/>
      <c r="K35" s="107"/>
      <c r="L35" s="265" t="s">
        <v>92</v>
      </c>
      <c r="M35" s="266"/>
      <c r="N35" s="270" t="s">
        <v>89</v>
      </c>
      <c r="O35" s="271"/>
      <c r="R35" t="s">
        <v>153</v>
      </c>
    </row>
    <row r="36" spans="3:19" x14ac:dyDescent="0.3">
      <c r="I36" s="107"/>
      <c r="J36" s="107"/>
      <c r="K36" s="107"/>
      <c r="L36" s="265"/>
      <c r="M36" s="266"/>
      <c r="N36" s="272"/>
      <c r="O36" s="273"/>
      <c r="R36" t="s">
        <v>162</v>
      </c>
    </row>
    <row r="37" spans="3:19" x14ac:dyDescent="0.3">
      <c r="I37" s="107"/>
      <c r="J37" s="107"/>
      <c r="K37" s="107"/>
      <c r="L37" s="267"/>
      <c r="M37" s="268"/>
      <c r="N37" s="108"/>
      <c r="O37" s="46"/>
      <c r="S37" t="s">
        <v>156</v>
      </c>
    </row>
    <row r="38" spans="3:19" x14ac:dyDescent="0.3">
      <c r="I38" s="107"/>
      <c r="J38" s="107"/>
      <c r="K38" s="107"/>
      <c r="L38" s="46"/>
      <c r="M38" s="46"/>
      <c r="N38" s="108"/>
      <c r="O38" s="46"/>
      <c r="R38" t="s">
        <v>154</v>
      </c>
    </row>
    <row r="39" spans="3:19" x14ac:dyDescent="0.3">
      <c r="R39" t="s">
        <v>155</v>
      </c>
    </row>
    <row r="41" spans="3:19" ht="15" thickBot="1" x14ac:dyDescent="0.35">
      <c r="D41" s="1"/>
      <c r="R41" t="s">
        <v>157</v>
      </c>
    </row>
    <row r="42" spans="3:19" ht="15" thickBot="1" x14ac:dyDescent="0.35">
      <c r="C42" t="s">
        <v>124</v>
      </c>
      <c r="D42" s="152">
        <v>500</v>
      </c>
      <c r="E42" t="s">
        <v>125</v>
      </c>
      <c r="J42" s="1"/>
      <c r="R42" t="s">
        <v>159</v>
      </c>
    </row>
    <row r="43" spans="3:19" ht="15" thickBot="1" x14ac:dyDescent="0.35">
      <c r="C43" t="s">
        <v>0</v>
      </c>
      <c r="D43" s="153">
        <v>50</v>
      </c>
      <c r="E43" t="s">
        <v>126</v>
      </c>
      <c r="J43" s="1"/>
      <c r="L43" s="86" t="s">
        <v>60</v>
      </c>
      <c r="R43" t="s">
        <v>158</v>
      </c>
    </row>
    <row r="44" spans="3:19" ht="15" thickBot="1" x14ac:dyDescent="0.35">
      <c r="C44" t="s">
        <v>123</v>
      </c>
      <c r="D44" s="153">
        <v>1</v>
      </c>
      <c r="E44" t="s">
        <v>127</v>
      </c>
      <c r="J44" s="1"/>
      <c r="L44" s="86" t="s">
        <v>59</v>
      </c>
      <c r="R44" t="s">
        <v>160</v>
      </c>
    </row>
    <row r="45" spans="3:19" ht="15" thickBot="1" x14ac:dyDescent="0.35">
      <c r="C45" t="s">
        <v>130</v>
      </c>
      <c r="D45" s="165">
        <v>2400</v>
      </c>
      <c r="E45" t="s">
        <v>132</v>
      </c>
      <c r="G45" s="102" t="s">
        <v>32</v>
      </c>
      <c r="H45" s="102"/>
      <c r="J45" s="1"/>
      <c r="R45" t="s">
        <v>161</v>
      </c>
    </row>
    <row r="46" spans="3:19" ht="15" thickBot="1" x14ac:dyDescent="0.35">
      <c r="J46" s="1"/>
      <c r="M46" s="252" t="s">
        <v>51</v>
      </c>
      <c r="N46" s="253"/>
      <c r="O46" s="254"/>
    </row>
    <row r="47" spans="3:19" ht="15" thickBot="1" x14ac:dyDescent="0.35">
      <c r="G47" s="87" t="s">
        <v>47</v>
      </c>
      <c r="H47" s="88" t="s">
        <v>48</v>
      </c>
      <c r="I47" s="89"/>
      <c r="J47" s="137" t="s">
        <v>98</v>
      </c>
      <c r="K47" s="87" t="s">
        <v>50</v>
      </c>
      <c r="L47" s="87" t="s">
        <v>34</v>
      </c>
      <c r="M47" s="90" t="s">
        <v>35</v>
      </c>
      <c r="N47" s="90" t="s">
        <v>36</v>
      </c>
      <c r="O47" s="91" t="s">
        <v>37</v>
      </c>
    </row>
    <row r="48" spans="3:19" ht="15.6" thickTop="1" thickBot="1" x14ac:dyDescent="0.35">
      <c r="F48" s="247" t="s">
        <v>56</v>
      </c>
      <c r="G48" s="248" t="s">
        <v>15</v>
      </c>
      <c r="H48" s="255" t="s">
        <v>9</v>
      </c>
      <c r="I48" s="135" t="s">
        <v>95</v>
      </c>
      <c r="J48" s="138" t="s">
        <v>99</v>
      </c>
      <c r="K48" s="52"/>
      <c r="L48" s="60">
        <f>L15</f>
        <v>1035</v>
      </c>
      <c r="M48" s="61">
        <f>rank_oct!$O$7</f>
        <v>1035</v>
      </c>
      <c r="N48" s="146">
        <f>rank_nov!$O$7</f>
        <v>1025</v>
      </c>
      <c r="O48" s="147">
        <f>rank_dec!$O$7</f>
        <v>975</v>
      </c>
    </row>
    <row r="49" spans="6:15" ht="15.6" thickTop="1" thickBot="1" x14ac:dyDescent="0.35">
      <c r="F49" s="247"/>
      <c r="G49" s="249"/>
      <c r="H49" s="256"/>
      <c r="I49" s="121" t="s">
        <v>86</v>
      </c>
      <c r="J49" s="139" t="s">
        <v>103</v>
      </c>
      <c r="K49" s="53"/>
      <c r="L49" s="73">
        <v>2000</v>
      </c>
      <c r="M49" s="74">
        <v>0</v>
      </c>
      <c r="N49" s="74">
        <v>0</v>
      </c>
      <c r="O49" s="75">
        <v>0</v>
      </c>
    </row>
    <row r="50" spans="6:15" ht="15.6" thickTop="1" thickBot="1" x14ac:dyDescent="0.35">
      <c r="F50" s="247"/>
      <c r="G50" s="250" t="s">
        <v>16</v>
      </c>
      <c r="H50" s="257" t="s">
        <v>10</v>
      </c>
      <c r="I50" s="136" t="s">
        <v>95</v>
      </c>
      <c r="J50" s="140" t="s">
        <v>100</v>
      </c>
      <c r="K50" s="54"/>
      <c r="L50" s="63">
        <f>L17</f>
        <v>310</v>
      </c>
      <c r="M50" s="63">
        <f>rank_oct!$O$8</f>
        <v>310</v>
      </c>
      <c r="N50" s="148">
        <f>rank_nov!$O$8</f>
        <v>300</v>
      </c>
      <c r="O50" s="149">
        <f>rank_dec!$O$8</f>
        <v>360</v>
      </c>
    </row>
    <row r="51" spans="6:15" ht="15.6" thickTop="1" thickBot="1" x14ac:dyDescent="0.35">
      <c r="F51" s="247"/>
      <c r="G51" s="249"/>
      <c r="H51" s="256"/>
      <c r="I51" s="121" t="s">
        <v>86</v>
      </c>
      <c r="J51" s="139" t="s">
        <v>104</v>
      </c>
      <c r="K51" s="55"/>
      <c r="L51" s="76">
        <v>0</v>
      </c>
      <c r="M51" s="77">
        <v>0</v>
      </c>
      <c r="N51" s="77">
        <v>0</v>
      </c>
      <c r="O51" s="78">
        <v>0</v>
      </c>
    </row>
    <row r="52" spans="6:15" ht="15.6" thickTop="1" thickBot="1" x14ac:dyDescent="0.35">
      <c r="F52" s="247"/>
      <c r="G52" s="250" t="s">
        <v>49</v>
      </c>
      <c r="H52" s="257" t="s">
        <v>11</v>
      </c>
      <c r="I52" s="136" t="s">
        <v>95</v>
      </c>
      <c r="J52" s="140" t="s">
        <v>101</v>
      </c>
      <c r="K52" s="54"/>
      <c r="L52" s="63">
        <f>L19</f>
        <v>170</v>
      </c>
      <c r="M52" s="63">
        <f>rank_oct!$O$9</f>
        <v>130</v>
      </c>
      <c r="N52" s="148">
        <f>rank_nov!$O$9</f>
        <v>100</v>
      </c>
      <c r="O52" s="149">
        <f>rank_dec!$O$9</f>
        <v>110</v>
      </c>
    </row>
    <row r="53" spans="6:15" ht="15.6" thickTop="1" thickBot="1" x14ac:dyDescent="0.35">
      <c r="F53" s="247"/>
      <c r="G53" s="249"/>
      <c r="H53" s="256"/>
      <c r="I53" s="121" t="s">
        <v>86</v>
      </c>
      <c r="J53" s="139" t="s">
        <v>105</v>
      </c>
      <c r="K53" s="56"/>
      <c r="L53" s="76">
        <v>0</v>
      </c>
      <c r="M53" s="77">
        <v>0</v>
      </c>
      <c r="N53" s="77">
        <v>0</v>
      </c>
      <c r="O53" s="78">
        <v>0</v>
      </c>
    </row>
    <row r="54" spans="6:15" ht="15.6" thickTop="1" thickBot="1" x14ac:dyDescent="0.35">
      <c r="F54" s="247"/>
      <c r="G54" s="250" t="s">
        <v>16</v>
      </c>
      <c r="H54" s="257" t="s">
        <v>12</v>
      </c>
      <c r="I54" s="136" t="s">
        <v>95</v>
      </c>
      <c r="J54" s="140" t="s">
        <v>102</v>
      </c>
      <c r="K54" s="54"/>
      <c r="L54" s="63">
        <f>L21</f>
        <v>950</v>
      </c>
      <c r="M54" s="63">
        <f>rank_oct!$O$10</f>
        <v>890</v>
      </c>
      <c r="N54" s="148">
        <f>rank_nov!$O$10</f>
        <v>840</v>
      </c>
      <c r="O54" s="149">
        <f>rank_dec!$O$10</f>
        <v>840</v>
      </c>
    </row>
    <row r="55" spans="6:15" ht="15.6" thickTop="1" thickBot="1" x14ac:dyDescent="0.35">
      <c r="F55" s="247"/>
      <c r="G55" s="251"/>
      <c r="H55" s="258"/>
      <c r="I55" s="122" t="s">
        <v>86</v>
      </c>
      <c r="J55" s="141" t="s">
        <v>106</v>
      </c>
      <c r="K55" s="57"/>
      <c r="L55" s="79">
        <v>0</v>
      </c>
      <c r="M55" s="80">
        <v>0</v>
      </c>
      <c r="N55" s="80">
        <v>0</v>
      </c>
      <c r="O55" s="81">
        <v>0</v>
      </c>
    </row>
    <row r="56" spans="6:15" ht="15" thickTop="1" x14ac:dyDescent="0.3">
      <c r="I56" s="66" t="s">
        <v>94</v>
      </c>
      <c r="J56" s="138" t="s">
        <v>109</v>
      </c>
      <c r="K56" s="69"/>
      <c r="L56" s="83">
        <f>L48+L50+L52+L54</f>
        <v>2465</v>
      </c>
      <c r="M56" s="83">
        <f t="shared" ref="M56:O57" si="6">M48+M50+M52+M54</f>
        <v>2365</v>
      </c>
      <c r="N56" s="150">
        <f t="shared" si="6"/>
        <v>2265</v>
      </c>
      <c r="O56" s="151">
        <f t="shared" si="6"/>
        <v>2285</v>
      </c>
    </row>
    <row r="57" spans="6:15" x14ac:dyDescent="0.3">
      <c r="I57" s="67" t="s">
        <v>87</v>
      </c>
      <c r="J57" s="142" t="s">
        <v>110</v>
      </c>
      <c r="K57" s="158"/>
      <c r="L57" s="159">
        <f>L49+L51+L53+L55</f>
        <v>2000</v>
      </c>
      <c r="M57" s="160">
        <f t="shared" si="6"/>
        <v>0</v>
      </c>
      <c r="N57" s="160">
        <f t="shared" si="6"/>
        <v>0</v>
      </c>
      <c r="O57" s="161">
        <f t="shared" si="6"/>
        <v>0</v>
      </c>
    </row>
    <row r="58" spans="6:15" ht="15" thickBot="1" x14ac:dyDescent="0.35">
      <c r="H58" s="25" t="s">
        <v>147</v>
      </c>
      <c r="I58" s="190" t="s">
        <v>142</v>
      </c>
      <c r="J58" s="191" t="s">
        <v>120</v>
      </c>
      <c r="K58" s="192"/>
      <c r="L58" s="193">
        <v>300</v>
      </c>
      <c r="M58" s="193">
        <v>200</v>
      </c>
      <c r="N58" s="193">
        <v>300</v>
      </c>
      <c r="O58" s="194">
        <v>200</v>
      </c>
    </row>
    <row r="59" spans="6:15" x14ac:dyDescent="0.3">
      <c r="G59" s="263" t="s">
        <v>136</v>
      </c>
      <c r="H59" s="263"/>
      <c r="I59" s="16" t="s">
        <v>62</v>
      </c>
      <c r="J59" s="162" t="s">
        <v>141</v>
      </c>
      <c r="K59" s="99"/>
      <c r="L59" s="27">
        <f>K60+L62</f>
        <v>2800</v>
      </c>
      <c r="M59" s="27">
        <f t="shared" ref="M59:O59" si="7">L60+M62</f>
        <v>2585</v>
      </c>
      <c r="N59" s="27">
        <f t="shared" si="7"/>
        <v>2570</v>
      </c>
      <c r="O59" s="28">
        <f t="shared" si="7"/>
        <v>2505</v>
      </c>
    </row>
    <row r="60" spans="6:15" x14ac:dyDescent="0.3">
      <c r="G60" s="263"/>
      <c r="H60" s="263"/>
      <c r="I60" s="17" t="s">
        <v>61</v>
      </c>
      <c r="J60" s="184" t="s">
        <v>111</v>
      </c>
      <c r="K60" s="58">
        <f>D42</f>
        <v>500</v>
      </c>
      <c r="L60" s="51">
        <f>L59-L56</f>
        <v>335</v>
      </c>
      <c r="M60" s="51">
        <f t="shared" ref="M60:O60" si="8">M59-M56</f>
        <v>220</v>
      </c>
      <c r="N60" s="51">
        <f t="shared" si="8"/>
        <v>305</v>
      </c>
      <c r="O60" s="97">
        <f t="shared" si="8"/>
        <v>220</v>
      </c>
    </row>
    <row r="61" spans="6:15" ht="15" thickBot="1" x14ac:dyDescent="0.35">
      <c r="G61" s="263"/>
      <c r="H61" s="263"/>
      <c r="I61" s="17" t="s">
        <v>1</v>
      </c>
      <c r="J61" s="189" t="s">
        <v>140</v>
      </c>
      <c r="K61" s="98"/>
      <c r="L61" s="23">
        <f>IF(K60-L56&lt;=L58, L56-K60+L58,0)</f>
        <v>2265</v>
      </c>
      <c r="M61" s="23">
        <f t="shared" ref="M61:O61" si="9">IF(L60-M56&lt;=M58, M56-L60+M58,0)</f>
        <v>2230</v>
      </c>
      <c r="N61" s="23">
        <f t="shared" si="9"/>
        <v>2345</v>
      </c>
      <c r="O61" s="24">
        <f t="shared" si="9"/>
        <v>2180</v>
      </c>
    </row>
    <row r="62" spans="6:15" ht="16.8" thickTop="1" thickBot="1" x14ac:dyDescent="0.35">
      <c r="G62" s="243" t="s">
        <v>143</v>
      </c>
      <c r="H62" s="244"/>
      <c r="I62" s="93" t="s">
        <v>55</v>
      </c>
      <c r="J62" s="119" t="s">
        <v>145</v>
      </c>
      <c r="K62" s="94"/>
      <c r="L62" s="154">
        <f xml:space="preserve"> CEILING(L61/$D$43,1)*$D$43</f>
        <v>2300</v>
      </c>
      <c r="M62" s="154">
        <f t="shared" ref="M62:O62" si="10" xml:space="preserve"> CEILING(M61/$D$43,1)*$D$43</f>
        <v>2250</v>
      </c>
      <c r="N62" s="195">
        <f t="shared" si="10"/>
        <v>2350</v>
      </c>
      <c r="O62" s="164">
        <f t="shared" si="10"/>
        <v>2200</v>
      </c>
    </row>
    <row r="63" spans="6:15" ht="15" thickTop="1" x14ac:dyDescent="0.3">
      <c r="G63" s="263" t="s">
        <v>138</v>
      </c>
      <c r="H63" s="263"/>
      <c r="I63" s="16" t="s">
        <v>62</v>
      </c>
      <c r="J63" s="162" t="s">
        <v>113</v>
      </c>
      <c r="K63" s="99"/>
      <c r="L63" s="27">
        <f>K64+L66</f>
        <v>2800</v>
      </c>
      <c r="M63" s="27">
        <f t="shared" ref="M63:O63" si="11">L64+M66</f>
        <v>3050</v>
      </c>
      <c r="N63" s="27">
        <f t="shared" si="11"/>
        <v>2585</v>
      </c>
      <c r="O63" s="28">
        <f t="shared" si="11"/>
        <v>2520</v>
      </c>
    </row>
    <row r="64" spans="6:15" x14ac:dyDescent="0.3">
      <c r="G64" s="263"/>
      <c r="H64" s="263"/>
      <c r="I64" s="17" t="s">
        <v>61</v>
      </c>
      <c r="J64" s="184" t="s">
        <v>114</v>
      </c>
      <c r="K64" s="58">
        <f>D42</f>
        <v>500</v>
      </c>
      <c r="L64" s="51">
        <f>L63-L57</f>
        <v>800</v>
      </c>
      <c r="M64" s="51">
        <f>M63-M56</f>
        <v>685</v>
      </c>
      <c r="N64" s="51">
        <f t="shared" ref="N64:O64" si="12">N63-N56</f>
        <v>320</v>
      </c>
      <c r="O64" s="97">
        <f t="shared" si="12"/>
        <v>235</v>
      </c>
    </row>
    <row r="65" spans="3:15" ht="15" thickBot="1" x14ac:dyDescent="0.35">
      <c r="G65" s="263"/>
      <c r="H65" s="263"/>
      <c r="I65" s="17" t="s">
        <v>1</v>
      </c>
      <c r="J65" s="189" t="s">
        <v>139</v>
      </c>
      <c r="K65" s="98"/>
      <c r="L65" s="198" t="s">
        <v>148</v>
      </c>
      <c r="M65" s="198" t="s">
        <v>148</v>
      </c>
      <c r="N65" s="23">
        <f>IF(M64-N56&lt;=N58, N56-M64+N58,0)</f>
        <v>1880</v>
      </c>
      <c r="O65" s="24">
        <f t="shared" ref="O65" si="13">IF(N64-O56&lt;=O58, O56-N64+O58,0)</f>
        <v>2165</v>
      </c>
    </row>
    <row r="66" spans="3:15" ht="16.8" thickTop="1" thickBot="1" x14ac:dyDescent="0.35">
      <c r="G66" s="243" t="s">
        <v>144</v>
      </c>
      <c r="H66" s="244"/>
      <c r="I66" s="93" t="s">
        <v>55</v>
      </c>
      <c r="J66" s="119" t="s">
        <v>146</v>
      </c>
      <c r="K66" s="94"/>
      <c r="L66" s="154">
        <f>L62</f>
        <v>2300</v>
      </c>
      <c r="M66" s="154">
        <f>M62</f>
        <v>2250</v>
      </c>
      <c r="N66" s="196">
        <f xml:space="preserve"> CEILING(N65/$D$43,1)*$D$43</f>
        <v>1900</v>
      </c>
      <c r="O66" s="164">
        <f xml:space="preserve"> CEILING(O65/$D$43,1)*$D$43</f>
        <v>2200</v>
      </c>
    </row>
    <row r="67" spans="3:15" ht="15.6" thickTop="1" thickBot="1" x14ac:dyDescent="0.35">
      <c r="I67" s="93" t="s">
        <v>119</v>
      </c>
      <c r="J67" s="119" t="s">
        <v>135</v>
      </c>
      <c r="K67" s="155"/>
      <c r="L67" s="197">
        <f>M66</f>
        <v>2250</v>
      </c>
      <c r="M67" s="156">
        <f t="shared" ref="M67:O67" si="14">N66</f>
        <v>1900</v>
      </c>
      <c r="N67" s="156">
        <f t="shared" si="14"/>
        <v>2200</v>
      </c>
      <c r="O67" s="157">
        <f t="shared" si="14"/>
        <v>0</v>
      </c>
    </row>
    <row r="68" spans="3:15" ht="15" thickBot="1" x14ac:dyDescent="0.35">
      <c r="E68" s="269" t="s">
        <v>134</v>
      </c>
      <c r="F68" s="269"/>
      <c r="G68" s="269"/>
      <c r="H68" s="269"/>
      <c r="I68" s="172" t="s">
        <v>133</v>
      </c>
      <c r="J68" s="186" t="s">
        <v>131</v>
      </c>
      <c r="K68" s="172"/>
      <c r="L68" s="173"/>
      <c r="M68" s="187">
        <f>IF(M66&gt;$D$45, M66 - $D$45, 0)</f>
        <v>0</v>
      </c>
      <c r="N68" s="185">
        <f>IF(N66&gt;$D$45, N66 - $D$45, 0)</f>
        <v>0</v>
      </c>
      <c r="O68" s="188">
        <f>IF(O66&gt;$D$45, O66 - $D$45, 0)</f>
        <v>0</v>
      </c>
    </row>
    <row r="69" spans="3:15" x14ac:dyDescent="0.3">
      <c r="L69" s="265" t="s">
        <v>92</v>
      </c>
      <c r="M69" s="266"/>
    </row>
    <row r="70" spans="3:15" x14ac:dyDescent="0.3">
      <c r="L70" s="265"/>
      <c r="M70" s="266"/>
    </row>
    <row r="71" spans="3:15" x14ac:dyDescent="0.3">
      <c r="L71" s="267"/>
      <c r="M71" s="268"/>
    </row>
    <row r="79" spans="3:15" x14ac:dyDescent="0.3">
      <c r="C79" t="s">
        <v>79</v>
      </c>
      <c r="D79">
        <v>1</v>
      </c>
      <c r="E79" t="s">
        <v>83</v>
      </c>
    </row>
    <row r="80" spans="3:15" x14ac:dyDescent="0.3">
      <c r="D80">
        <v>2</v>
      </c>
      <c r="E80" t="s">
        <v>84</v>
      </c>
    </row>
    <row r="81" spans="4:4" x14ac:dyDescent="0.3">
      <c r="D81">
        <v>3</v>
      </c>
    </row>
  </sheetData>
  <mergeCells count="34">
    <mergeCell ref="E34:H34"/>
    <mergeCell ref="D3:E3"/>
    <mergeCell ref="M13:O13"/>
    <mergeCell ref="F15:F22"/>
    <mergeCell ref="G15:G16"/>
    <mergeCell ref="H15:H16"/>
    <mergeCell ref="G17:G18"/>
    <mergeCell ref="H17:H18"/>
    <mergeCell ref="G19:G20"/>
    <mergeCell ref="H19:H20"/>
    <mergeCell ref="G21:G22"/>
    <mergeCell ref="H21:H22"/>
    <mergeCell ref="F25:H25"/>
    <mergeCell ref="G26:H27"/>
    <mergeCell ref="G28:H30"/>
    <mergeCell ref="F33:H33"/>
    <mergeCell ref="L35:M37"/>
    <mergeCell ref="N35:O36"/>
    <mergeCell ref="M46:O46"/>
    <mergeCell ref="F48:F55"/>
    <mergeCell ref="G48:G49"/>
    <mergeCell ref="H48:H49"/>
    <mergeCell ref="G50:G51"/>
    <mergeCell ref="H50:H51"/>
    <mergeCell ref="G52:G53"/>
    <mergeCell ref="H52:H53"/>
    <mergeCell ref="E68:H68"/>
    <mergeCell ref="L69:M71"/>
    <mergeCell ref="G54:G55"/>
    <mergeCell ref="H54:H55"/>
    <mergeCell ref="G59:H61"/>
    <mergeCell ref="G62:H62"/>
    <mergeCell ref="G63:H65"/>
    <mergeCell ref="G66:H66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68884F3-6EF4-4EC5-9E21-A861846A3112}">
          <x14:formula1>
            <xm:f>Selection!$Q$2:$Q$3</xm:f>
          </x14:formula1>
          <xm:sqref>D3</xm:sqref>
        </x14:dataValidation>
        <x14:dataValidation type="list" allowBlank="1" showInputMessage="1" showErrorMessage="1" xr:uid="{8076E546-C44D-47B2-AF22-13F8D920075B}">
          <x14:formula1>
            <xm:f>Selection!$T$2:$T$3</xm:f>
          </x14:formula1>
          <xm:sqref>D4</xm:sqref>
        </x14:dataValidation>
        <x14:dataValidation type="list" allowBlank="1" showInputMessage="1" showErrorMessage="1" xr:uid="{6CD0A0EE-E06F-4DCA-A528-951E8D726C51}">
          <x14:formula1>
            <xm:f>Selection!$D$2:$D$3</xm:f>
          </x14:formula1>
          <xm:sqref>D5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8E5F-36E6-45D9-890A-FDD61C3D2B9D}">
  <dimension ref="B2:V99"/>
  <sheetViews>
    <sheetView topLeftCell="C1" zoomScaleNormal="100" workbookViewId="0">
      <selection activeCell="O17" sqref="O17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5.77734375" customWidth="1"/>
    <col min="12" max="12" width="15.77734375" bestFit="1" customWidth="1"/>
    <col min="13" max="15" width="14.21875" customWidth="1"/>
  </cols>
  <sheetData>
    <row r="2" spans="2:15" ht="15" thickBot="1" x14ac:dyDescent="0.35"/>
    <row r="3" spans="2:15" ht="15" thickBot="1" x14ac:dyDescent="0.35">
      <c r="B3" s="11" t="s">
        <v>40</v>
      </c>
      <c r="C3" t="s">
        <v>39</v>
      </c>
      <c r="D3" s="245" t="s">
        <v>33</v>
      </c>
      <c r="E3" s="246"/>
      <c r="G3" t="s">
        <v>58</v>
      </c>
      <c r="M3" t="s">
        <v>45</v>
      </c>
    </row>
    <row r="4" spans="2:15" ht="15" thickBot="1" x14ac:dyDescent="0.35">
      <c r="C4" t="s">
        <v>43</v>
      </c>
      <c r="D4" s="85" t="s">
        <v>41</v>
      </c>
      <c r="M4" t="s">
        <v>54</v>
      </c>
    </row>
    <row r="5" spans="2:15" ht="15" thickBot="1" x14ac:dyDescent="0.35">
      <c r="C5" t="s">
        <v>44</v>
      </c>
      <c r="D5" s="48" t="s">
        <v>3</v>
      </c>
    </row>
    <row r="6" spans="2:15" ht="15" thickBot="1" x14ac:dyDescent="0.35"/>
    <row r="7" spans="2:15" ht="15" thickBot="1" x14ac:dyDescent="0.35">
      <c r="C7" t="s">
        <v>38</v>
      </c>
      <c r="D7" s="49">
        <v>450</v>
      </c>
      <c r="E7" t="s">
        <v>108</v>
      </c>
    </row>
    <row r="8" spans="2:15" ht="15" thickBot="1" x14ac:dyDescent="0.35">
      <c r="C8" t="s">
        <v>82</v>
      </c>
      <c r="D8" s="50">
        <v>200</v>
      </c>
      <c r="E8" t="s">
        <v>115</v>
      </c>
    </row>
    <row r="9" spans="2:15" ht="15" thickBot="1" x14ac:dyDescent="0.35">
      <c r="C9" t="s">
        <v>130</v>
      </c>
      <c r="D9" s="165">
        <v>2400</v>
      </c>
      <c r="E9" t="s">
        <v>132</v>
      </c>
    </row>
    <row r="10" spans="2:15" x14ac:dyDescent="0.3">
      <c r="L10" s="86" t="s">
        <v>60</v>
      </c>
    </row>
    <row r="11" spans="2:15" x14ac:dyDescent="0.3">
      <c r="L11" s="86" t="s">
        <v>59</v>
      </c>
    </row>
    <row r="12" spans="2:15" ht="15" thickBot="1" x14ac:dyDescent="0.35">
      <c r="G12" s="102" t="s">
        <v>33</v>
      </c>
      <c r="H12" s="102"/>
    </row>
    <row r="13" spans="2:15" ht="15" thickBot="1" x14ac:dyDescent="0.35">
      <c r="M13" s="252" t="s">
        <v>51</v>
      </c>
      <c r="N13" s="253"/>
      <c r="O13" s="254"/>
    </row>
    <row r="14" spans="2:15" ht="15" thickBot="1" x14ac:dyDescent="0.35">
      <c r="G14" s="87" t="s">
        <v>47</v>
      </c>
      <c r="H14" s="88" t="s">
        <v>48</v>
      </c>
      <c r="I14" s="89"/>
      <c r="J14" s="137" t="s">
        <v>98</v>
      </c>
      <c r="K14" s="87" t="s">
        <v>50</v>
      </c>
      <c r="L14" s="87" t="s">
        <v>34</v>
      </c>
      <c r="M14" s="90" t="s">
        <v>35</v>
      </c>
      <c r="N14" s="90" t="s">
        <v>36</v>
      </c>
      <c r="O14" s="91" t="s">
        <v>37</v>
      </c>
    </row>
    <row r="15" spans="2:15" ht="15.6" thickTop="1" thickBot="1" x14ac:dyDescent="0.35">
      <c r="F15" s="247" t="s">
        <v>56</v>
      </c>
      <c r="G15" s="248" t="s">
        <v>15</v>
      </c>
      <c r="H15" s="255" t="s">
        <v>9</v>
      </c>
      <c r="I15" s="135" t="s">
        <v>95</v>
      </c>
      <c r="J15" s="138" t="s">
        <v>99</v>
      </c>
      <c r="K15" s="124"/>
      <c r="L15" s="60">
        <v>1035</v>
      </c>
      <c r="M15" s="61">
        <f>rank_oct!$O$7</f>
        <v>1035</v>
      </c>
      <c r="N15" s="166">
        <f>rank_nov!$O$7</f>
        <v>1025</v>
      </c>
      <c r="O15" s="167">
        <f>rank_dec!$O$7</f>
        <v>975</v>
      </c>
    </row>
    <row r="16" spans="2:15" ht="15.6" thickTop="1" thickBot="1" x14ac:dyDescent="0.35">
      <c r="F16" s="247"/>
      <c r="G16" s="249"/>
      <c r="H16" s="256"/>
      <c r="I16" s="121" t="s">
        <v>86</v>
      </c>
      <c r="J16" s="139" t="s">
        <v>103</v>
      </c>
      <c r="K16" s="125"/>
      <c r="L16" s="73">
        <v>2400</v>
      </c>
      <c r="M16" s="74">
        <v>0</v>
      </c>
      <c r="N16" s="74">
        <v>0</v>
      </c>
      <c r="O16" s="75">
        <v>0</v>
      </c>
    </row>
    <row r="17" spans="6:15" ht="15.6" thickTop="1" thickBot="1" x14ac:dyDescent="0.35">
      <c r="F17" s="247"/>
      <c r="G17" s="250" t="s">
        <v>16</v>
      </c>
      <c r="H17" s="257" t="s">
        <v>10</v>
      </c>
      <c r="I17" s="136" t="s">
        <v>95</v>
      </c>
      <c r="J17" s="140" t="s">
        <v>100</v>
      </c>
      <c r="K17" s="126"/>
      <c r="L17" s="63">
        <v>310</v>
      </c>
      <c r="M17" s="63">
        <v>310</v>
      </c>
      <c r="N17" s="168">
        <f>rank_nov!$O$8</f>
        <v>300</v>
      </c>
      <c r="O17" s="169">
        <f>rank_dec!$O$8</f>
        <v>360</v>
      </c>
    </row>
    <row r="18" spans="6:15" ht="15.6" thickTop="1" thickBot="1" x14ac:dyDescent="0.35">
      <c r="F18" s="247"/>
      <c r="G18" s="249"/>
      <c r="H18" s="256"/>
      <c r="I18" s="121" t="s">
        <v>86</v>
      </c>
      <c r="J18" s="139" t="s">
        <v>104</v>
      </c>
      <c r="K18" s="127"/>
      <c r="L18" s="76">
        <v>0</v>
      </c>
      <c r="M18" s="77">
        <v>0</v>
      </c>
      <c r="N18" s="77">
        <v>0</v>
      </c>
      <c r="O18" s="78">
        <v>0</v>
      </c>
    </row>
    <row r="19" spans="6:15" ht="15.6" thickTop="1" thickBot="1" x14ac:dyDescent="0.35">
      <c r="F19" s="247"/>
      <c r="G19" s="250" t="s">
        <v>49</v>
      </c>
      <c r="H19" s="257" t="s">
        <v>11</v>
      </c>
      <c r="I19" s="136" t="s">
        <v>95</v>
      </c>
      <c r="J19" s="140" t="s">
        <v>101</v>
      </c>
      <c r="K19" s="126"/>
      <c r="L19" s="63">
        <v>170</v>
      </c>
      <c r="M19" s="63">
        <f>rank_oct!$O$9</f>
        <v>130</v>
      </c>
      <c r="N19" s="168">
        <f>rank_nov!$O$9</f>
        <v>100</v>
      </c>
      <c r="O19" s="169">
        <f>rank_dec!$O$9</f>
        <v>110</v>
      </c>
    </row>
    <row r="20" spans="6:15" ht="15.6" thickTop="1" thickBot="1" x14ac:dyDescent="0.35">
      <c r="F20" s="247"/>
      <c r="G20" s="249"/>
      <c r="H20" s="256"/>
      <c r="I20" s="121" t="s">
        <v>86</v>
      </c>
      <c r="J20" s="139" t="s">
        <v>105</v>
      </c>
      <c r="K20" s="128"/>
      <c r="L20" s="76">
        <v>0</v>
      </c>
      <c r="M20" s="77">
        <v>0</v>
      </c>
      <c r="N20" s="77">
        <v>0</v>
      </c>
      <c r="O20" s="78">
        <v>0</v>
      </c>
    </row>
    <row r="21" spans="6:15" ht="15.6" thickTop="1" thickBot="1" x14ac:dyDescent="0.35">
      <c r="F21" s="247"/>
      <c r="G21" s="250" t="s">
        <v>16</v>
      </c>
      <c r="H21" s="257" t="s">
        <v>12</v>
      </c>
      <c r="I21" s="136" t="s">
        <v>95</v>
      </c>
      <c r="J21" s="140" t="s">
        <v>102</v>
      </c>
      <c r="K21" s="126"/>
      <c r="L21" s="63">
        <v>950</v>
      </c>
      <c r="M21" s="63">
        <f>rank_oct!$O$10</f>
        <v>890</v>
      </c>
      <c r="N21" s="168">
        <f>rank_nov!$O$10</f>
        <v>840</v>
      </c>
      <c r="O21" s="169">
        <f>rank_dec!$O$10</f>
        <v>840</v>
      </c>
    </row>
    <row r="22" spans="6:15" ht="15.6" thickTop="1" thickBot="1" x14ac:dyDescent="0.35">
      <c r="F22" s="247"/>
      <c r="G22" s="251"/>
      <c r="H22" s="258"/>
      <c r="I22" s="122" t="s">
        <v>86</v>
      </c>
      <c r="J22" s="141" t="s">
        <v>106</v>
      </c>
      <c r="K22" s="129"/>
      <c r="L22" s="79">
        <v>0</v>
      </c>
      <c r="M22" s="80">
        <v>0</v>
      </c>
      <c r="N22" s="80">
        <v>0</v>
      </c>
      <c r="O22" s="81">
        <v>0</v>
      </c>
    </row>
    <row r="23" spans="6:15" ht="15" thickTop="1" x14ac:dyDescent="0.3">
      <c r="I23" s="66" t="s">
        <v>94</v>
      </c>
      <c r="J23" s="138" t="s">
        <v>109</v>
      </c>
      <c r="K23" s="130"/>
      <c r="L23" s="83">
        <f>L15+L17+L19+L21</f>
        <v>2465</v>
      </c>
      <c r="M23" s="83">
        <f t="shared" ref="M23:O23" si="0">M15+M17+M19+M21</f>
        <v>2365</v>
      </c>
      <c r="N23" s="170">
        <f t="shared" si="0"/>
        <v>2265</v>
      </c>
      <c r="O23" s="171">
        <f t="shared" si="0"/>
        <v>2285</v>
      </c>
    </row>
    <row r="24" spans="6:15" ht="15" thickBot="1" x14ac:dyDescent="0.35">
      <c r="I24" s="67" t="s">
        <v>87</v>
      </c>
      <c r="J24" s="142" t="s">
        <v>110</v>
      </c>
      <c r="K24" s="131"/>
      <c r="L24" s="82">
        <f t="shared" ref="L24:O24" si="1">L16+L18+L20+L22</f>
        <v>2400</v>
      </c>
      <c r="M24" s="82">
        <f t="shared" si="1"/>
        <v>0</v>
      </c>
      <c r="N24" s="82">
        <f t="shared" si="1"/>
        <v>0</v>
      </c>
      <c r="O24" s="72">
        <f t="shared" si="1"/>
        <v>0</v>
      </c>
    </row>
    <row r="25" spans="6:15" ht="15.6" thickTop="1" thickBot="1" x14ac:dyDescent="0.35">
      <c r="F25" s="274" t="s">
        <v>128</v>
      </c>
      <c r="G25" s="274"/>
      <c r="H25" s="274"/>
      <c r="I25" s="200" t="s">
        <v>55</v>
      </c>
      <c r="J25" s="201" t="s">
        <v>107</v>
      </c>
      <c r="K25" s="116"/>
      <c r="L25" s="202">
        <v>2350</v>
      </c>
      <c r="M25" s="202">
        <v>2350</v>
      </c>
      <c r="N25" s="203">
        <v>2300</v>
      </c>
      <c r="O25" s="216" t="s">
        <v>148</v>
      </c>
    </row>
    <row r="26" spans="6:15" ht="15" customHeight="1" thickTop="1" x14ac:dyDescent="0.3">
      <c r="G26" s="284" t="s">
        <v>171</v>
      </c>
      <c r="H26" s="285"/>
      <c r="I26" s="12" t="s">
        <v>62</v>
      </c>
      <c r="J26" s="178" t="s">
        <v>166</v>
      </c>
      <c r="K26" s="10"/>
      <c r="L26" s="7">
        <f>K27+L25</f>
        <v>2800</v>
      </c>
      <c r="M26" s="7">
        <f t="shared" ref="M26:N26" si="2">L27+M25</f>
        <v>2685</v>
      </c>
      <c r="N26" s="7">
        <f t="shared" si="2"/>
        <v>2620</v>
      </c>
      <c r="O26" s="212" t="s">
        <v>148</v>
      </c>
    </row>
    <row r="27" spans="6:15" x14ac:dyDescent="0.3">
      <c r="G27" s="286"/>
      <c r="H27" s="287"/>
      <c r="I27" s="15" t="s">
        <v>61</v>
      </c>
      <c r="J27" s="205" t="s">
        <v>167</v>
      </c>
      <c r="K27" s="208">
        <v>450</v>
      </c>
      <c r="L27" s="9">
        <f>L26-L23</f>
        <v>335</v>
      </c>
      <c r="M27" s="9">
        <f t="shared" ref="M27:N27" si="3">M26-M23</f>
        <v>320</v>
      </c>
      <c r="N27" s="9">
        <f t="shared" si="3"/>
        <v>355</v>
      </c>
      <c r="O27" s="213" t="s">
        <v>148</v>
      </c>
    </row>
    <row r="28" spans="6:15" x14ac:dyDescent="0.3">
      <c r="G28" s="286"/>
      <c r="H28" s="287"/>
      <c r="I28" s="15" t="s">
        <v>164</v>
      </c>
      <c r="J28" s="205" t="s">
        <v>168</v>
      </c>
      <c r="K28" s="207"/>
      <c r="L28" s="206">
        <f>K27-$D$8</f>
        <v>250</v>
      </c>
      <c r="M28" s="206">
        <f t="shared" ref="M28:N28" si="4">L27-$D$8</f>
        <v>135</v>
      </c>
      <c r="N28" s="206">
        <f t="shared" si="4"/>
        <v>120</v>
      </c>
      <c r="O28" s="214" t="s">
        <v>148</v>
      </c>
    </row>
    <row r="29" spans="6:15" x14ac:dyDescent="0.3">
      <c r="G29" s="286"/>
      <c r="H29" s="287"/>
      <c r="I29" s="15" t="s">
        <v>165</v>
      </c>
      <c r="J29" s="179" t="s">
        <v>169</v>
      </c>
      <c r="K29" s="207"/>
      <c r="L29" s="206">
        <f>L25+L28</f>
        <v>2600</v>
      </c>
      <c r="M29" s="206">
        <f>M25+M28</f>
        <v>2485</v>
      </c>
      <c r="N29" s="206">
        <f>N25+N28</f>
        <v>2420</v>
      </c>
      <c r="O29" s="214" t="s">
        <v>148</v>
      </c>
    </row>
    <row r="30" spans="6:15" ht="15" thickBot="1" x14ac:dyDescent="0.35">
      <c r="G30" s="282"/>
      <c r="H30" s="283"/>
      <c r="I30" s="14" t="s">
        <v>80</v>
      </c>
      <c r="J30" s="211" t="s">
        <v>172</v>
      </c>
      <c r="K30" s="209"/>
      <c r="L30" s="210">
        <f>L29-L23</f>
        <v>135</v>
      </c>
      <c r="M30" s="210">
        <f t="shared" ref="M30:N30" si="5">M29-M23</f>
        <v>120</v>
      </c>
      <c r="N30" s="210">
        <f t="shared" si="5"/>
        <v>155</v>
      </c>
      <c r="O30" s="215" t="s">
        <v>148</v>
      </c>
    </row>
    <row r="31" spans="6:15" ht="14.4" customHeight="1" x14ac:dyDescent="0.3">
      <c r="G31" s="280" t="s">
        <v>137</v>
      </c>
      <c r="H31" s="281"/>
      <c r="I31" s="13" t="s">
        <v>62</v>
      </c>
      <c r="J31" s="217" t="s">
        <v>113</v>
      </c>
      <c r="K31" s="218"/>
      <c r="L31" s="219">
        <f>L26</f>
        <v>2800</v>
      </c>
      <c r="M31" s="219">
        <f>L32+M37</f>
        <v>2750</v>
      </c>
      <c r="N31" s="219">
        <f>M32+N37</f>
        <v>2620</v>
      </c>
      <c r="O31" s="238">
        <f>N32+O37</f>
        <v>2555</v>
      </c>
    </row>
    <row r="32" spans="6:15" x14ac:dyDescent="0.3">
      <c r="G32" s="282"/>
      <c r="H32" s="283"/>
      <c r="I32" s="220" t="s">
        <v>61</v>
      </c>
      <c r="J32" s="221" t="s">
        <v>114</v>
      </c>
      <c r="K32" s="222"/>
      <c r="L32" s="26">
        <f>L31-L24</f>
        <v>400</v>
      </c>
      <c r="M32" s="223">
        <f>M31-M23</f>
        <v>385</v>
      </c>
      <c r="N32" s="223">
        <f>N31-N23</f>
        <v>355</v>
      </c>
      <c r="O32" s="224">
        <f>O31-O23</f>
        <v>270</v>
      </c>
    </row>
    <row r="33" spans="3:22" x14ac:dyDescent="0.3">
      <c r="I33" s="220" t="s">
        <v>164</v>
      </c>
      <c r="J33" s="235" t="s">
        <v>173</v>
      </c>
      <c r="K33" s="225"/>
      <c r="L33" s="223" t="s">
        <v>148</v>
      </c>
      <c r="M33" s="223">
        <f>L32-$D$8</f>
        <v>200</v>
      </c>
      <c r="N33" s="223">
        <f t="shared" ref="N33:O33" si="6">M32-$D$8</f>
        <v>185</v>
      </c>
      <c r="O33" s="224">
        <f t="shared" si="6"/>
        <v>155</v>
      </c>
    </row>
    <row r="34" spans="3:22" x14ac:dyDescent="0.3">
      <c r="I34" s="220" t="s">
        <v>165</v>
      </c>
      <c r="J34" s="236" t="s">
        <v>174</v>
      </c>
      <c r="K34" s="225"/>
      <c r="L34" s="223" t="s">
        <v>148</v>
      </c>
      <c r="M34" s="223">
        <f>M33+M25</f>
        <v>2550</v>
      </c>
      <c r="N34" s="223">
        <f>N33+N37</f>
        <v>2420</v>
      </c>
      <c r="O34" s="224">
        <f>O33+O37</f>
        <v>2355</v>
      </c>
    </row>
    <row r="35" spans="3:22" x14ac:dyDescent="0.3">
      <c r="I35" s="220" t="s">
        <v>80</v>
      </c>
      <c r="J35" s="221" t="s">
        <v>175</v>
      </c>
      <c r="K35" s="226"/>
      <c r="L35" s="227" t="s">
        <v>148</v>
      </c>
      <c r="M35" s="240">
        <f>M34-M23</f>
        <v>185</v>
      </c>
      <c r="N35" s="227">
        <f>N34-N23</f>
        <v>155</v>
      </c>
      <c r="O35" s="228">
        <f>O34-O23</f>
        <v>70</v>
      </c>
    </row>
    <row r="36" spans="3:22" ht="15" thickBot="1" x14ac:dyDescent="0.35">
      <c r="I36" s="229" t="s">
        <v>118</v>
      </c>
      <c r="J36" s="230" t="s">
        <v>170</v>
      </c>
      <c r="K36" s="231"/>
      <c r="L36" s="232" t="s">
        <v>148</v>
      </c>
      <c r="M36" s="232" t="s">
        <v>148</v>
      </c>
      <c r="N36" s="233">
        <f>M35-M30</f>
        <v>65</v>
      </c>
      <c r="O36" s="234">
        <f>N35-N30</f>
        <v>0</v>
      </c>
    </row>
    <row r="37" spans="3:22" ht="15.6" thickTop="1" thickBot="1" x14ac:dyDescent="0.35">
      <c r="F37" s="274" t="s">
        <v>129</v>
      </c>
      <c r="G37" s="274"/>
      <c r="H37" s="279"/>
      <c r="I37" s="100" t="s">
        <v>121</v>
      </c>
      <c r="J37" s="145" t="s">
        <v>122</v>
      </c>
      <c r="K37" s="2"/>
      <c r="L37" s="237" t="s">
        <v>148</v>
      </c>
      <c r="M37" s="241">
        <f>M25</f>
        <v>2350</v>
      </c>
      <c r="N37" s="241">
        <f>N25-N36</f>
        <v>2235</v>
      </c>
      <c r="O37" s="242">
        <v>2200</v>
      </c>
    </row>
    <row r="38" spans="3:22" ht="15.6" thickTop="1" thickBot="1" x14ac:dyDescent="0.35">
      <c r="E38" s="269" t="s">
        <v>134</v>
      </c>
      <c r="F38" s="269"/>
      <c r="G38" s="269"/>
      <c r="H38" s="269"/>
      <c r="I38" s="172" t="s">
        <v>133</v>
      </c>
      <c r="J38" s="186" t="s">
        <v>131</v>
      </c>
      <c r="K38" s="172"/>
      <c r="L38" s="173"/>
      <c r="M38" s="187">
        <f>IF(M37&gt;$D$9, M37 - $D$9, 0)</f>
        <v>0</v>
      </c>
      <c r="N38" s="185">
        <f t="shared" ref="N38:O38" si="7">IF(N37&gt;$D$9, N37 - $D$9, 0)</f>
        <v>0</v>
      </c>
      <c r="O38" s="188">
        <f t="shared" si="7"/>
        <v>0</v>
      </c>
    </row>
    <row r="39" spans="3:22" ht="14.4" customHeight="1" x14ac:dyDescent="0.3">
      <c r="I39" s="107"/>
      <c r="J39" s="107"/>
      <c r="K39" s="107"/>
      <c r="L39" s="265" t="s">
        <v>92</v>
      </c>
      <c r="M39" s="266"/>
      <c r="N39" s="270" t="s">
        <v>89</v>
      </c>
      <c r="O39" s="271"/>
    </row>
    <row r="40" spans="3:22" x14ac:dyDescent="0.3">
      <c r="I40" s="107"/>
      <c r="J40" s="107"/>
      <c r="K40" s="107"/>
      <c r="L40" s="265"/>
      <c r="M40" s="266"/>
      <c r="N40" s="272"/>
      <c r="O40" s="273"/>
    </row>
    <row r="41" spans="3:22" x14ac:dyDescent="0.3">
      <c r="I41" s="107"/>
      <c r="J41" s="107"/>
      <c r="K41" s="107"/>
      <c r="L41" s="267"/>
      <c r="M41" s="268"/>
      <c r="N41" s="108"/>
      <c r="O41" s="46"/>
    </row>
    <row r="42" spans="3:22" x14ac:dyDescent="0.3">
      <c r="I42" s="107"/>
      <c r="J42" s="107"/>
      <c r="K42" s="107"/>
      <c r="L42" s="46"/>
      <c r="M42" s="46"/>
      <c r="N42" s="108"/>
      <c r="O42" s="46"/>
      <c r="V42" s="239" t="s">
        <v>176</v>
      </c>
    </row>
    <row r="43" spans="3:22" x14ac:dyDescent="0.3">
      <c r="V43" s="239" t="s">
        <v>177</v>
      </c>
    </row>
    <row r="45" spans="3:22" ht="15" thickBot="1" x14ac:dyDescent="0.35">
      <c r="D45" s="1"/>
    </row>
    <row r="46" spans="3:22" ht="15" thickBot="1" x14ac:dyDescent="0.35">
      <c r="C46" t="s">
        <v>124</v>
      </c>
      <c r="D46" s="152">
        <v>500</v>
      </c>
      <c r="E46" t="s">
        <v>125</v>
      </c>
      <c r="J46" s="1"/>
    </row>
    <row r="47" spans="3:22" ht="15" thickBot="1" x14ac:dyDescent="0.35">
      <c r="C47" t="s">
        <v>0</v>
      </c>
      <c r="D47" s="153">
        <v>50</v>
      </c>
      <c r="E47" t="s">
        <v>126</v>
      </c>
      <c r="J47" s="1"/>
      <c r="L47" s="86" t="s">
        <v>60</v>
      </c>
    </row>
    <row r="48" spans="3:22" ht="15" thickBot="1" x14ac:dyDescent="0.35">
      <c r="C48" t="s">
        <v>123</v>
      </c>
      <c r="D48" s="153">
        <v>1</v>
      </c>
      <c r="E48" t="s">
        <v>127</v>
      </c>
      <c r="J48" s="1"/>
      <c r="L48" s="86" t="s">
        <v>59</v>
      </c>
    </row>
    <row r="49" spans="3:15" ht="15" thickBot="1" x14ac:dyDescent="0.35">
      <c r="C49" t="s">
        <v>130</v>
      </c>
      <c r="D49" s="165">
        <v>2400</v>
      </c>
      <c r="E49" t="s">
        <v>132</v>
      </c>
      <c r="G49" s="102" t="s">
        <v>32</v>
      </c>
      <c r="H49" s="102"/>
      <c r="J49" s="1"/>
    </row>
    <row r="50" spans="3:15" ht="15" thickBot="1" x14ac:dyDescent="0.35">
      <c r="J50" s="1"/>
      <c r="M50" s="252" t="s">
        <v>51</v>
      </c>
      <c r="N50" s="253"/>
      <c r="O50" s="254"/>
    </row>
    <row r="51" spans="3:15" ht="15" thickBot="1" x14ac:dyDescent="0.35">
      <c r="G51" s="87" t="s">
        <v>47</v>
      </c>
      <c r="H51" s="88" t="s">
        <v>48</v>
      </c>
      <c r="I51" s="89"/>
      <c r="J51" s="137" t="s">
        <v>98</v>
      </c>
      <c r="K51" s="87" t="s">
        <v>50</v>
      </c>
      <c r="L51" s="87" t="s">
        <v>34</v>
      </c>
      <c r="M51" s="90" t="s">
        <v>35</v>
      </c>
      <c r="N51" s="90" t="s">
        <v>36</v>
      </c>
      <c r="O51" s="91" t="s">
        <v>37</v>
      </c>
    </row>
    <row r="52" spans="3:15" ht="15.6" thickTop="1" thickBot="1" x14ac:dyDescent="0.35">
      <c r="F52" s="247" t="s">
        <v>56</v>
      </c>
      <c r="G52" s="248" t="s">
        <v>15</v>
      </c>
      <c r="H52" s="255" t="s">
        <v>9</v>
      </c>
      <c r="I52" s="135" t="s">
        <v>95</v>
      </c>
      <c r="J52" s="138" t="s">
        <v>99</v>
      </c>
      <c r="K52" s="52"/>
      <c r="L52" s="60">
        <f>L15</f>
        <v>1035</v>
      </c>
      <c r="M52" s="61">
        <f>rank_oct!$O$7</f>
        <v>1035</v>
      </c>
      <c r="N52" s="146">
        <f>rank_nov!$O$7</f>
        <v>1025</v>
      </c>
      <c r="O52" s="147">
        <f>rank_dec!$O$7</f>
        <v>975</v>
      </c>
    </row>
    <row r="53" spans="3:15" ht="15.6" thickTop="1" thickBot="1" x14ac:dyDescent="0.35">
      <c r="F53" s="247"/>
      <c r="G53" s="249"/>
      <c r="H53" s="256"/>
      <c r="I53" s="121" t="s">
        <v>86</v>
      </c>
      <c r="J53" s="139" t="s">
        <v>103</v>
      </c>
      <c r="K53" s="53"/>
      <c r="L53" s="73">
        <v>2600</v>
      </c>
      <c r="M53" s="74">
        <v>0</v>
      </c>
      <c r="N53" s="74">
        <v>0</v>
      </c>
      <c r="O53" s="75">
        <v>0</v>
      </c>
    </row>
    <row r="54" spans="3:15" ht="15.6" thickTop="1" thickBot="1" x14ac:dyDescent="0.35">
      <c r="F54" s="247"/>
      <c r="G54" s="250" t="s">
        <v>16</v>
      </c>
      <c r="H54" s="257" t="s">
        <v>10</v>
      </c>
      <c r="I54" s="136" t="s">
        <v>95</v>
      </c>
      <c r="J54" s="140" t="s">
        <v>100</v>
      </c>
      <c r="K54" s="54"/>
      <c r="L54" s="63">
        <f>L17</f>
        <v>310</v>
      </c>
      <c r="M54" s="63">
        <f>rank_oct!$O$8</f>
        <v>310</v>
      </c>
      <c r="N54" s="148">
        <f>rank_nov!$O$8</f>
        <v>300</v>
      </c>
      <c r="O54" s="149">
        <f>rank_dec!$O$8</f>
        <v>360</v>
      </c>
    </row>
    <row r="55" spans="3:15" ht="15.6" thickTop="1" thickBot="1" x14ac:dyDescent="0.35">
      <c r="F55" s="247"/>
      <c r="G55" s="249"/>
      <c r="H55" s="256"/>
      <c r="I55" s="121" t="s">
        <v>86</v>
      </c>
      <c r="J55" s="139" t="s">
        <v>104</v>
      </c>
      <c r="K55" s="55"/>
      <c r="L55" s="76">
        <v>0</v>
      </c>
      <c r="M55" s="77">
        <v>0</v>
      </c>
      <c r="N55" s="77">
        <v>0</v>
      </c>
      <c r="O55" s="78">
        <v>0</v>
      </c>
    </row>
    <row r="56" spans="3:15" ht="15.6" thickTop="1" thickBot="1" x14ac:dyDescent="0.35">
      <c r="F56" s="247"/>
      <c r="G56" s="250" t="s">
        <v>49</v>
      </c>
      <c r="H56" s="257" t="s">
        <v>11</v>
      </c>
      <c r="I56" s="136" t="s">
        <v>95</v>
      </c>
      <c r="J56" s="140" t="s">
        <v>101</v>
      </c>
      <c r="K56" s="54"/>
      <c r="L56" s="63">
        <f>L19</f>
        <v>170</v>
      </c>
      <c r="M56" s="63">
        <f>rank_oct!$O$9</f>
        <v>130</v>
      </c>
      <c r="N56" s="148">
        <f>rank_nov!$O$9</f>
        <v>100</v>
      </c>
      <c r="O56" s="149">
        <f>rank_dec!$O$9</f>
        <v>110</v>
      </c>
    </row>
    <row r="57" spans="3:15" ht="15.6" thickTop="1" thickBot="1" x14ac:dyDescent="0.35">
      <c r="F57" s="247"/>
      <c r="G57" s="249"/>
      <c r="H57" s="256"/>
      <c r="I57" s="121" t="s">
        <v>86</v>
      </c>
      <c r="J57" s="139" t="s">
        <v>105</v>
      </c>
      <c r="K57" s="56"/>
      <c r="L57" s="76">
        <v>0</v>
      </c>
      <c r="M57" s="77">
        <v>0</v>
      </c>
      <c r="N57" s="77">
        <v>0</v>
      </c>
      <c r="O57" s="78">
        <v>0</v>
      </c>
    </row>
    <row r="58" spans="3:15" ht="15.6" thickTop="1" thickBot="1" x14ac:dyDescent="0.35">
      <c r="F58" s="247"/>
      <c r="G58" s="250" t="s">
        <v>16</v>
      </c>
      <c r="H58" s="257" t="s">
        <v>12</v>
      </c>
      <c r="I58" s="136" t="s">
        <v>95</v>
      </c>
      <c r="J58" s="140" t="s">
        <v>102</v>
      </c>
      <c r="K58" s="54"/>
      <c r="L58" s="63">
        <f>L21</f>
        <v>950</v>
      </c>
      <c r="M58" s="63">
        <f>rank_oct!$O$10</f>
        <v>890</v>
      </c>
      <c r="N58" s="148">
        <f>rank_nov!$O$10</f>
        <v>840</v>
      </c>
      <c r="O58" s="149">
        <f>rank_dec!$O$10</f>
        <v>840</v>
      </c>
    </row>
    <row r="59" spans="3:15" ht="15.6" thickTop="1" thickBot="1" x14ac:dyDescent="0.35">
      <c r="F59" s="247"/>
      <c r="G59" s="251"/>
      <c r="H59" s="258"/>
      <c r="I59" s="122" t="s">
        <v>86</v>
      </c>
      <c r="J59" s="141" t="s">
        <v>106</v>
      </c>
      <c r="K59" s="57"/>
      <c r="L59" s="79">
        <v>0</v>
      </c>
      <c r="M59" s="80">
        <v>0</v>
      </c>
      <c r="N59" s="80">
        <v>0</v>
      </c>
      <c r="O59" s="81">
        <v>0</v>
      </c>
    </row>
    <row r="60" spans="3:15" ht="15" thickTop="1" x14ac:dyDescent="0.3">
      <c r="I60" s="66" t="s">
        <v>94</v>
      </c>
      <c r="J60" s="138" t="s">
        <v>109</v>
      </c>
      <c r="K60" s="69"/>
      <c r="L60" s="83">
        <f>L52+L54+L56+L58</f>
        <v>2465</v>
      </c>
      <c r="M60" s="83">
        <f t="shared" ref="M60:O61" si="8">M52+M54+M56+M58</f>
        <v>2365</v>
      </c>
      <c r="N60" s="150">
        <f t="shared" si="8"/>
        <v>2265</v>
      </c>
      <c r="O60" s="151">
        <f t="shared" si="8"/>
        <v>2285</v>
      </c>
    </row>
    <row r="61" spans="3:15" x14ac:dyDescent="0.3">
      <c r="I61" s="67" t="s">
        <v>87</v>
      </c>
      <c r="J61" s="142" t="s">
        <v>110</v>
      </c>
      <c r="K61" s="158"/>
      <c r="L61" s="159">
        <f>L53+L55+L57+L59</f>
        <v>2600</v>
      </c>
      <c r="M61" s="160">
        <f t="shared" si="8"/>
        <v>0</v>
      </c>
      <c r="N61" s="160">
        <f t="shared" si="8"/>
        <v>0</v>
      </c>
      <c r="O61" s="161">
        <f t="shared" si="8"/>
        <v>0</v>
      </c>
    </row>
    <row r="62" spans="3:15" ht="15" thickBot="1" x14ac:dyDescent="0.35">
      <c r="H62" s="25" t="s">
        <v>147</v>
      </c>
      <c r="I62" s="190" t="s">
        <v>142</v>
      </c>
      <c r="J62" s="191" t="s">
        <v>120</v>
      </c>
      <c r="K62" s="192"/>
      <c r="L62" s="193">
        <v>300</v>
      </c>
      <c r="M62" s="193">
        <v>200</v>
      </c>
      <c r="N62" s="193">
        <v>300</v>
      </c>
      <c r="O62" s="194">
        <v>200</v>
      </c>
    </row>
    <row r="63" spans="3:15" x14ac:dyDescent="0.3">
      <c r="G63" s="263" t="s">
        <v>136</v>
      </c>
      <c r="H63" s="263"/>
      <c r="I63" s="16" t="s">
        <v>62</v>
      </c>
      <c r="J63" s="162" t="s">
        <v>141</v>
      </c>
      <c r="K63" s="99"/>
      <c r="L63" s="27">
        <f>K64+L66</f>
        <v>2800</v>
      </c>
      <c r="M63" s="27">
        <f t="shared" ref="M63:O63" si="9">L64+M66</f>
        <v>2585</v>
      </c>
      <c r="N63" s="27">
        <f t="shared" si="9"/>
        <v>2570</v>
      </c>
      <c r="O63" s="28">
        <f t="shared" si="9"/>
        <v>2505</v>
      </c>
    </row>
    <row r="64" spans="3:15" x14ac:dyDescent="0.3">
      <c r="G64" s="263"/>
      <c r="H64" s="263"/>
      <c r="I64" s="17" t="s">
        <v>61</v>
      </c>
      <c r="J64" s="184" t="s">
        <v>111</v>
      </c>
      <c r="K64" s="58">
        <f>D46</f>
        <v>500</v>
      </c>
      <c r="L64" s="51">
        <f>L63-L60</f>
        <v>335</v>
      </c>
      <c r="M64" s="51">
        <f t="shared" ref="M64:O64" si="10">M63-M60</f>
        <v>220</v>
      </c>
      <c r="N64" s="51">
        <f t="shared" si="10"/>
        <v>305</v>
      </c>
      <c r="O64" s="97">
        <f t="shared" si="10"/>
        <v>220</v>
      </c>
    </row>
    <row r="65" spans="5:15" ht="15" thickBot="1" x14ac:dyDescent="0.35">
      <c r="G65" s="263"/>
      <c r="H65" s="263"/>
      <c r="I65" s="17" t="s">
        <v>1</v>
      </c>
      <c r="J65" s="189" t="s">
        <v>140</v>
      </c>
      <c r="K65" s="98"/>
      <c r="L65" s="23">
        <f>IF(K64-L60&lt;=L62, L60-K64+L62,0)</f>
        <v>2265</v>
      </c>
      <c r="M65" s="23">
        <f t="shared" ref="M65:O65" si="11">IF(L64-M60&lt;=M62, M60-L64+M62,0)</f>
        <v>2230</v>
      </c>
      <c r="N65" s="23">
        <f t="shared" si="11"/>
        <v>2345</v>
      </c>
      <c r="O65" s="24">
        <f t="shared" si="11"/>
        <v>2180</v>
      </c>
    </row>
    <row r="66" spans="5:15" ht="16.8" thickTop="1" thickBot="1" x14ac:dyDescent="0.35">
      <c r="G66" s="243" t="s">
        <v>143</v>
      </c>
      <c r="H66" s="244"/>
      <c r="I66" s="93" t="s">
        <v>55</v>
      </c>
      <c r="J66" s="119" t="s">
        <v>145</v>
      </c>
      <c r="K66" s="94"/>
      <c r="L66" s="154">
        <f xml:space="preserve"> CEILING(L65/$D$47,1)*$D$47</f>
        <v>2300</v>
      </c>
      <c r="M66" s="154">
        <f t="shared" ref="M66:O66" si="12" xml:space="preserve"> CEILING(M65/$D$47,1)*$D$47</f>
        <v>2250</v>
      </c>
      <c r="N66" s="195">
        <f t="shared" si="12"/>
        <v>2350</v>
      </c>
      <c r="O66" s="164">
        <f t="shared" si="12"/>
        <v>2200</v>
      </c>
    </row>
    <row r="67" spans="5:15" ht="15" thickTop="1" x14ac:dyDescent="0.3">
      <c r="G67" s="263" t="s">
        <v>138</v>
      </c>
      <c r="H67" s="263"/>
      <c r="I67" s="16" t="s">
        <v>62</v>
      </c>
      <c r="J67" s="162" t="s">
        <v>113</v>
      </c>
      <c r="K67" s="99"/>
      <c r="L67" s="27">
        <f>K68+L70</f>
        <v>2800</v>
      </c>
      <c r="M67" s="27">
        <f t="shared" ref="M67:O67" si="13">L68+M70</f>
        <v>2450</v>
      </c>
      <c r="N67" s="27">
        <f t="shared" si="13"/>
        <v>2585</v>
      </c>
      <c r="O67" s="28">
        <f t="shared" si="13"/>
        <v>2520</v>
      </c>
    </row>
    <row r="68" spans="5:15" x14ac:dyDescent="0.3">
      <c r="G68" s="263"/>
      <c r="H68" s="263"/>
      <c r="I68" s="17" t="s">
        <v>61</v>
      </c>
      <c r="J68" s="184" t="s">
        <v>114</v>
      </c>
      <c r="K68" s="58">
        <f>D46</f>
        <v>500</v>
      </c>
      <c r="L68" s="51">
        <f>L67-L61</f>
        <v>200</v>
      </c>
      <c r="M68" s="51">
        <f>M67-M60</f>
        <v>85</v>
      </c>
      <c r="N68" s="51">
        <f t="shared" ref="N68:O68" si="14">N67-N60</f>
        <v>320</v>
      </c>
      <c r="O68" s="97">
        <f t="shared" si="14"/>
        <v>235</v>
      </c>
    </row>
    <row r="69" spans="5:15" ht="15" thickBot="1" x14ac:dyDescent="0.35">
      <c r="G69" s="263"/>
      <c r="H69" s="263"/>
      <c r="I69" s="17" t="s">
        <v>1</v>
      </c>
      <c r="J69" s="189" t="s">
        <v>139</v>
      </c>
      <c r="K69" s="98"/>
      <c r="L69" s="198" t="s">
        <v>148</v>
      </c>
      <c r="M69" s="198" t="s">
        <v>148</v>
      </c>
      <c r="N69" s="23">
        <f>IF(M68-N60&lt;=N62, N60-M68+N62,0)</f>
        <v>2480</v>
      </c>
      <c r="O69" s="24">
        <f t="shared" ref="O69" si="15">IF(N68-O60&lt;=O62, O60-N68+O62,0)</f>
        <v>2165</v>
      </c>
    </row>
    <row r="70" spans="5:15" ht="16.8" thickTop="1" thickBot="1" x14ac:dyDescent="0.35">
      <c r="G70" s="243" t="s">
        <v>144</v>
      </c>
      <c r="H70" s="244"/>
      <c r="I70" s="93" t="s">
        <v>55</v>
      </c>
      <c r="J70" s="119" t="s">
        <v>146</v>
      </c>
      <c r="K70" s="94"/>
      <c r="L70" s="154">
        <f>L66</f>
        <v>2300</v>
      </c>
      <c r="M70" s="154">
        <f>M66</f>
        <v>2250</v>
      </c>
      <c r="N70" s="196">
        <f xml:space="preserve"> CEILING(N69/$D$47,1)*$D$47</f>
        <v>2500</v>
      </c>
      <c r="O70" s="164">
        <f xml:space="preserve"> CEILING(O69/$D$47,1)*$D$47</f>
        <v>2200</v>
      </c>
    </row>
    <row r="71" spans="5:15" ht="15.6" thickTop="1" thickBot="1" x14ac:dyDescent="0.35">
      <c r="I71" s="93" t="s">
        <v>119</v>
      </c>
      <c r="J71" s="119" t="s">
        <v>135</v>
      </c>
      <c r="K71" s="155"/>
      <c r="L71" s="197">
        <f>M70</f>
        <v>2250</v>
      </c>
      <c r="M71" s="156">
        <f t="shared" ref="M71:O71" si="16">N70</f>
        <v>2500</v>
      </c>
      <c r="N71" s="156">
        <f t="shared" si="16"/>
        <v>2200</v>
      </c>
      <c r="O71" s="157">
        <f t="shared" si="16"/>
        <v>0</v>
      </c>
    </row>
    <row r="72" spans="5:15" ht="15" thickBot="1" x14ac:dyDescent="0.35">
      <c r="E72" s="269" t="s">
        <v>134</v>
      </c>
      <c r="F72" s="269"/>
      <c r="G72" s="269"/>
      <c r="H72" s="269"/>
      <c r="I72" s="172" t="s">
        <v>133</v>
      </c>
      <c r="J72" s="186" t="s">
        <v>131</v>
      </c>
      <c r="K72" s="172"/>
      <c r="L72" s="173"/>
      <c r="M72" s="187">
        <f>IF(M70&gt;$D$49, M70 - $D$49, 0)</f>
        <v>0</v>
      </c>
      <c r="N72" s="185">
        <f>IF(N70&gt;$D$49, N70 - $D$49, 0)</f>
        <v>100</v>
      </c>
      <c r="O72" s="188">
        <f>IF(O70&gt;$D$49, O70 - $D$49, 0)</f>
        <v>0</v>
      </c>
    </row>
    <row r="73" spans="5:15" x14ac:dyDescent="0.3">
      <c r="L73" s="265" t="s">
        <v>92</v>
      </c>
      <c r="M73" s="266"/>
    </row>
    <row r="74" spans="5:15" x14ac:dyDescent="0.3">
      <c r="L74" s="265"/>
      <c r="M74" s="266"/>
    </row>
    <row r="75" spans="5:15" x14ac:dyDescent="0.3">
      <c r="L75" s="267"/>
      <c r="M75" s="268"/>
    </row>
    <row r="83" spans="3:6" x14ac:dyDescent="0.3">
      <c r="C83" t="s">
        <v>79</v>
      </c>
      <c r="D83">
        <v>1</v>
      </c>
      <c r="E83" t="s">
        <v>83</v>
      </c>
    </row>
    <row r="84" spans="3:6" x14ac:dyDescent="0.3">
      <c r="D84">
        <v>2</v>
      </c>
      <c r="E84" t="s">
        <v>84</v>
      </c>
    </row>
    <row r="85" spans="3:6" x14ac:dyDescent="0.3">
      <c r="D85">
        <v>3</v>
      </c>
    </row>
    <row r="87" spans="3:6" x14ac:dyDescent="0.3">
      <c r="E87" t="s">
        <v>163</v>
      </c>
    </row>
    <row r="88" spans="3:6" x14ac:dyDescent="0.3">
      <c r="E88" t="s">
        <v>151</v>
      </c>
    </row>
    <row r="89" spans="3:6" x14ac:dyDescent="0.3">
      <c r="E89" t="s">
        <v>153</v>
      </c>
    </row>
    <row r="90" spans="3:6" x14ac:dyDescent="0.3">
      <c r="E90" t="s">
        <v>162</v>
      </c>
    </row>
    <row r="91" spans="3:6" x14ac:dyDescent="0.3">
      <c r="F91" t="s">
        <v>156</v>
      </c>
    </row>
    <row r="92" spans="3:6" x14ac:dyDescent="0.3">
      <c r="E92" t="s">
        <v>154</v>
      </c>
    </row>
    <row r="93" spans="3:6" x14ac:dyDescent="0.3">
      <c r="E93" t="s">
        <v>155</v>
      </c>
    </row>
    <row r="95" spans="3:6" x14ac:dyDescent="0.3">
      <c r="E95" t="s">
        <v>157</v>
      </c>
    </row>
    <row r="96" spans="3:6" x14ac:dyDescent="0.3">
      <c r="E96" t="s">
        <v>159</v>
      </c>
    </row>
    <row r="97" spans="5:5" x14ac:dyDescent="0.3">
      <c r="E97" t="s">
        <v>158</v>
      </c>
    </row>
    <row r="98" spans="5:5" x14ac:dyDescent="0.3">
      <c r="E98" t="s">
        <v>160</v>
      </c>
    </row>
    <row r="99" spans="5:5" x14ac:dyDescent="0.3">
      <c r="E99" t="s">
        <v>161</v>
      </c>
    </row>
  </sheetData>
  <mergeCells count="34">
    <mergeCell ref="N39:O40"/>
    <mergeCell ref="D3:E3"/>
    <mergeCell ref="M13:O13"/>
    <mergeCell ref="F15:F22"/>
    <mergeCell ref="G15:G16"/>
    <mergeCell ref="H15:H16"/>
    <mergeCell ref="G17:G18"/>
    <mergeCell ref="H17:H18"/>
    <mergeCell ref="G19:G20"/>
    <mergeCell ref="H19:H20"/>
    <mergeCell ref="G21:G22"/>
    <mergeCell ref="H21:H22"/>
    <mergeCell ref="L39:M41"/>
    <mergeCell ref="H54:H55"/>
    <mergeCell ref="G56:G57"/>
    <mergeCell ref="H56:H57"/>
    <mergeCell ref="G58:G59"/>
    <mergeCell ref="H58:H59"/>
    <mergeCell ref="L73:M75"/>
    <mergeCell ref="F37:H37"/>
    <mergeCell ref="F25:H25"/>
    <mergeCell ref="E38:H38"/>
    <mergeCell ref="G67:H69"/>
    <mergeCell ref="G63:H65"/>
    <mergeCell ref="G66:H66"/>
    <mergeCell ref="E72:H72"/>
    <mergeCell ref="G31:H32"/>
    <mergeCell ref="G26:H30"/>
    <mergeCell ref="G70:H70"/>
    <mergeCell ref="M50:O50"/>
    <mergeCell ref="F52:F59"/>
    <mergeCell ref="G52:G53"/>
    <mergeCell ref="H52:H53"/>
    <mergeCell ref="G54:G55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36DBABE-2F9A-4160-8E32-C4FAC6003C8C}">
          <x14:formula1>
            <xm:f>Selection!$D$2:$D$3</xm:f>
          </x14:formula1>
          <xm:sqref>D5</xm:sqref>
        </x14:dataValidation>
        <x14:dataValidation type="list" allowBlank="1" showInputMessage="1" showErrorMessage="1" xr:uid="{6ECF4E57-DAFA-4D33-94D1-9FA27EC1CE18}">
          <x14:formula1>
            <xm:f>Selection!$T$2:$T$3</xm:f>
          </x14:formula1>
          <xm:sqref>D4</xm:sqref>
        </x14:dataValidation>
        <x14:dataValidation type="list" allowBlank="1" showInputMessage="1" showErrorMessage="1" xr:uid="{6662F284-6712-44CC-B7B4-3C358CA789DD}">
          <x14:formula1>
            <xm:f>Selection!$Q$2:$Q$3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T25"/>
  <sheetViews>
    <sheetView workbookViewId="0">
      <selection activeCell="O30" sqref="O30"/>
    </sheetView>
  </sheetViews>
  <sheetFormatPr defaultRowHeight="14.4" x14ac:dyDescent="0.3"/>
  <cols>
    <col min="2" max="2" width="9.77734375" customWidth="1"/>
  </cols>
  <sheetData>
    <row r="1" spans="1:20" x14ac:dyDescent="0.3">
      <c r="M1" s="32"/>
    </row>
    <row r="2" spans="1:20" x14ac:dyDescent="0.3">
      <c r="A2" t="s">
        <v>4</v>
      </c>
      <c r="D2" t="s">
        <v>3</v>
      </c>
      <c r="F2" t="s">
        <v>9</v>
      </c>
      <c r="H2" s="29">
        <v>44105</v>
      </c>
      <c r="I2" t="str">
        <f>TEXT(H2,"mmm-yy")</f>
        <v>Oct-20</v>
      </c>
      <c r="K2" t="s">
        <v>13</v>
      </c>
      <c r="M2" s="32" t="s">
        <v>15</v>
      </c>
      <c r="O2" t="s">
        <v>24</v>
      </c>
      <c r="Q2" t="s">
        <v>32</v>
      </c>
      <c r="T2" t="s">
        <v>41</v>
      </c>
    </row>
    <row r="3" spans="1:20" x14ac:dyDescent="0.3">
      <c r="A3" t="s">
        <v>6</v>
      </c>
      <c r="D3" t="s">
        <v>5</v>
      </c>
      <c r="F3" t="s">
        <v>10</v>
      </c>
      <c r="H3" s="29">
        <v>44136</v>
      </c>
      <c r="I3" t="str">
        <f t="shared" ref="I3:I10" si="0">TEXT(H3,"mmm-yy")</f>
        <v>Nov-20</v>
      </c>
      <c r="K3" t="s">
        <v>14</v>
      </c>
      <c r="M3" s="32" t="s">
        <v>16</v>
      </c>
      <c r="O3" t="s">
        <v>25</v>
      </c>
      <c r="Q3" t="s">
        <v>33</v>
      </c>
      <c r="T3" t="s">
        <v>42</v>
      </c>
    </row>
    <row r="4" spans="1:20" x14ac:dyDescent="0.3">
      <c r="F4" t="s">
        <v>11</v>
      </c>
      <c r="H4" s="29">
        <v>44166</v>
      </c>
      <c r="I4" t="str">
        <f t="shared" si="0"/>
        <v>Dec-20</v>
      </c>
      <c r="M4" s="32" t="s">
        <v>17</v>
      </c>
    </row>
    <row r="5" spans="1:20" x14ac:dyDescent="0.3">
      <c r="F5" t="s">
        <v>12</v>
      </c>
      <c r="H5" s="29">
        <v>44197</v>
      </c>
      <c r="I5" t="str">
        <f t="shared" si="0"/>
        <v>Jan-21</v>
      </c>
      <c r="M5" s="32" t="s">
        <v>26</v>
      </c>
    </row>
    <row r="6" spans="1:20" x14ac:dyDescent="0.3">
      <c r="H6" s="29">
        <v>44228</v>
      </c>
      <c r="I6" t="str">
        <f t="shared" si="0"/>
        <v>Feb-21</v>
      </c>
      <c r="M6" s="32"/>
    </row>
    <row r="7" spans="1:20" x14ac:dyDescent="0.3">
      <c r="H7" s="29">
        <v>44256</v>
      </c>
      <c r="I7" t="str">
        <f t="shared" si="0"/>
        <v>Mar-21</v>
      </c>
    </row>
    <row r="8" spans="1:20" x14ac:dyDescent="0.3">
      <c r="H8" s="29">
        <v>44287</v>
      </c>
      <c r="I8" t="str">
        <f t="shared" si="0"/>
        <v>Apr-21</v>
      </c>
    </row>
    <row r="9" spans="1:20" x14ac:dyDescent="0.3">
      <c r="H9" s="29">
        <v>44317</v>
      </c>
      <c r="I9" t="str">
        <f t="shared" si="0"/>
        <v>May-21</v>
      </c>
    </row>
    <row r="10" spans="1:20" x14ac:dyDescent="0.3">
      <c r="H10" s="29">
        <v>44348</v>
      </c>
      <c r="I10" t="str">
        <f t="shared" si="0"/>
        <v>Jun-21</v>
      </c>
    </row>
    <row r="13" spans="1:20" x14ac:dyDescent="0.3">
      <c r="A13" s="92" t="s">
        <v>64</v>
      </c>
    </row>
    <row r="14" spans="1:20" x14ac:dyDescent="0.3">
      <c r="A14">
        <v>1</v>
      </c>
      <c r="B14" t="s">
        <v>65</v>
      </c>
    </row>
    <row r="15" spans="1:20" x14ac:dyDescent="0.3">
      <c r="A15">
        <v>2</v>
      </c>
      <c r="B15" t="s">
        <v>66</v>
      </c>
    </row>
    <row r="16" spans="1:20" x14ac:dyDescent="0.3">
      <c r="A16">
        <v>3</v>
      </c>
      <c r="B16" t="s">
        <v>67</v>
      </c>
    </row>
    <row r="17" spans="1:2" x14ac:dyDescent="0.3">
      <c r="A17">
        <v>4</v>
      </c>
      <c r="B17" t="s">
        <v>68</v>
      </c>
    </row>
    <row r="18" spans="1:2" x14ac:dyDescent="0.3">
      <c r="A18">
        <v>5</v>
      </c>
      <c r="B18" t="s">
        <v>69</v>
      </c>
    </row>
    <row r="19" spans="1:2" x14ac:dyDescent="0.3">
      <c r="A19">
        <v>6</v>
      </c>
      <c r="B19" t="s">
        <v>73</v>
      </c>
    </row>
    <row r="20" spans="1:2" x14ac:dyDescent="0.3">
      <c r="A20">
        <v>7</v>
      </c>
      <c r="B20" t="s">
        <v>72</v>
      </c>
    </row>
    <row r="21" spans="1:2" x14ac:dyDescent="0.3">
      <c r="A21">
        <v>8</v>
      </c>
      <c r="B21" t="s">
        <v>70</v>
      </c>
    </row>
    <row r="22" spans="1:2" x14ac:dyDescent="0.3">
      <c r="A22">
        <v>9</v>
      </c>
      <c r="B22" t="s">
        <v>71</v>
      </c>
    </row>
    <row r="23" spans="1:2" x14ac:dyDescent="0.3">
      <c r="A23">
        <v>10</v>
      </c>
      <c r="B23" t="s">
        <v>74</v>
      </c>
    </row>
    <row r="24" spans="1:2" x14ac:dyDescent="0.3">
      <c r="A24">
        <v>11</v>
      </c>
      <c r="B24" t="s">
        <v>75</v>
      </c>
    </row>
    <row r="25" spans="1:2" x14ac:dyDescent="0.3">
      <c r="A25">
        <v>12</v>
      </c>
    </row>
  </sheetData>
  <phoneticPr fontId="14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249D6EBD-2810-4CD3-BC2A-5CF8B3A9A7A3}">
            <xm:f>NOT(ISERROR(SEARCH($M$3,H27)))</xm:f>
            <xm:f>$M$3</xm:f>
            <x14:dxf>
              <fill>
                <patternFill>
                  <bgColor theme="8" tint="0.59996337778862885"/>
                </patternFill>
              </fill>
            </x14:dxf>
          </x14:cfRule>
          <xm:sqref>H27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rank_oct</vt:lpstr>
      <vt:lpstr>rank_nov</vt:lpstr>
      <vt:lpstr>rank_dec</vt:lpstr>
      <vt:lpstr>S&amp;DBalancing</vt:lpstr>
      <vt:lpstr>S&amp;DBalancing2</vt:lpstr>
      <vt:lpstr>S&amp;DBalancing3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2020-12-06T11:36:44Z</dcterms:modified>
</cp:coreProperties>
</file>