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33157E22-F456-42DC-A843-D9CE4A82FEA1}" xr6:coauthVersionLast="45" xr6:coauthVersionMax="45" xr10:uidLastSave="{00000000-0000-0000-0000-000000000000}"/>
  <bookViews>
    <workbookView xWindow="-108" yWindow="-108" windowWidth="23256" windowHeight="12576" tabRatio="723" firstSheet="1" activeTab="4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horttermplan1" sheetId="22" r:id="rId5"/>
    <sheet name="shorttermplan2" sheetId="19" r:id="rId6"/>
    <sheet name="Sheet4" sheetId="26" r:id="rId7"/>
    <sheet name="exec" sheetId="25" r:id="rId8"/>
    <sheet name="execution" sheetId="23" r:id="rId9"/>
    <sheet name="Selection" sheetId="5" r:id="rId10"/>
  </sheets>
  <calcPr calcId="191029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5" l="1"/>
  <c r="O18" i="25"/>
  <c r="O19" i="25"/>
  <c r="P20" i="25"/>
  <c r="O49" i="25"/>
  <c r="O48" i="25"/>
  <c r="O47" i="25"/>
  <c r="O46" i="25"/>
  <c r="O20" i="25" l="1"/>
  <c r="O50" i="25"/>
  <c r="K28" i="22" l="1"/>
  <c r="M22" i="19"/>
  <c r="M20" i="19"/>
  <c r="M18" i="19"/>
  <c r="M16" i="19"/>
  <c r="L24" i="19"/>
  <c r="M16" i="22"/>
  <c r="L25" i="22"/>
  <c r="K26" i="19"/>
  <c r="L16" i="22" l="1"/>
  <c r="L30" i="22"/>
  <c r="L18" i="19"/>
  <c r="L16" i="19"/>
  <c r="K73" i="22" l="1"/>
  <c r="K69" i="22"/>
  <c r="N64" i="22"/>
  <c r="M64" i="22"/>
  <c r="L64" i="22"/>
  <c r="N63" i="22"/>
  <c r="M63" i="22"/>
  <c r="N62" i="22"/>
  <c r="M62" i="22"/>
  <c r="L62" i="22"/>
  <c r="N61" i="22"/>
  <c r="M61" i="22"/>
  <c r="N60" i="22"/>
  <c r="M60" i="22"/>
  <c r="L60" i="22"/>
  <c r="N59" i="22"/>
  <c r="M59" i="22"/>
  <c r="N58" i="22"/>
  <c r="M58" i="22"/>
  <c r="L58" i="22"/>
  <c r="N57" i="22"/>
  <c r="M57" i="22"/>
  <c r="L31" i="22"/>
  <c r="L27" i="22"/>
  <c r="N22" i="22"/>
  <c r="M22" i="22"/>
  <c r="L22" i="22"/>
  <c r="N20" i="22"/>
  <c r="M20" i="22"/>
  <c r="L20" i="22"/>
  <c r="L61" i="22" s="1"/>
  <c r="N18" i="22"/>
  <c r="L18" i="22"/>
  <c r="L59" i="22" s="1"/>
  <c r="D12" i="22"/>
  <c r="N16" i="22"/>
  <c r="N41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34" i="22" l="1"/>
  <c r="L35" i="22" s="1"/>
  <c r="M36" i="22" s="1"/>
  <c r="K27" i="19"/>
  <c r="K28" i="19" s="1"/>
  <c r="L20" i="19"/>
  <c r="M24" i="22"/>
  <c r="M40" i="22" s="1"/>
  <c r="L63" i="22"/>
  <c r="L22" i="19"/>
  <c r="N24" i="22"/>
  <c r="N65" i="22"/>
  <c r="N66" i="22"/>
  <c r="L57" i="22"/>
  <c r="L65" i="22" s="1"/>
  <c r="L70" i="22" s="1"/>
  <c r="L71" i="22" s="1"/>
  <c r="L24" i="22"/>
  <c r="L66" i="22"/>
  <c r="M65" i="22"/>
  <c r="M66" i="22"/>
  <c r="N41" i="22"/>
  <c r="L32" i="22" l="1"/>
  <c r="K24" i="19"/>
  <c r="L30" i="19"/>
  <c r="L28" i="22"/>
  <c r="M30" i="22" s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M70" i="22"/>
  <c r="M71" i="22" s="1"/>
  <c r="M75" i="22" s="1"/>
  <c r="M72" i="22" s="1"/>
  <c r="M73" i="22" s="1"/>
  <c r="O11" i="21"/>
  <c r="D12" i="19"/>
  <c r="L26" i="19" l="1"/>
  <c r="L27" i="19" s="1"/>
  <c r="L34" i="19" s="1"/>
  <c r="M31" i="22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N37" i="22" l="1"/>
  <c r="N38" i="22" s="1"/>
  <c r="N34" i="22"/>
  <c r="N35" i="22" s="1"/>
  <c r="N76" i="22"/>
  <c r="N18" i="19" l="1"/>
  <c r="N57" i="19"/>
  <c r="K69" i="19"/>
  <c r="L63" i="19"/>
  <c r="L61" i="19"/>
  <c r="L59" i="19"/>
  <c r="L57" i="19"/>
  <c r="K73" i="19" l="1"/>
  <c r="N66" i="19"/>
  <c r="M66" i="19"/>
  <c r="L66" i="19"/>
  <c r="L65" i="19"/>
  <c r="L70" i="19" s="1"/>
  <c r="N63" i="19"/>
  <c r="M63" i="19"/>
  <c r="N61" i="19"/>
  <c r="M61" i="19"/>
  <c r="N59" i="19"/>
  <c r="M59" i="19"/>
  <c r="M57" i="19"/>
  <c r="L28" i="19"/>
  <c r="M30" i="19" s="1"/>
  <c r="M26" i="19" s="1"/>
  <c r="N22" i="19"/>
  <c r="N20" i="19"/>
  <c r="N16" i="19"/>
  <c r="L35" i="19" l="1"/>
  <c r="M33" i="19"/>
  <c r="L31" i="19"/>
  <c r="L32" i="19" s="1"/>
  <c r="L71" i="19"/>
  <c r="N65" i="19"/>
  <c r="M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N34" i="19"/>
  <c r="N35" i="19" s="1"/>
  <c r="N76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updated in the middle/3rd week of month M (initial value from month M-1)</t>
        </r>
      </text>
    </comment>
    <comment ref="L25" authorId="0" shapeId="0" xr:uid="{7EE9E25B-CD05-4BF9-9707-730366A54C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M-1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K28" authorId="0" shapeId="0" xr:uid="{ECDD7C2A-B9F3-47C6-9F13-D44BDCE76E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Balance EI</t>
        </r>
      </text>
    </comment>
    <comment ref="L28" authorId="0" shapeId="0" xr:uid="{19BFFF24-B7E5-4A4B-86F9-2283C89CD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Forecasted EI</t>
        </r>
      </text>
    </comment>
    <comment ref="M29" authorId="0" shapeId="0" xr:uid="{FA20B925-43E4-4AF2-A42F-40EDA780FD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31" authorId="0" shapeId="0" xr:uid="{3891A4EF-4C7D-4AF4-B03A-37EAE201B5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Actually It's same as: Starting Inventory - Target Ending Inventory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4" authorId="0" shapeId="0" xr:uid="{5B557335-B025-4A3F-A90A-80E14215F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25" authorId="0" shapeId="0" xr:uid="{8A681803-C842-43CD-8B56-4DB05CAD51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388B5B92-F3EF-4F58-AF8C-7A3FA64B53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<sst xmlns="http://schemas.openxmlformats.org/spreadsheetml/2006/main" count="2402" uniqueCount="267">
  <si>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</si>
  <si>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</si>
  <si>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</si>
  <si>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</si>
  <si>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</si>
  <si>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</si>
  <si>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</si>
  <si>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</si>
  <si>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</si>
  <si>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</si>
  <si>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</si>
  <si>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</si>
  <si>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</si>
  <si>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</si>
  <si>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</si>
  <si>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</si>
  <si>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</si>
  <si>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</si>
  <si>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</si>
  <si>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</si>
  <si>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</si>
  <si>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</si>
  <si>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</si>
  <si>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</si>
  <si>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</si>
  <si>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</si>
  <si>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</si>
  <si>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</si>
  <si>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</si>
  <si>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</si>
  <si>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</si>
  <si>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</si>
  <si>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</si>
  <si>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</si>
  <si>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</si>
  <si>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</si>
  <si>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</si>
  <si>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</si>
  <si>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</si>
  <si>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</si>
  <si>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</si>
  <si>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</si>
  <si>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</si>
  <si>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</si>
  <si>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</si>
  <si>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</si>
  <si>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</si>
  <si>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</si>
  <si>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</si>
  <si>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</si>
  <si>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</si>
  <si>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</si>
  <si>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</si>
  <si>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</si>
  <si>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</si>
  <si>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</si>
  <si>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</si>
  <si>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</si>
  <si>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</si>
  <si>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</si>
  <si>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</si>
  <si>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</si>
  <si>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</si>
  <si>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</si>
  <si>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</si>
  <si>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</si>
  <si>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</si>
  <si>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</si>
  <si>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</si>
  <si>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</si>
  <si>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</si>
  <si>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</si>
  <si>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</si>
  <si>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</si>
  <si>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</si>
  <si>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</si>
  <si>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</si>
  <si>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</si>
  <si>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</si>
  <si>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</si>
  <si>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</si>
  <si>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</si>
  <si>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</si>
  <si>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</si>
  <si>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</si>
  <si>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</si>
  <si>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</si>
  <si>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</si>
  <si>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</si>
  <si>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</si>
  <si>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</si>
  <si>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</si>
  <si>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</si>
  <si>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</si>
  <si>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</si>
  <si>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</si>
  <si>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</si>
  <si>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</si>
  <si>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</si>
  <si>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</si>
  <si>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</si>
  <si>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</si>
  <si>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</si>
  <si>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</si>
  <si>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</si>
  <si>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</si>
  <si>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</si>
  <si>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</si>
  <si>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</si>
  <si>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</si>
  <si>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</si>
  <si>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</si>
  <si>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</si>
  <si>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</si>
  <si>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</si>
  <si>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</si>
  <si>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</si>
  <si>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</si>
  <si>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</si>
  <si>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</si>
  <si>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</si>
  <si>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</si>
  <si>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</si>
  <si>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</si>
  <si>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</si>
  <si>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</si>
  <si>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</si>
  <si>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</si>
  <si>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</si>
  <si>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</si>
  <si>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</si>
  <si>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</si>
  <si>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</si>
  <si>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</si>
  <si>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</si>
  <si>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</si>
  <si>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</si>
  <si>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</si>
  <si>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</si>
  <si>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</si>
  <si>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</si>
  <si>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</si>
  <si>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</si>
  <si>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</si>
  <si>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</si>
  <si>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</si>
  <si>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</si>
  <si>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</si>
  <si>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</si>
  <si>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</si>
  <si>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</si>
  <si>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</si>
  <si>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</si>
  <si>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</si>
  <si>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</si>
  <si>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</si>
  <si>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</si>
  <si>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</si>
  <si>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</si>
  <si>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</si>
  <si>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</si>
  <si>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</si>
  <si>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</si>
  <si>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</si>
  <si>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</si>
  <si>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</si>
  <si>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</si>
  <si>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</si>
  <si>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</si>
  <si>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</si>
  <si>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</si>
  <si>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</si>
  <si>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sdbp = asqp - demand</t>
  </si>
  <si>
    <t>Allocation to reduce based on ranking</t>
  </si>
  <si>
    <t>Target Ending Inventory (MT)</t>
  </si>
  <si>
    <t>tei</t>
  </si>
  <si>
    <t>aip(m) = eip(m-1)-tei(m)</t>
  </si>
  <si>
    <t>`</t>
  </si>
  <si>
    <t>Priority</t>
  </si>
  <si>
    <t>company rank 1</t>
  </si>
  <si>
    <t>company rank 2</t>
  </si>
  <si>
    <t>company rank 3</t>
  </si>
  <si>
    <t>company rank 4</t>
  </si>
  <si>
    <t>Set Priority</t>
  </si>
  <si>
    <t>Brunei</t>
  </si>
  <si>
    <t>Singapore</t>
  </si>
  <si>
    <t>Phillipines</t>
  </si>
  <si>
    <t>India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</si>
  <si>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</si>
  <si>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</si>
  <si>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</si>
  <si>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</si>
  <si>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</si>
  <si>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</si>
  <si>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</si>
  <si>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</si>
  <si>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</si>
  <si>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</si>
  <si>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</si>
  <si>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</si>
  <si>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</si>
  <si>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</si>
  <si>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</si>
  <si>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</si>
  <si>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</si>
  <si>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</si>
  <si>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</si>
  <si>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Country Ranks</t>
  </si>
  <si>
    <t>Company Ranks</t>
  </si>
  <si>
    <t>Company</t>
  </si>
  <si>
    <t>Indo_pool</t>
  </si>
  <si>
    <t>Thai_pool</t>
  </si>
  <si>
    <t>China_pool</t>
  </si>
  <si>
    <t>Brunei_pool</t>
  </si>
  <si>
    <t>Sing_Comp1</t>
  </si>
  <si>
    <t>Sing_Comp2</t>
  </si>
  <si>
    <t>Sing_pool</t>
  </si>
  <si>
    <t>China_comp1</t>
  </si>
  <si>
    <t>China_comp2</t>
  </si>
  <si>
    <t>China_comp3</t>
  </si>
  <si>
    <t>China_comp4</t>
  </si>
  <si>
    <t>Indo_comp1</t>
  </si>
  <si>
    <t>Indo_comp2</t>
  </si>
  <si>
    <t>Indo_comp3</t>
  </si>
  <si>
    <t>Indo_comp4</t>
  </si>
  <si>
    <t>Thai_comp1</t>
  </si>
  <si>
    <t>Thai_comp2</t>
  </si>
  <si>
    <t>Thai_comp3</t>
  </si>
  <si>
    <t>Thai_comp4</t>
  </si>
  <si>
    <t>Brunei_comp1</t>
  </si>
  <si>
    <t>Brunei_comp2</t>
  </si>
  <si>
    <t>Phil_comp1</t>
  </si>
  <si>
    <t>Phil_comp2</t>
  </si>
  <si>
    <t>Phil_pool</t>
  </si>
  <si>
    <t>India_comp1</t>
  </si>
  <si>
    <t>India_comp2</t>
  </si>
  <si>
    <t>India_pool</t>
  </si>
  <si>
    <t>Laos_comp1</t>
  </si>
  <si>
    <t>Laos_comp2</t>
  </si>
  <si>
    <t>Laos_pool</t>
  </si>
  <si>
    <t>D</t>
  </si>
  <si>
    <t>P</t>
  </si>
  <si>
    <t>Mal_comp1</t>
  </si>
  <si>
    <t>Mal_comp2</t>
  </si>
  <si>
    <t>Mal_comp3</t>
  </si>
  <si>
    <t>Mal_comp4</t>
  </si>
  <si>
    <t>Mal_pool</t>
  </si>
  <si>
    <t>Term_spot</t>
  </si>
  <si>
    <t>Mal_comp5</t>
  </si>
  <si>
    <t>Mal_comp6</t>
  </si>
  <si>
    <t>Mal_comp7</t>
  </si>
  <si>
    <t>Mal_comp8</t>
  </si>
  <si>
    <t>Thai_comp5</t>
  </si>
  <si>
    <t>Thai_comp6</t>
  </si>
  <si>
    <t>Thai_comp7</t>
  </si>
  <si>
    <t>Thai_comp8</t>
  </si>
  <si>
    <t>P1</t>
  </si>
  <si>
    <t>Country level</t>
  </si>
  <si>
    <t>Row Labels</t>
  </si>
  <si>
    <t>Grand Total</t>
  </si>
  <si>
    <t>Sum of Forecast</t>
  </si>
  <si>
    <t>Reduction criteria:</t>
  </si>
  <si>
    <t>perctg cut</t>
  </si>
  <si>
    <t>Set by User</t>
  </si>
  <si>
    <t xml:space="preserve">Quantity to Trim: </t>
  </si>
  <si>
    <t>Customer level</t>
  </si>
  <si>
    <t>cust_perctg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</si>
</sst>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3" fillId="16" borderId="45" applyNumberFormat="0" applyAlignment="0" applyProtection="0"/>
    <xf numFmtId="0" fontId="24" fillId="0" borderId="0" applyNumberFormat="0" applyFill="0" applyBorder="0" applyAlignment="0" applyProtection="0"/>
    <xf numFmtId="0" fontId="27" fillId="19" borderId="0" applyNumberFormat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6" fillId="5" borderId="55" xfId="4" applyFont="1" applyBorder="1" applyAlignment="1">
      <alignment horizontal="right"/>
    </xf>
    <xf numFmtId="0" fontId="15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0" fillId="0" borderId="0" xfId="0" applyFont="1"/>
    <xf numFmtId="0" fontId="10" fillId="6" borderId="3" xfId="0" applyFont="1" applyFill="1" applyBorder="1" applyAlignment="1">
      <alignment horizontal="center"/>
    </xf>
    <xf numFmtId="0" fontId="21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5" fillId="7" borderId="6" xfId="2" applyFont="1" applyFill="1" applyBorder="1"/>
    <xf numFmtId="0" fontId="15" fillId="7" borderId="35" xfId="2" applyFont="1" applyFill="1" applyBorder="1"/>
    <xf numFmtId="0" fontId="16" fillId="5" borderId="65" xfId="4" applyFont="1" applyBorder="1" applyAlignment="1">
      <alignment horizontal="right"/>
    </xf>
    <xf numFmtId="0" fontId="16" fillId="5" borderId="66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6" fillId="5" borderId="24" xfId="4" applyFont="1" applyBorder="1" applyAlignment="1">
      <alignment horizontal="center"/>
    </xf>
    <xf numFmtId="0" fontId="15" fillId="7" borderId="36" xfId="2" applyFont="1" applyFill="1" applyBorder="1" applyAlignment="1">
      <alignment horizontal="center"/>
    </xf>
    <xf numFmtId="0" fontId="16" fillId="5" borderId="36" xfId="4" applyFont="1" applyBorder="1" applyAlignment="1">
      <alignment horizontal="center"/>
    </xf>
    <xf numFmtId="0" fontId="15" fillId="7" borderId="34" xfId="2" applyFont="1" applyFill="1" applyBorder="1" applyAlignment="1">
      <alignment horizontal="center"/>
    </xf>
    <xf numFmtId="0" fontId="15" fillId="7" borderId="64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6" fillId="7" borderId="8" xfId="4" applyFont="1" applyFill="1" applyBorder="1" applyAlignment="1">
      <alignment horizontal="left"/>
    </xf>
    <xf numFmtId="0" fontId="16" fillId="7" borderId="2" xfId="4" applyFont="1" applyFill="1" applyBorder="1" applyAlignment="1">
      <alignment horizontal="left"/>
    </xf>
    <xf numFmtId="0" fontId="16" fillId="5" borderId="56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8" borderId="41" xfId="0" applyFill="1" applyBorder="1"/>
    <xf numFmtId="0" fontId="25" fillId="7" borderId="9" xfId="4" applyFont="1" applyFill="1" applyBorder="1" applyAlignment="1">
      <alignment horizontal="left"/>
    </xf>
    <xf numFmtId="0" fontId="25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8" xfId="0" applyFill="1" applyBorder="1" applyAlignment="1">
      <alignment horizontal="center"/>
    </xf>
    <xf numFmtId="0" fontId="5" fillId="12" borderId="69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2" fillId="12" borderId="25" xfId="0" applyFont="1" applyFill="1" applyBorder="1" applyAlignment="1">
      <alignment horizontal="left"/>
    </xf>
    <xf numFmtId="0" fontId="22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2" fillId="12" borderId="6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5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4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7" xfId="4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4" fillId="5" borderId="78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79" xfId="0" applyFont="1" applyFill="1" applyBorder="1" applyAlignment="1">
      <alignment horizontal="center"/>
    </xf>
    <xf numFmtId="0" fontId="10" fillId="6" borderId="80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7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5" fillId="19" borderId="81" xfId="7" applyFont="1" applyBorder="1" applyAlignment="1">
      <alignment horizontal="center"/>
    </xf>
    <xf numFmtId="0" fontId="5" fillId="9" borderId="77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2" xfId="0" quotePrefix="1" applyFont="1" applyFill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7" fillId="7" borderId="15" xfId="4" quotePrefix="1" applyFont="1" applyFill="1" applyBorder="1" applyAlignment="1">
      <alignment horizontal="center"/>
    </xf>
    <xf numFmtId="0" fontId="17" fillId="7" borderId="2" xfId="4" quotePrefix="1" applyFont="1" applyFill="1" applyBorder="1" applyAlignment="1">
      <alignment horizontal="center"/>
    </xf>
    <xf numFmtId="0" fontId="17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7" fillId="7" borderId="26" xfId="4" quotePrefix="1" applyFont="1" applyFill="1" applyBorder="1" applyAlignment="1">
      <alignment horizontal="center"/>
    </xf>
    <xf numFmtId="0" fontId="17" fillId="7" borderId="19" xfId="4" quotePrefix="1" applyFont="1" applyFill="1" applyBorder="1" applyAlignment="1">
      <alignment horizontal="center"/>
    </xf>
    <xf numFmtId="0" fontId="17" fillId="7" borderId="14" xfId="4" quotePrefix="1" applyFont="1" applyFill="1" applyBorder="1" applyAlignment="1">
      <alignment horizontal="center"/>
    </xf>
    <xf numFmtId="0" fontId="5" fillId="7" borderId="30" xfId="0" quotePrefix="1" applyFont="1" applyFill="1" applyBorder="1" applyAlignment="1">
      <alignment horizontal="center"/>
    </xf>
    <xf numFmtId="0" fontId="28" fillId="5" borderId="83" xfId="4" applyFont="1" applyBorder="1" applyAlignment="1">
      <alignment horizontal="center"/>
    </xf>
    <xf numFmtId="0" fontId="0" fillId="15" borderId="68" xfId="0" quotePrefix="1" applyFill="1" applyBorder="1" applyAlignment="1">
      <alignment horizontal="center"/>
    </xf>
    <xf numFmtId="0" fontId="5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5" fillId="5" borderId="26" xfId="4" applyFont="1" applyBorder="1" applyAlignment="1">
      <alignment horizontal="left"/>
    </xf>
    <xf numFmtId="0" fontId="17" fillId="8" borderId="16" xfId="4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5" borderId="82" xfId="4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9" borderId="4" xfId="7" applyFont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7" xfId="4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7" borderId="2" xfId="0" quotePrefix="1" applyFont="1" applyFill="1" applyBorder="1" applyAlignment="1">
      <alignment horizontal="center"/>
    </xf>
    <xf numFmtId="0" fontId="17" fillId="7" borderId="13" xfId="0" quotePrefix="1" applyFont="1" applyFill="1" applyBorder="1" applyAlignment="1">
      <alignment horizontal="center"/>
    </xf>
    <xf numFmtId="0" fontId="30" fillId="5" borderId="83" xfId="4" quotePrefix="1" applyFont="1" applyBorder="1" applyAlignment="1">
      <alignment horizontal="center"/>
    </xf>
    <xf numFmtId="0" fontId="30" fillId="5" borderId="1" xfId="4" quotePrefix="1" applyFont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64" xfId="0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3" fillId="5" borderId="85" xfId="4" applyFont="1" applyBorder="1" applyAlignment="1">
      <alignment horizontal="center"/>
    </xf>
    <xf numFmtId="0" fontId="4" fillId="5" borderId="2" xfId="4" applyFont="1" applyBorder="1" applyAlignment="1">
      <alignment horizontal="center"/>
    </xf>
    <xf numFmtId="0" fontId="4" fillId="5" borderId="84" xfId="4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0" fillId="0" borderId="0" xfId="0" applyBorder="1"/>
    <xf numFmtId="0" fontId="5" fillId="0" borderId="5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8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/>
    <xf numFmtId="0" fontId="4" fillId="5" borderId="1" xfId="4"/>
    <xf numFmtId="0" fontId="4" fillId="5" borderId="86" xfId="4" applyBorder="1" applyAlignment="1">
      <alignment horizontal="center" vertical="center"/>
    </xf>
    <xf numFmtId="0" fontId="4" fillId="5" borderId="87" xfId="4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18" fillId="16" borderId="57" xfId="5" applyFont="1" applyBorder="1" applyAlignment="1">
      <alignment horizontal="center"/>
    </xf>
    <xf numFmtId="0" fontId="18" fillId="16" borderId="58" xfId="5" applyFont="1" applyBorder="1" applyAlignment="1">
      <alignment horizontal="center"/>
    </xf>
    <xf numFmtId="0" fontId="26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6" fillId="7" borderId="31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0" fillId="9" borderId="79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19" fillId="16" borderId="45" xfId="5" applyFont="1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13" fillId="16" borderId="45" xfId="5" applyAlignment="1">
      <alignment horizontal="center"/>
    </xf>
    <xf numFmtId="0" fontId="13" fillId="16" borderId="57" xfId="5" applyBorder="1" applyAlignment="1">
      <alignment horizontal="center"/>
    </xf>
    <xf numFmtId="0" fontId="26" fillId="4" borderId="71" xfId="3" applyFont="1" applyBorder="1" applyAlignment="1">
      <alignment horizontal="center" vertical="center" wrapText="1"/>
    </xf>
    <xf numFmtId="0" fontId="26" fillId="4" borderId="72" xfId="3" applyFont="1" applyBorder="1" applyAlignment="1">
      <alignment horizontal="center" vertical="center" wrapText="1"/>
    </xf>
    <xf numFmtId="0" fontId="26" fillId="4" borderId="73" xfId="3" applyFont="1" applyBorder="1" applyAlignment="1">
      <alignment horizontal="center" vertical="center" wrapText="1"/>
    </xf>
    <xf numFmtId="0" fontId="26" fillId="4" borderId="33" xfId="3" applyFont="1" applyBorder="1" applyAlignment="1">
      <alignment horizontal="center" vertical="center" wrapText="1"/>
    </xf>
    <xf numFmtId="0" fontId="26" fillId="4" borderId="74" xfId="3" applyFont="1" applyBorder="1" applyAlignment="1">
      <alignment horizontal="center" vertical="center" wrapText="1"/>
    </xf>
    <xf numFmtId="0" fontId="26" fillId="4" borderId="54" xfId="3" applyFont="1" applyBorder="1" applyAlignment="1">
      <alignment horizontal="center" vertical="center" wrapText="1"/>
    </xf>
    <xf numFmtId="0" fontId="26" fillId="4" borderId="76" xfId="3" applyFont="1" applyBorder="1" applyAlignment="1">
      <alignment horizontal="center" vertical="center" wrapText="1"/>
    </xf>
    <xf numFmtId="0" fontId="26" fillId="4" borderId="70" xfId="3" applyFont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3" fillId="16" borderId="45" xfId="5" applyAlignment="1">
      <alignment horizontal="center" vertical="center" textRotation="90"/>
    </xf>
    <xf numFmtId="0" fontId="0" fillId="9" borderId="67" xfId="0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/>
    </xf>
    <xf numFmtId="0" fontId="2" fillId="3" borderId="0" xfId="2" applyAlignment="1">
      <alignment horizont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45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432435</xdr:colOff>
      <xdr:row>11</xdr:row>
      <xdr:rowOff>150494</xdr:rowOff>
    </xdr:from>
    <xdr:to>
      <xdr:col>10</xdr:col>
      <xdr:colOff>603885</xdr:colOff>
      <xdr:row>13</xdr:row>
      <xdr:rowOff>123824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831955" y="20402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325755</xdr:colOff>
      <xdr:row>24</xdr:row>
      <xdr:rowOff>190500</xdr:rowOff>
    </xdr:from>
    <xdr:to>
      <xdr:col>19</xdr:col>
      <xdr:colOff>53340</xdr:colOff>
      <xdr:row>27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367635" y="480822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15240</xdr:colOff>
      <xdr:row>25</xdr:row>
      <xdr:rowOff>160020</xdr:rowOff>
    </xdr:from>
    <xdr:to>
      <xdr:col>15</xdr:col>
      <xdr:colOff>325755</xdr:colOff>
      <xdr:row>26</xdr:row>
      <xdr:rowOff>3810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 flipV="1">
          <a:off x="14447520" y="4975860"/>
          <a:ext cx="920115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14</xdr:row>
      <xdr:rowOff>144780</xdr:rowOff>
    </xdr:from>
    <xdr:to>
      <xdr:col>19</xdr:col>
      <xdr:colOff>152400</xdr:colOff>
      <xdr:row>17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4584680" y="27889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807720</xdr:colOff>
      <xdr:row>16</xdr:row>
      <xdr:rowOff>60960</xdr:rowOff>
    </xdr:from>
    <xdr:to>
      <xdr:col>14</xdr:col>
      <xdr:colOff>152400</xdr:colOff>
      <xdr:row>23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>
          <a:stCxn id="6" idx="1"/>
        </xdr:cNvCxnSpPr>
      </xdr:nvCxnSpPr>
      <xdr:spPr>
        <a:xfrm flipH="1">
          <a:off x="11209020" y="3093720"/>
          <a:ext cx="337566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180974</xdr:rowOff>
    </xdr:from>
    <xdr:to>
      <xdr:col>10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260157</xdr:colOff>
      <xdr:row>21</xdr:row>
      <xdr:rowOff>184869</xdr:rowOff>
    </xdr:from>
    <xdr:to>
      <xdr:col>17</xdr:col>
      <xdr:colOff>597342</xdr:colOff>
      <xdr:row>24</xdr:row>
      <xdr:rowOff>8946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4605635" y="4246660"/>
          <a:ext cx="2165985" cy="420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13</xdr:col>
      <xdr:colOff>629479</xdr:colOff>
      <xdr:row>22</xdr:row>
      <xdr:rowOff>196299</xdr:rowOff>
    </xdr:from>
    <xdr:to>
      <xdr:col>14</xdr:col>
      <xdr:colOff>260157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000922" y="4456873"/>
          <a:ext cx="604713" cy="300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149087</xdr:colOff>
      <xdr:row>15</xdr:row>
      <xdr:rowOff>36112</xdr:rowOff>
    </xdr:from>
    <xdr:to>
      <xdr:col>19</xdr:col>
      <xdr:colOff>149087</xdr:colOff>
      <xdr:row>18</xdr:row>
      <xdr:rowOff>51353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4494565" y="2905208"/>
          <a:ext cx="3048000" cy="611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755374</xdr:colOff>
      <xdr:row>16</xdr:row>
      <xdr:rowOff>143124</xdr:rowOff>
    </xdr:from>
    <xdr:to>
      <xdr:col>14</xdr:col>
      <xdr:colOff>149087</xdr:colOff>
      <xdr:row>23</xdr:row>
      <xdr:rowOff>13252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>
          <a:cxnSpLocks/>
          <a:stCxn id="6" idx="1"/>
        </xdr:cNvCxnSpPr>
      </xdr:nvCxnSpPr>
      <xdr:spPr>
        <a:xfrm flipH="1">
          <a:off x="11151704" y="3211002"/>
          <a:ext cx="3488635" cy="1261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5.594185532405" createdVersion="6" refreshedVersion="6" minRefreshableVersion="3" recordCount="60" xr:uid="{C5214A60-7AE4-4608-8970-DDB11010EE22}">
  <cacheSource type="worksheet">
    <worksheetSource ref="E2:J62" sheet="exec"/>
  </cacheSource>
  <cacheFields count="6">
    <cacheField name="ship_to_country" numFmtId="0">
      <sharedItems count="8">
        <s v="Malaysia"/>
        <s v="Thailand"/>
        <s v="Indonesia"/>
        <s v="China"/>
        <s v="Phillipines"/>
        <s v="Brunei"/>
        <s v="Laos"/>
        <s v="Singapore"/>
      </sharedItems>
    </cacheField>
    <cacheField name="country_rank" numFmtId="0">
      <sharedItems count="8">
        <s v="A1"/>
        <s v="B1"/>
        <s v="C1"/>
        <s v="A2"/>
        <s v="C2"/>
        <s v="B2"/>
        <s v="B3"/>
        <s v="C3"/>
      </sharedItems>
    </cacheField>
    <cacheField name="term_spot" numFmtId="0">
      <sharedItems count="2">
        <s v="Term"/>
        <s v="Spot"/>
      </sharedItems>
    </cacheField>
    <cacheField name="cust_code" numFmtId="0">
      <sharedItems containsMixedTypes="1" containsNumber="1" containsInteger="1" minValue="1" maxValue="34" count="35">
        <n v="1"/>
        <n v="2"/>
        <n v="3"/>
        <n v="4"/>
        <n v="5"/>
        <n v="6"/>
        <s v="others (pool)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ustomer_rank" numFmtId="0">
      <sharedItems count="4">
        <s v="A"/>
        <s v="B"/>
        <s v="C"/>
        <s v="P"/>
      </sharedItems>
    </cacheField>
    <cacheField name="Forecast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n v="400"/>
  </r>
  <r>
    <x v="0"/>
    <x v="0"/>
    <x v="1"/>
    <x v="1"/>
    <x v="0"/>
    <n v="20"/>
  </r>
  <r>
    <x v="0"/>
    <x v="0"/>
    <x v="1"/>
    <x v="2"/>
    <x v="1"/>
    <n v="10"/>
  </r>
  <r>
    <x v="0"/>
    <x v="0"/>
    <x v="0"/>
    <x v="3"/>
    <x v="1"/>
    <n v="200"/>
  </r>
  <r>
    <x v="0"/>
    <x v="0"/>
    <x v="1"/>
    <x v="4"/>
    <x v="1"/>
    <n v="20"/>
  </r>
  <r>
    <x v="0"/>
    <x v="0"/>
    <x v="1"/>
    <x v="5"/>
    <x v="2"/>
    <n v="25"/>
  </r>
  <r>
    <x v="0"/>
    <x v="0"/>
    <x v="1"/>
    <x v="6"/>
    <x v="3"/>
    <n v="20"/>
  </r>
  <r>
    <x v="0"/>
    <x v="0"/>
    <x v="1"/>
    <x v="7"/>
    <x v="0"/>
    <n v="10"/>
  </r>
  <r>
    <x v="0"/>
    <x v="0"/>
    <x v="1"/>
    <x v="8"/>
    <x v="1"/>
    <n v="20"/>
  </r>
  <r>
    <x v="0"/>
    <x v="0"/>
    <x v="1"/>
    <x v="9"/>
    <x v="2"/>
    <n v="0"/>
  </r>
  <r>
    <x v="0"/>
    <x v="0"/>
    <x v="0"/>
    <x v="10"/>
    <x v="1"/>
    <n v="300"/>
  </r>
  <r>
    <x v="0"/>
    <x v="0"/>
    <x v="1"/>
    <x v="11"/>
    <x v="2"/>
    <n v="10"/>
  </r>
  <r>
    <x v="0"/>
    <x v="0"/>
    <x v="1"/>
    <x v="12"/>
    <x v="2"/>
    <n v="0"/>
  </r>
  <r>
    <x v="1"/>
    <x v="1"/>
    <x v="0"/>
    <x v="13"/>
    <x v="1"/>
    <n v="200"/>
  </r>
  <r>
    <x v="1"/>
    <x v="1"/>
    <x v="1"/>
    <x v="14"/>
    <x v="1"/>
    <n v="20"/>
  </r>
  <r>
    <x v="1"/>
    <x v="1"/>
    <x v="1"/>
    <x v="15"/>
    <x v="1"/>
    <n v="0"/>
  </r>
  <r>
    <x v="1"/>
    <x v="1"/>
    <x v="1"/>
    <x v="16"/>
    <x v="2"/>
    <n v="20"/>
  </r>
  <r>
    <x v="1"/>
    <x v="1"/>
    <x v="1"/>
    <x v="17"/>
    <x v="0"/>
    <n v="20"/>
  </r>
  <r>
    <x v="1"/>
    <x v="1"/>
    <x v="1"/>
    <x v="18"/>
    <x v="2"/>
    <n v="0"/>
  </r>
  <r>
    <x v="1"/>
    <x v="1"/>
    <x v="1"/>
    <x v="6"/>
    <x v="3"/>
    <n v="50"/>
  </r>
  <r>
    <x v="2"/>
    <x v="2"/>
    <x v="0"/>
    <x v="19"/>
    <x v="0"/>
    <n v="100"/>
  </r>
  <r>
    <x v="2"/>
    <x v="2"/>
    <x v="1"/>
    <x v="20"/>
    <x v="2"/>
    <n v="10"/>
  </r>
  <r>
    <x v="2"/>
    <x v="2"/>
    <x v="1"/>
    <x v="21"/>
    <x v="2"/>
    <n v="10"/>
  </r>
  <r>
    <x v="2"/>
    <x v="2"/>
    <x v="1"/>
    <x v="6"/>
    <x v="3"/>
    <n v="10"/>
  </r>
  <r>
    <x v="3"/>
    <x v="3"/>
    <x v="0"/>
    <x v="22"/>
    <x v="1"/>
    <n v="400"/>
  </r>
  <r>
    <x v="3"/>
    <x v="3"/>
    <x v="0"/>
    <x v="23"/>
    <x v="0"/>
    <n v="400"/>
  </r>
  <r>
    <x v="3"/>
    <x v="3"/>
    <x v="1"/>
    <x v="24"/>
    <x v="1"/>
    <n v="20"/>
  </r>
  <r>
    <x v="3"/>
    <x v="3"/>
    <x v="1"/>
    <x v="25"/>
    <x v="2"/>
    <n v="20"/>
  </r>
  <r>
    <x v="3"/>
    <x v="3"/>
    <x v="1"/>
    <x v="26"/>
    <x v="2"/>
    <n v="0"/>
  </r>
  <r>
    <x v="3"/>
    <x v="3"/>
    <x v="1"/>
    <x v="6"/>
    <x v="3"/>
    <n v="50"/>
  </r>
  <r>
    <x v="4"/>
    <x v="4"/>
    <x v="0"/>
    <x v="0"/>
    <x v="0"/>
    <n v="400"/>
  </r>
  <r>
    <x v="4"/>
    <x v="4"/>
    <x v="1"/>
    <x v="1"/>
    <x v="1"/>
    <n v="10"/>
  </r>
  <r>
    <x v="4"/>
    <x v="4"/>
    <x v="1"/>
    <x v="3"/>
    <x v="1"/>
    <n v="10"/>
  </r>
  <r>
    <x v="4"/>
    <x v="4"/>
    <x v="0"/>
    <x v="5"/>
    <x v="1"/>
    <n v="300"/>
  </r>
  <r>
    <x v="4"/>
    <x v="4"/>
    <x v="1"/>
    <x v="8"/>
    <x v="1"/>
    <n v="10"/>
  </r>
  <r>
    <x v="4"/>
    <x v="4"/>
    <x v="1"/>
    <x v="9"/>
    <x v="2"/>
    <n v="10"/>
  </r>
  <r>
    <x v="4"/>
    <x v="4"/>
    <x v="1"/>
    <x v="6"/>
    <x v="3"/>
    <n v="20"/>
  </r>
  <r>
    <x v="4"/>
    <x v="4"/>
    <x v="0"/>
    <x v="10"/>
    <x v="0"/>
    <n v="200"/>
  </r>
  <r>
    <x v="4"/>
    <x v="4"/>
    <x v="1"/>
    <x v="11"/>
    <x v="1"/>
    <n v="20"/>
  </r>
  <r>
    <x v="4"/>
    <x v="4"/>
    <x v="1"/>
    <x v="12"/>
    <x v="2"/>
    <n v="0"/>
  </r>
  <r>
    <x v="4"/>
    <x v="4"/>
    <x v="0"/>
    <x v="27"/>
    <x v="1"/>
    <n v="200"/>
  </r>
  <r>
    <x v="4"/>
    <x v="4"/>
    <x v="1"/>
    <x v="28"/>
    <x v="2"/>
    <n v="20"/>
  </r>
  <r>
    <x v="4"/>
    <x v="4"/>
    <x v="1"/>
    <x v="29"/>
    <x v="2"/>
    <n v="10"/>
  </r>
  <r>
    <x v="5"/>
    <x v="5"/>
    <x v="0"/>
    <x v="13"/>
    <x v="1"/>
    <n v="150"/>
  </r>
  <r>
    <x v="5"/>
    <x v="5"/>
    <x v="1"/>
    <x v="15"/>
    <x v="1"/>
    <n v="20"/>
  </r>
  <r>
    <x v="5"/>
    <x v="5"/>
    <x v="1"/>
    <x v="16"/>
    <x v="1"/>
    <n v="0"/>
  </r>
  <r>
    <x v="5"/>
    <x v="5"/>
    <x v="1"/>
    <x v="18"/>
    <x v="2"/>
    <n v="150"/>
  </r>
  <r>
    <x v="5"/>
    <x v="5"/>
    <x v="1"/>
    <x v="30"/>
    <x v="0"/>
    <n v="20"/>
  </r>
  <r>
    <x v="5"/>
    <x v="5"/>
    <x v="1"/>
    <x v="31"/>
    <x v="2"/>
    <n v="0"/>
  </r>
  <r>
    <x v="5"/>
    <x v="5"/>
    <x v="1"/>
    <x v="6"/>
    <x v="3"/>
    <n v="0"/>
  </r>
  <r>
    <x v="6"/>
    <x v="6"/>
    <x v="0"/>
    <x v="19"/>
    <x v="0"/>
    <n v="200"/>
  </r>
  <r>
    <x v="6"/>
    <x v="6"/>
    <x v="1"/>
    <x v="21"/>
    <x v="1"/>
    <n v="20"/>
  </r>
  <r>
    <x v="6"/>
    <x v="6"/>
    <x v="1"/>
    <x v="32"/>
    <x v="2"/>
    <n v="20"/>
  </r>
  <r>
    <x v="6"/>
    <x v="6"/>
    <x v="1"/>
    <x v="6"/>
    <x v="3"/>
    <n v="10"/>
  </r>
  <r>
    <x v="7"/>
    <x v="7"/>
    <x v="0"/>
    <x v="22"/>
    <x v="1"/>
    <n v="300"/>
  </r>
  <r>
    <x v="7"/>
    <x v="7"/>
    <x v="0"/>
    <x v="24"/>
    <x v="0"/>
    <n v="300"/>
  </r>
  <r>
    <x v="7"/>
    <x v="7"/>
    <x v="1"/>
    <x v="25"/>
    <x v="1"/>
    <n v="20"/>
  </r>
  <r>
    <x v="7"/>
    <x v="7"/>
    <x v="1"/>
    <x v="33"/>
    <x v="2"/>
    <n v="20"/>
  </r>
  <r>
    <x v="7"/>
    <x v="7"/>
    <x v="1"/>
    <x v="34"/>
    <x v="2"/>
    <n v="20"/>
  </r>
  <r>
    <x v="7"/>
    <x v="7"/>
    <x v="1"/>
    <x v="6"/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ECCA9-356C-4FF1-8BD5-D950D31C506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6">
    <pivotField showAll="0">
      <items count="9">
        <item x="5"/>
        <item x="3"/>
        <item x="2"/>
        <item x="6"/>
        <item x="0"/>
        <item x="4"/>
        <item x="7"/>
        <item x="1"/>
        <item t="default"/>
      </items>
    </pivotField>
    <pivotField axis="axisRow" showAll="0">
      <items count="9">
        <item x="0"/>
        <item x="3"/>
        <item x="1"/>
        <item x="5"/>
        <item x="6"/>
        <item x="2"/>
        <item x="4"/>
        <item x="7"/>
        <item t="default"/>
      </items>
    </pivotField>
    <pivotField axis="axisRow" showAll="0">
      <items count="3">
        <item x="1"/>
        <item h="1" sd="0" x="0"/>
        <item t="default"/>
      </items>
    </pivotField>
    <pivotField showAll="0">
      <items count="3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>
      <x v="5"/>
    </i>
    <i r="1">
      <x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B40" zoomScale="115" zoomScaleNormal="115" workbookViewId="0">
      <selection activeCell="M52" sqref="M52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1" t="s">
        <v>154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5" t="s">
        <v>154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30</v>
      </c>
    </row>
    <row r="5" spans="3:16" x14ac:dyDescent="0.3">
      <c r="C5" s="25" t="s">
        <v>154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5" t="s">
        <v>154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5" t="s">
        <v>154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5" t="s">
        <v>154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5" t="s">
        <v>154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5" t="s">
        <v>154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5" t="s">
        <v>154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2395</v>
      </c>
      <c r="P11">
        <f>SUM(P7:P10)</f>
        <v>2395</v>
      </c>
    </row>
    <row r="12" spans="3:16" x14ac:dyDescent="0.3">
      <c r="C12" s="25" t="s">
        <v>154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10</v>
      </c>
    </row>
    <row r="13" spans="3:16" x14ac:dyDescent="0.3">
      <c r="C13" s="25" t="s">
        <v>154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5" t="s">
        <v>154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5" t="s">
        <v>154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5" t="s">
        <v>154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5" t="s">
        <v>154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5" t="s">
        <v>154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5" t="s">
        <v>154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5" t="s">
        <v>154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5" t="s">
        <v>154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10</v>
      </c>
    </row>
    <row r="22" spans="3:10" x14ac:dyDescent="0.3">
      <c r="C22" s="25" t="s">
        <v>154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5" t="s">
        <v>154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5" t="s">
        <v>154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5" t="s">
        <v>154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5" t="s">
        <v>154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5" t="s">
        <v>154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5" t="s">
        <v>154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5" t="s">
        <v>154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5" t="s">
        <v>154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5" t="s">
        <v>154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5" t="s">
        <v>154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5" t="s">
        <v>154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5" t="s">
        <v>154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5" t="s">
        <v>154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5" t="s">
        <v>154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5" t="s">
        <v>154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5" t="s">
        <v>154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5" t="s">
        <v>154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5" t="s">
        <v>154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5" t="s">
        <v>154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5" t="s">
        <v>154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5" t="s">
        <v>154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5" t="s">
        <v>154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154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5" t="s">
        <v>154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5" t="s">
        <v>154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5" t="s">
        <v>154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5" t="s">
        <v>154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5" t="s">
        <v>154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5" t="s">
        <v>154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5" t="s">
        <v>154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5" t="s">
        <v>154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5" t="s">
        <v>154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5" t="s">
        <v>154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5" t="s">
        <v>154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5" t="s">
        <v>154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5" t="s">
        <v>154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5" t="s">
        <v>154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5" t="s">
        <v>154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5" t="s">
        <v>154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5" t="s">
        <v>154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topLeftCell="K1" workbookViewId="0">
      <selection activeCell="P16" sqref="P16"/>
    </sheetView>
  </sheetViews>
  <sheetFormatPr defaultRowHeight="14.4" x14ac:dyDescent="0.3"/>
  <cols>
    <col min="2" max="2" width="9.77734375" customWidth="1"/>
  </cols>
  <sheetData>
    <row r="1" spans="1:20" x14ac:dyDescent="0.3">
      <c r="M1" s="19"/>
    </row>
    <row r="2" spans="1:20" x14ac:dyDescent="0.3">
      <c r="A2" t="s">
        <v>3</v>
      </c>
      <c r="D2" t="s">
        <v>2</v>
      </c>
      <c r="F2" t="s">
        <v>8</v>
      </c>
      <c r="H2" s="16">
        <v>44075</v>
      </c>
      <c r="I2" t="str">
        <f>TEXT(H2,"mmm-yy")</f>
        <v>Sep-20</v>
      </c>
      <c r="K2" t="s">
        <v>12</v>
      </c>
      <c r="M2" s="19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6">
        <v>44105</v>
      </c>
      <c r="I3" t="str">
        <f>TEXT(H3,"mmm-yy")</f>
        <v>Oct-20</v>
      </c>
      <c r="K3" t="s">
        <v>13</v>
      </c>
      <c r="M3" s="19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6">
        <v>44136</v>
      </c>
      <c r="I4" t="str">
        <f t="shared" ref="I4:I11" si="0">TEXT(H4,"mmm-yy")</f>
        <v>Nov-20</v>
      </c>
      <c r="M4" s="19" t="s">
        <v>16</v>
      </c>
    </row>
    <row r="5" spans="1:20" x14ac:dyDescent="0.3">
      <c r="F5" t="s">
        <v>11</v>
      </c>
      <c r="H5" s="16">
        <v>44166</v>
      </c>
      <c r="I5" t="str">
        <f t="shared" si="0"/>
        <v>Dec-20</v>
      </c>
      <c r="M5" s="19" t="s">
        <v>241</v>
      </c>
    </row>
    <row r="6" spans="1:20" x14ac:dyDescent="0.3">
      <c r="F6" t="s">
        <v>186</v>
      </c>
      <c r="H6" s="16">
        <v>44197</v>
      </c>
      <c r="I6" t="str">
        <f t="shared" si="0"/>
        <v>Jan-21</v>
      </c>
      <c r="M6" s="19"/>
    </row>
    <row r="7" spans="1:20" x14ac:dyDescent="0.3">
      <c r="F7" t="s">
        <v>184</v>
      </c>
      <c r="H7" s="16">
        <v>44228</v>
      </c>
      <c r="I7" t="str">
        <f t="shared" si="0"/>
        <v>Feb-21</v>
      </c>
    </row>
    <row r="8" spans="1:20" x14ac:dyDescent="0.3">
      <c r="F8" t="s">
        <v>188</v>
      </c>
      <c r="H8" s="16">
        <v>44256</v>
      </c>
      <c r="I8" t="str">
        <f t="shared" si="0"/>
        <v>Mar-21</v>
      </c>
    </row>
    <row r="9" spans="1:20" x14ac:dyDescent="0.3">
      <c r="F9" t="s">
        <v>185</v>
      </c>
      <c r="H9" s="16">
        <v>44287</v>
      </c>
      <c r="I9" t="str">
        <f t="shared" si="0"/>
        <v>Apr-21</v>
      </c>
      <c r="M9" t="s">
        <v>189</v>
      </c>
      <c r="P9" t="s">
        <v>179</v>
      </c>
    </row>
    <row r="10" spans="1:20" x14ac:dyDescent="0.3">
      <c r="H10" s="16">
        <v>44317</v>
      </c>
      <c r="I10" t="str">
        <f t="shared" si="0"/>
        <v>May-21</v>
      </c>
      <c r="M10" t="s">
        <v>190</v>
      </c>
      <c r="P10" t="s">
        <v>180</v>
      </c>
    </row>
    <row r="11" spans="1:20" x14ac:dyDescent="0.3">
      <c r="H11" s="16">
        <v>44348</v>
      </c>
      <c r="I11" t="str">
        <f t="shared" si="0"/>
        <v>Jun-21</v>
      </c>
      <c r="M11" t="s">
        <v>191</v>
      </c>
      <c r="P11" t="s">
        <v>181</v>
      </c>
    </row>
    <row r="12" spans="1:20" x14ac:dyDescent="0.3">
      <c r="M12" t="s">
        <v>192</v>
      </c>
      <c r="P12" t="s">
        <v>182</v>
      </c>
    </row>
    <row r="13" spans="1:20" x14ac:dyDescent="0.3">
      <c r="A13" s="60" t="s">
        <v>58</v>
      </c>
      <c r="M13" t="s">
        <v>193</v>
      </c>
    </row>
    <row r="14" spans="1:20" x14ac:dyDescent="0.3">
      <c r="A14">
        <v>1</v>
      </c>
      <c r="B14" t="s">
        <v>59</v>
      </c>
      <c r="M14" t="s">
        <v>194</v>
      </c>
    </row>
    <row r="15" spans="1:20" x14ac:dyDescent="0.3">
      <c r="A15">
        <v>2</v>
      </c>
      <c r="B15" t="s">
        <v>60</v>
      </c>
      <c r="M15" t="s">
        <v>195</v>
      </c>
      <c r="P15" t="s">
        <v>257</v>
      </c>
    </row>
    <row r="16" spans="1:20" x14ac:dyDescent="0.3">
      <c r="A16">
        <v>3</v>
      </c>
      <c r="B16" t="s">
        <v>61</v>
      </c>
      <c r="M16" t="s">
        <v>196</v>
      </c>
      <c r="P16" t="s">
        <v>265</v>
      </c>
    </row>
    <row r="17" spans="1:13" x14ac:dyDescent="0.3">
      <c r="A17">
        <v>4</v>
      </c>
      <c r="B17" t="s">
        <v>62</v>
      </c>
      <c r="M17" t="s">
        <v>197</v>
      </c>
    </row>
    <row r="18" spans="1:13" x14ac:dyDescent="0.3">
      <c r="A18">
        <v>5</v>
      </c>
      <c r="B18" t="s">
        <v>63</v>
      </c>
      <c r="M18" t="s">
        <v>198</v>
      </c>
    </row>
    <row r="19" spans="1:13" x14ac:dyDescent="0.3">
      <c r="A19">
        <v>6</v>
      </c>
      <c r="B19" t="s">
        <v>67</v>
      </c>
      <c r="M19" t="s">
        <v>199</v>
      </c>
    </row>
    <row r="20" spans="1:13" x14ac:dyDescent="0.3">
      <c r="A20">
        <v>7</v>
      </c>
      <c r="B20" t="s">
        <v>66</v>
      </c>
      <c r="M20" t="s">
        <v>200</v>
      </c>
    </row>
    <row r="21" spans="1:13" x14ac:dyDescent="0.3">
      <c r="A21">
        <v>8</v>
      </c>
      <c r="B21" t="s">
        <v>64</v>
      </c>
      <c r="M21" t="s">
        <v>201</v>
      </c>
    </row>
    <row r="22" spans="1:13" x14ac:dyDescent="0.3">
      <c r="A22">
        <v>9</v>
      </c>
      <c r="B22" t="s">
        <v>65</v>
      </c>
      <c r="M22" t="s">
        <v>202</v>
      </c>
    </row>
    <row r="23" spans="1:13" x14ac:dyDescent="0.3">
      <c r="A23">
        <v>10</v>
      </c>
      <c r="B23" t="s">
        <v>68</v>
      </c>
      <c r="M23" t="s">
        <v>203</v>
      </c>
    </row>
    <row r="24" spans="1:13" x14ac:dyDescent="0.3">
      <c r="A24">
        <v>11</v>
      </c>
      <c r="B24" t="s">
        <v>69</v>
      </c>
      <c r="M24" t="s">
        <v>204</v>
      </c>
    </row>
    <row r="25" spans="1:13" x14ac:dyDescent="0.3">
      <c r="A25">
        <v>12</v>
      </c>
      <c r="M25" t="s">
        <v>205</v>
      </c>
    </row>
    <row r="26" spans="1:13" x14ac:dyDescent="0.3">
      <c r="M26" t="s">
        <v>206</v>
      </c>
    </row>
    <row r="27" spans="1:13" x14ac:dyDescent="0.3">
      <c r="M27" t="s">
        <v>256</v>
      </c>
    </row>
  </sheetData>
  <phoneticPr fontId="1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31" zoomScale="115" zoomScaleNormal="115" workbookViewId="0">
      <selection activeCell="M13" sqref="M1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0" t="s">
        <v>17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17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20</v>
      </c>
    </row>
    <row r="5" spans="3:16" x14ac:dyDescent="0.3">
      <c r="C5" s="24" t="s">
        <v>17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17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17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v>1100</v>
      </c>
      <c r="P7">
        <v>0</v>
      </c>
    </row>
    <row r="8" spans="3:16" x14ac:dyDescent="0.3">
      <c r="C8" s="24" t="s">
        <v>17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4" t="s">
        <v>17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4" t="s">
        <v>17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4" t="s">
        <v>17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2430</v>
      </c>
      <c r="P11">
        <f>SUM(P7:P10)</f>
        <v>0</v>
      </c>
    </row>
    <row r="12" spans="3:16" x14ac:dyDescent="0.3">
      <c r="C12" s="24" t="s">
        <v>17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17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17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17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17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17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17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17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17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17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17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4" t="s">
        <v>17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17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4" t="s">
        <v>17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4" t="s">
        <v>17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4" t="s">
        <v>17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17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17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17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17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8" t="s">
        <v>17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0" t="s">
        <v>17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17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17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17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17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17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17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17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17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17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17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17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17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17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17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17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17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17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17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17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17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17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17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17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C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2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2265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2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26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3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32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2285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250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250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32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10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3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32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10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1220</v>
      </c>
    </row>
    <row r="38" spans="3:15" x14ac:dyDescent="0.3">
      <c r="C38" s="24" t="s">
        <v>26</v>
      </c>
      <c r="D38" s="25" t="s">
        <v>24</v>
      </c>
      <c r="E38" s="32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20</v>
      </c>
      <c r="N38" t="s">
        <v>9</v>
      </c>
      <c r="O38">
        <f>SUM(J46:J52)</f>
        <v>350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2450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32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10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O104"/>
  <sheetViews>
    <sheetView tabSelected="1" topLeftCell="F17" zoomScaleNormal="100" workbookViewId="0">
      <selection activeCell="P32" sqref="P32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4.5546875" customWidth="1"/>
    <col min="12" max="12" width="15.77734375" bestFit="1" customWidth="1"/>
    <col min="13" max="14" width="14.218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71" t="s">
        <v>32</v>
      </c>
      <c r="E3" s="272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450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L10" t="s">
        <v>155</v>
      </c>
      <c r="M10" t="s">
        <v>156</v>
      </c>
      <c r="N10" t="s">
        <v>157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2100</v>
      </c>
      <c r="K12" s="55" t="s">
        <v>54</v>
      </c>
    </row>
    <row r="13" spans="2:14" x14ac:dyDescent="0.3">
      <c r="G13" s="66" t="s">
        <v>32</v>
      </c>
      <c r="H13" s="66"/>
    </row>
    <row r="14" spans="2:14" ht="15" thickBot="1" x14ac:dyDescent="0.35">
      <c r="L14" s="239" t="s">
        <v>49</v>
      </c>
      <c r="M14" s="239"/>
      <c r="N14" s="239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73" t="s">
        <v>169</v>
      </c>
      <c r="G16" s="258" t="s">
        <v>14</v>
      </c>
      <c r="H16" s="260" t="s">
        <v>8</v>
      </c>
      <c r="I16" s="72" t="s">
        <v>80</v>
      </c>
      <c r="J16" s="75" t="s">
        <v>82</v>
      </c>
      <c r="K16" s="149"/>
      <c r="L16" s="44">
        <f>rank_sept!O7</f>
        <v>1055</v>
      </c>
      <c r="M16" s="45">
        <f>rank_oct!$O$7</f>
        <v>1100</v>
      </c>
      <c r="N16" s="94">
        <f>rank_nov!$O$7</f>
        <v>1025</v>
      </c>
    </row>
    <row r="17" spans="6:15" ht="15.6" thickTop="1" thickBot="1" x14ac:dyDescent="0.35">
      <c r="F17" s="273"/>
      <c r="G17" s="259"/>
      <c r="H17" s="248"/>
      <c r="I17" s="70" t="s">
        <v>75</v>
      </c>
      <c r="J17" s="76" t="s">
        <v>86</v>
      </c>
      <c r="K17" s="39"/>
      <c r="L17" s="51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73"/>
      <c r="G18" s="249" t="s">
        <v>15</v>
      </c>
      <c r="H18" s="247" t="s">
        <v>9</v>
      </c>
      <c r="I18" s="73" t="s">
        <v>80</v>
      </c>
      <c r="J18" s="77" t="s">
        <v>83</v>
      </c>
      <c r="K18" s="150"/>
      <c r="L18" s="153">
        <f>rank_sept!O8</f>
        <v>320</v>
      </c>
      <c r="M18" s="46">
        <v>310</v>
      </c>
      <c r="N18" s="95">
        <f>rank_nov!$O$8</f>
        <v>300</v>
      </c>
    </row>
    <row r="19" spans="6:15" ht="15.6" thickTop="1" thickBot="1" x14ac:dyDescent="0.35">
      <c r="F19" s="273"/>
      <c r="G19" s="259"/>
      <c r="H19" s="248"/>
      <c r="I19" s="70" t="s">
        <v>75</v>
      </c>
      <c r="J19" s="76" t="s">
        <v>87</v>
      </c>
      <c r="K19" s="40"/>
      <c r="L19" s="51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73"/>
      <c r="G20" s="249" t="s">
        <v>47</v>
      </c>
      <c r="H20" s="247" t="s">
        <v>10</v>
      </c>
      <c r="I20" s="73" t="s">
        <v>80</v>
      </c>
      <c r="J20" s="77" t="s">
        <v>84</v>
      </c>
      <c r="K20" s="150"/>
      <c r="L20" s="153">
        <f>rank_sept!O9</f>
        <v>130</v>
      </c>
      <c r="M20" s="46">
        <f>rank_oct!$O$9</f>
        <v>130</v>
      </c>
      <c r="N20" s="95">
        <f>rank_nov!$O$9</f>
        <v>100</v>
      </c>
    </row>
    <row r="21" spans="6:15" ht="15.6" thickTop="1" thickBot="1" x14ac:dyDescent="0.35">
      <c r="F21" s="273"/>
      <c r="G21" s="259"/>
      <c r="H21" s="248"/>
      <c r="I21" s="70" t="s">
        <v>75</v>
      </c>
      <c r="J21" s="76" t="s">
        <v>88</v>
      </c>
      <c r="K21" s="41"/>
      <c r="L21" s="51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73"/>
      <c r="G22" s="249" t="s">
        <v>15</v>
      </c>
      <c r="H22" s="247" t="s">
        <v>11</v>
      </c>
      <c r="I22" s="73" t="s">
        <v>80</v>
      </c>
      <c r="J22" s="77" t="s">
        <v>85</v>
      </c>
      <c r="K22" s="150"/>
      <c r="L22" s="153">
        <f>rank_sept!O10</f>
        <v>890</v>
      </c>
      <c r="M22" s="46">
        <f>rank_oct!$O$10</f>
        <v>890</v>
      </c>
      <c r="N22" s="95">
        <f>rank_nov!$O$10</f>
        <v>840</v>
      </c>
    </row>
    <row r="23" spans="6:15" ht="15.6" thickTop="1" thickBot="1" x14ac:dyDescent="0.35">
      <c r="F23" s="273"/>
      <c r="G23" s="250"/>
      <c r="H23" s="251"/>
      <c r="I23" s="71" t="s">
        <v>75</v>
      </c>
      <c r="J23" s="78" t="s">
        <v>89</v>
      </c>
      <c r="K23" s="42"/>
      <c r="L23" s="52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73"/>
      <c r="I24" s="47" t="s">
        <v>79</v>
      </c>
      <c r="J24" s="75" t="s">
        <v>92</v>
      </c>
      <c r="K24" s="182">
        <v>2350</v>
      </c>
      <c r="L24" s="152">
        <f>L16+L18+L20+L22</f>
        <v>2395</v>
      </c>
      <c r="M24" s="152">
        <f t="shared" ref="M24:N24" si="0">M16+M18+M20+M22</f>
        <v>2430</v>
      </c>
      <c r="N24" s="184">
        <f t="shared" si="0"/>
        <v>2265</v>
      </c>
    </row>
    <row r="25" spans="6:15" ht="15.6" thickTop="1" thickBot="1" x14ac:dyDescent="0.35">
      <c r="I25" s="48" t="s">
        <v>76</v>
      </c>
      <c r="J25" s="79" t="s">
        <v>93</v>
      </c>
      <c r="K25" s="181">
        <v>2200</v>
      </c>
      <c r="L25" s="200">
        <f>shorttermplan2!K25</f>
        <v>2100</v>
      </c>
      <c r="M25" s="170" t="s">
        <v>126</v>
      </c>
      <c r="N25" s="174" t="s">
        <v>126</v>
      </c>
    </row>
    <row r="26" spans="6:15" ht="15.6" thickTop="1" thickBot="1" x14ac:dyDescent="0.35">
      <c r="F26" s="261" t="s">
        <v>108</v>
      </c>
      <c r="G26" s="261"/>
      <c r="H26" s="261"/>
      <c r="I26" s="114" t="s">
        <v>51</v>
      </c>
      <c r="J26" s="115" t="s">
        <v>90</v>
      </c>
      <c r="K26" s="183">
        <v>2300</v>
      </c>
      <c r="L26" s="116">
        <v>2350</v>
      </c>
      <c r="M26" s="166">
        <f>IF(M24-M30&lt;=$D$10,M24-M30, $D$10)</f>
        <v>2400</v>
      </c>
      <c r="N26" s="185">
        <f>IF(N24-N30&lt;=$D$10,N24-N30, $D$10)</f>
        <v>2190</v>
      </c>
      <c r="O26" s="160" t="s">
        <v>167</v>
      </c>
    </row>
    <row r="27" spans="6:15" ht="15" customHeight="1" thickTop="1" x14ac:dyDescent="0.3">
      <c r="G27" s="263" t="s">
        <v>147</v>
      </c>
      <c r="H27" s="264"/>
      <c r="I27" s="6" t="s">
        <v>57</v>
      </c>
      <c r="J27" s="98" t="s">
        <v>142</v>
      </c>
      <c r="K27" s="179">
        <v>2650</v>
      </c>
      <c r="L27" s="3">
        <f>K28+L26</f>
        <v>2800</v>
      </c>
      <c r="M27" s="3">
        <f t="shared" ref="M27:N27" si="1">L28+M26</f>
        <v>2805</v>
      </c>
      <c r="N27" s="186">
        <f t="shared" si="1"/>
        <v>2565</v>
      </c>
    </row>
    <row r="28" spans="6:15" x14ac:dyDescent="0.3">
      <c r="G28" s="265"/>
      <c r="H28" s="266"/>
      <c r="I28" s="9" t="s">
        <v>56</v>
      </c>
      <c r="J28" s="117" t="s">
        <v>143</v>
      </c>
      <c r="K28" s="120">
        <f>K27-K25</f>
        <v>450</v>
      </c>
      <c r="L28" s="4">
        <f>L27-L24</f>
        <v>405</v>
      </c>
      <c r="M28" s="4">
        <f t="shared" ref="M28:N28" si="2">M27-M24</f>
        <v>375</v>
      </c>
      <c r="N28" s="187">
        <f t="shared" si="2"/>
        <v>300</v>
      </c>
    </row>
    <row r="29" spans="6:15" x14ac:dyDescent="0.3">
      <c r="G29" s="265"/>
      <c r="H29" s="266"/>
      <c r="I29" s="9" t="s">
        <v>174</v>
      </c>
      <c r="J29" s="117" t="s">
        <v>175</v>
      </c>
      <c r="K29" s="188"/>
      <c r="L29" s="209">
        <v>300</v>
      </c>
      <c r="M29" s="208">
        <v>400</v>
      </c>
      <c r="N29" s="207">
        <v>300</v>
      </c>
    </row>
    <row r="30" spans="6:15" x14ac:dyDescent="0.3">
      <c r="G30" s="265"/>
      <c r="H30" s="266"/>
      <c r="I30" s="9" t="s">
        <v>140</v>
      </c>
      <c r="J30" s="117" t="s">
        <v>176</v>
      </c>
      <c r="K30" s="119"/>
      <c r="L30" s="118">
        <f>K28-L29</f>
        <v>150</v>
      </c>
      <c r="M30" s="118">
        <f t="shared" ref="M30:N30" si="3">L28-M29</f>
        <v>5</v>
      </c>
      <c r="N30" s="189">
        <f t="shared" si="3"/>
        <v>75</v>
      </c>
    </row>
    <row r="31" spans="6:15" x14ac:dyDescent="0.3">
      <c r="G31" s="265"/>
      <c r="H31" s="266"/>
      <c r="I31" s="9" t="s">
        <v>141</v>
      </c>
      <c r="J31" s="99" t="s">
        <v>145</v>
      </c>
      <c r="K31" s="119"/>
      <c r="L31" s="118">
        <f>L26+L30</f>
        <v>2500</v>
      </c>
      <c r="M31" s="118">
        <f>M26+M30</f>
        <v>2405</v>
      </c>
      <c r="N31" s="189">
        <f>N26+N30</f>
        <v>2265</v>
      </c>
    </row>
    <row r="32" spans="6:15" ht="15" thickBot="1" x14ac:dyDescent="0.35">
      <c r="G32" s="267"/>
      <c r="H32" s="268"/>
      <c r="I32" s="8" t="s">
        <v>71</v>
      </c>
      <c r="J32" s="123" t="s">
        <v>172</v>
      </c>
      <c r="K32" s="121"/>
      <c r="L32" s="122">
        <f>L31-L24</f>
        <v>105</v>
      </c>
      <c r="M32" s="122">
        <f t="shared" ref="M32:N32" si="4">M31-M24</f>
        <v>-25</v>
      </c>
      <c r="N32" s="190">
        <f t="shared" si="4"/>
        <v>0</v>
      </c>
    </row>
    <row r="33" spans="5:14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25</v>
      </c>
      <c r="N33" s="191">
        <f>IF(N24-N30&gt;$D$10, N24-N30 - $D$10, 0)</f>
        <v>0</v>
      </c>
    </row>
    <row r="34" spans="5:14" ht="14.4" customHeight="1" x14ac:dyDescent="0.3">
      <c r="G34" s="269" t="s">
        <v>115</v>
      </c>
      <c r="H34" s="270"/>
      <c r="I34" s="7" t="s">
        <v>57</v>
      </c>
      <c r="J34" s="124" t="s">
        <v>95</v>
      </c>
      <c r="K34" s="125"/>
      <c r="L34" s="126">
        <f>L27</f>
        <v>2800</v>
      </c>
      <c r="M34" s="126">
        <f>L35+M42</f>
        <v>3100</v>
      </c>
      <c r="N34" s="144">
        <f>M35+N42</f>
        <v>2365</v>
      </c>
    </row>
    <row r="35" spans="5:14" x14ac:dyDescent="0.3">
      <c r="G35" s="267"/>
      <c r="H35" s="268"/>
      <c r="I35" s="127" t="s">
        <v>56</v>
      </c>
      <c r="J35" s="128" t="s">
        <v>96</v>
      </c>
      <c r="K35" s="129"/>
      <c r="L35" s="14">
        <f>L34-L25</f>
        <v>700</v>
      </c>
      <c r="M35" s="130">
        <f>M34-M24</f>
        <v>670</v>
      </c>
      <c r="N35" s="131">
        <f>N34-N40</f>
        <v>100</v>
      </c>
    </row>
    <row r="36" spans="5:14" x14ac:dyDescent="0.3">
      <c r="I36" s="127" t="s">
        <v>140</v>
      </c>
      <c r="J36" s="141" t="s">
        <v>149</v>
      </c>
      <c r="K36" s="132"/>
      <c r="L36" s="130" t="s">
        <v>126</v>
      </c>
      <c r="M36" s="130">
        <f>L35-$D$9</f>
        <v>500</v>
      </c>
      <c r="N36" s="131">
        <f t="shared" ref="N36" si="5">M35-$D$9</f>
        <v>470</v>
      </c>
    </row>
    <row r="37" spans="5:14" x14ac:dyDescent="0.3">
      <c r="I37" s="127" t="s">
        <v>141</v>
      </c>
      <c r="J37" s="142" t="s">
        <v>150</v>
      </c>
      <c r="K37" s="132"/>
      <c r="L37" s="130" t="s">
        <v>126</v>
      </c>
      <c r="M37" s="130">
        <f>M36+M42</f>
        <v>2900</v>
      </c>
      <c r="N37" s="131">
        <f>N36+N42</f>
        <v>2165</v>
      </c>
    </row>
    <row r="38" spans="5:14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470</v>
      </c>
      <c r="N38" s="135">
        <f>N37-N40</f>
        <v>-100</v>
      </c>
    </row>
    <row r="39" spans="5:14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495</v>
      </c>
    </row>
    <row r="40" spans="5:14" ht="15.6" thickTop="1" thickBot="1" x14ac:dyDescent="0.35">
      <c r="F40" s="261" t="s">
        <v>168</v>
      </c>
      <c r="G40" s="261"/>
      <c r="H40" s="262"/>
      <c r="I40" s="7" t="s">
        <v>80</v>
      </c>
      <c r="J40" s="124" t="s">
        <v>92</v>
      </c>
      <c r="K40" s="163"/>
      <c r="L40" s="164" t="s">
        <v>126</v>
      </c>
      <c r="M40" s="165">
        <f>M24</f>
        <v>2430</v>
      </c>
      <c r="N40" s="192">
        <v>2265</v>
      </c>
    </row>
    <row r="41" spans="5:14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0</v>
      </c>
    </row>
    <row r="42" spans="5:14" ht="15.6" thickTop="1" thickBot="1" x14ac:dyDescent="0.35">
      <c r="F42" s="261" t="s">
        <v>109</v>
      </c>
      <c r="G42" s="261"/>
      <c r="H42" s="262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1695</v>
      </c>
    </row>
    <row r="43" spans="5:14" ht="15.6" thickTop="1" thickBot="1" x14ac:dyDescent="0.35">
      <c r="E43" s="242" t="s">
        <v>112</v>
      </c>
      <c r="F43" s="242"/>
      <c r="G43" s="242"/>
      <c r="H43" s="242"/>
      <c r="I43" s="96" t="s">
        <v>111</v>
      </c>
      <c r="J43" s="102" t="s">
        <v>164</v>
      </c>
      <c r="K43" s="96"/>
      <c r="L43" s="176" t="s">
        <v>126</v>
      </c>
      <c r="M43" s="103">
        <f>IF(M42&gt;$D$10, M42 - $D$10, 0)</f>
        <v>0</v>
      </c>
      <c r="N43" s="104">
        <f t="shared" ref="N43" si="6">IF(N42&gt;$D$10, N42 - $D$10, 0)</f>
        <v>0</v>
      </c>
    </row>
    <row r="44" spans="5:14" ht="14.4" customHeight="1" x14ac:dyDescent="0.3">
      <c r="I44" s="67"/>
      <c r="J44" s="67"/>
      <c r="K44" s="67"/>
      <c r="L44" s="243" t="s">
        <v>78</v>
      </c>
      <c r="M44" s="244"/>
      <c r="N44" s="253" t="s">
        <v>77</v>
      </c>
    </row>
    <row r="45" spans="5:14" x14ac:dyDescent="0.3">
      <c r="I45" s="67"/>
      <c r="J45" s="67"/>
      <c r="K45" s="67"/>
      <c r="L45" s="243"/>
      <c r="M45" s="244"/>
      <c r="N45" s="254"/>
    </row>
    <row r="46" spans="5:14" x14ac:dyDescent="0.3">
      <c r="I46" s="67"/>
      <c r="J46" s="67"/>
      <c r="K46" s="67"/>
      <c r="L46" s="245"/>
      <c r="M46" s="246"/>
      <c r="N46" s="68"/>
    </row>
    <row r="47" spans="5:14" x14ac:dyDescent="0.3">
      <c r="I47" s="67"/>
      <c r="J47" s="67"/>
      <c r="K47" s="67"/>
      <c r="L47" s="33"/>
      <c r="M47" s="33"/>
      <c r="N47" s="68"/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5" t="s">
        <v>49</v>
      </c>
      <c r="N55" s="256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7" t="s">
        <v>52</v>
      </c>
      <c r="G57" s="258" t="s">
        <v>14</v>
      </c>
      <c r="H57" s="260" t="s">
        <v>8</v>
      </c>
      <c r="I57" s="72" t="s">
        <v>80</v>
      </c>
      <c r="J57" s="75" t="s">
        <v>82</v>
      </c>
      <c r="K57" s="149"/>
      <c r="L57" s="44">
        <f>L16</f>
        <v>1055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7"/>
      <c r="G58" s="259"/>
      <c r="H58" s="24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7"/>
      <c r="G59" s="249" t="s">
        <v>15</v>
      </c>
      <c r="H59" s="247" t="s">
        <v>9</v>
      </c>
      <c r="I59" s="73" t="s">
        <v>80</v>
      </c>
      <c r="J59" s="77" t="s">
        <v>83</v>
      </c>
      <c r="K59" s="150"/>
      <c r="L59" s="46">
        <f>L18</f>
        <v>320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7"/>
      <c r="G60" s="259"/>
      <c r="H60" s="24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7"/>
      <c r="G61" s="249" t="s">
        <v>47</v>
      </c>
      <c r="H61" s="24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7"/>
      <c r="G62" s="259"/>
      <c r="H62" s="24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7"/>
      <c r="G63" s="249" t="s">
        <v>15</v>
      </c>
      <c r="H63" s="24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7"/>
      <c r="G64" s="250"/>
      <c r="H64" s="251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2395</v>
      </c>
      <c r="M65" s="53">
        <f t="shared" ref="M65:N66" si="7">M57+M59+M61+M63</f>
        <v>2430</v>
      </c>
      <c r="N65" s="83">
        <f t="shared" si="7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7"/>
        <v>0</v>
      </c>
      <c r="N66" s="91">
        <f t="shared" si="7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52" t="s">
        <v>114</v>
      </c>
      <c r="H68" s="252"/>
      <c r="I68" s="10" t="s">
        <v>57</v>
      </c>
      <c r="J68" s="92" t="s">
        <v>119</v>
      </c>
      <c r="K68" s="64"/>
      <c r="L68" s="15">
        <f>K69+L71</f>
        <v>2700</v>
      </c>
      <c r="M68" s="15">
        <f t="shared" ref="M68:N68" si="8">L69+M71</f>
        <v>2655</v>
      </c>
      <c r="N68" s="15">
        <f t="shared" si="8"/>
        <v>2575</v>
      </c>
    </row>
    <row r="69" spans="5:14" x14ac:dyDescent="0.3">
      <c r="G69" s="252"/>
      <c r="H69" s="252"/>
      <c r="I69" s="11" t="s">
        <v>56</v>
      </c>
      <c r="J69" s="100" t="s">
        <v>94</v>
      </c>
      <c r="K69" s="43">
        <f>D51</f>
        <v>500</v>
      </c>
      <c r="L69" s="38">
        <f>L68-L65</f>
        <v>305</v>
      </c>
      <c r="M69" s="38">
        <f t="shared" ref="M69:N69" si="9">M68-M65</f>
        <v>225</v>
      </c>
      <c r="N69" s="38">
        <f t="shared" si="9"/>
        <v>310</v>
      </c>
    </row>
    <row r="70" spans="5:14" ht="15" thickBot="1" x14ac:dyDescent="0.35">
      <c r="G70" s="252"/>
      <c r="H70" s="252"/>
      <c r="I70" s="11" t="s">
        <v>1</v>
      </c>
      <c r="J70" s="105" t="s">
        <v>118</v>
      </c>
      <c r="K70" s="63"/>
      <c r="L70" s="12">
        <f>IF(K69-L65&lt;=L67, L65-K69+L67,0)</f>
        <v>2195</v>
      </c>
      <c r="M70" s="12">
        <f t="shared" ref="M70:N70" si="10">IF(L69-M65&lt;=M67, M65-L69+M67,0)</f>
        <v>2325</v>
      </c>
      <c r="N70" s="12">
        <f t="shared" si="10"/>
        <v>2340</v>
      </c>
    </row>
    <row r="71" spans="5:14" ht="16.8" thickTop="1" thickBot="1" x14ac:dyDescent="0.35">
      <c r="G71" s="240" t="s">
        <v>121</v>
      </c>
      <c r="H71" s="241"/>
      <c r="I71" s="61" t="s">
        <v>51</v>
      </c>
      <c r="J71" s="147" t="s">
        <v>123</v>
      </c>
      <c r="K71" s="62"/>
      <c r="L71" s="86">
        <f xml:space="preserve"> CEILING(L70/$D$52,1)*$D$52</f>
        <v>2200</v>
      </c>
      <c r="M71" s="86">
        <f t="shared" ref="M71:N71" si="11" xml:space="preserve"> CEILING(M70/$D$52,1)*$D$52</f>
        <v>2350</v>
      </c>
      <c r="N71" s="110">
        <f t="shared" si="11"/>
        <v>2350</v>
      </c>
    </row>
    <row r="72" spans="5:14" ht="15" thickTop="1" x14ac:dyDescent="0.3">
      <c r="G72" s="252" t="s">
        <v>116</v>
      </c>
      <c r="H72" s="252"/>
      <c r="I72" s="10" t="s">
        <v>57</v>
      </c>
      <c r="J72" s="92" t="s">
        <v>95</v>
      </c>
      <c r="K72" s="64"/>
      <c r="L72" s="15">
        <f>K73+L75</f>
        <v>2700</v>
      </c>
      <c r="M72" s="15">
        <f t="shared" ref="M72:N72" si="12">L73+M75</f>
        <v>2655</v>
      </c>
      <c r="N72" s="15">
        <f t="shared" si="12"/>
        <v>2575</v>
      </c>
    </row>
    <row r="73" spans="5:14" x14ac:dyDescent="0.3">
      <c r="G73" s="252"/>
      <c r="H73" s="252"/>
      <c r="I73" s="11" t="s">
        <v>56</v>
      </c>
      <c r="J73" s="100" t="s">
        <v>96</v>
      </c>
      <c r="K73" s="43">
        <f>D51</f>
        <v>500</v>
      </c>
      <c r="L73" s="38">
        <f>L72-L66</f>
        <v>305</v>
      </c>
      <c r="M73" s="38">
        <f>M72-M65</f>
        <v>225</v>
      </c>
      <c r="N73" s="38">
        <f t="shared" ref="N73" si="13">N72-N65</f>
        <v>310</v>
      </c>
    </row>
    <row r="74" spans="5:14" ht="15" thickBot="1" x14ac:dyDescent="0.35">
      <c r="G74" s="252"/>
      <c r="H74" s="252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2340</v>
      </c>
    </row>
    <row r="75" spans="5:14" ht="16.8" thickTop="1" thickBot="1" x14ac:dyDescent="0.35">
      <c r="G75" s="240" t="s">
        <v>122</v>
      </c>
      <c r="H75" s="241"/>
      <c r="I75" s="61" t="s">
        <v>51</v>
      </c>
      <c r="J75" s="147" t="s">
        <v>124</v>
      </c>
      <c r="K75" s="62"/>
      <c r="L75" s="86">
        <f>L71</f>
        <v>2200</v>
      </c>
      <c r="M75" s="86">
        <f>M71</f>
        <v>2350</v>
      </c>
      <c r="N75" s="111">
        <f xml:space="preserve"> CEILING(N74/$D$52,1)*$D$52</f>
        <v>2350</v>
      </c>
    </row>
    <row r="76" spans="5:14" ht="15.6" thickTop="1" thickBot="1" x14ac:dyDescent="0.35">
      <c r="I76" s="61" t="s">
        <v>99</v>
      </c>
      <c r="J76" s="147" t="s">
        <v>113</v>
      </c>
      <c r="K76" s="87"/>
      <c r="L76" s="112">
        <f>M75</f>
        <v>2350</v>
      </c>
      <c r="M76" s="88">
        <f t="shared" ref="M76" si="14">N75</f>
        <v>2350</v>
      </c>
      <c r="N76" s="88" t="e">
        <f>#REF!</f>
        <v>#REF!</v>
      </c>
    </row>
    <row r="77" spans="5:14" ht="15" thickBot="1" x14ac:dyDescent="0.35">
      <c r="E77" s="242" t="s">
        <v>112</v>
      </c>
      <c r="F77" s="242"/>
      <c r="G77" s="242"/>
      <c r="H77" s="242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43" t="s">
        <v>78</v>
      </c>
      <c r="M78" s="244"/>
    </row>
    <row r="79" spans="5:14" x14ac:dyDescent="0.3">
      <c r="L79" s="243"/>
      <c r="M79" s="244"/>
    </row>
    <row r="80" spans="5:14" x14ac:dyDescent="0.3">
      <c r="L80" s="245"/>
      <c r="M80" s="246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45" t="s">
        <v>152</v>
      </c>
    </row>
    <row r="98" spans="5:9" x14ac:dyDescent="0.3">
      <c r="E98" t="s">
        <v>131</v>
      </c>
      <c r="I98" s="145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F26:H26"/>
    <mergeCell ref="G27:H32"/>
    <mergeCell ref="G34:H35"/>
    <mergeCell ref="F40:H40"/>
    <mergeCell ref="D3:E3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  <mergeCell ref="H57:H58"/>
    <mergeCell ref="G59:G60"/>
    <mergeCell ref="H59:H60"/>
    <mergeCell ref="G61:G62"/>
    <mergeCell ref="F42:H42"/>
    <mergeCell ref="L14:N14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  <mergeCell ref="E43:H43"/>
    <mergeCell ref="L44:M46"/>
    <mergeCell ref="N44:N45"/>
    <mergeCell ref="M55:N55"/>
    <mergeCell ref="F57:F64"/>
    <mergeCell ref="G57:G58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U104"/>
  <sheetViews>
    <sheetView topLeftCell="I14" zoomScale="85" zoomScaleNormal="85" workbookViewId="0">
      <selection activeCell="Q33" sqref="Q33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5" bestFit="1" customWidth="1"/>
    <col min="12" max="12" width="15.77734375" bestFit="1" customWidth="1"/>
    <col min="13" max="13" width="14.21875" customWidth="1"/>
    <col min="14" max="14" width="14.777343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71" t="s">
        <v>32</v>
      </c>
      <c r="E3" s="272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500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K10" t="s">
        <v>155</v>
      </c>
      <c r="L10" t="s">
        <v>156</v>
      </c>
      <c r="M10" t="s">
        <v>157</v>
      </c>
      <c r="N10" t="s">
        <v>158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2200</v>
      </c>
      <c r="K12" s="55" t="s">
        <v>54</v>
      </c>
    </row>
    <row r="13" spans="2:14" ht="15" thickBot="1" x14ac:dyDescent="0.35">
      <c r="G13" s="66" t="s">
        <v>32</v>
      </c>
      <c r="H13" s="66"/>
    </row>
    <row r="14" spans="2:14" ht="15" thickBot="1" x14ac:dyDescent="0.35">
      <c r="L14" s="255" t="s">
        <v>49</v>
      </c>
      <c r="M14" s="256"/>
      <c r="N14" s="275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73" t="s">
        <v>169</v>
      </c>
      <c r="G16" s="258" t="s">
        <v>14</v>
      </c>
      <c r="H16" s="260" t="s">
        <v>8</v>
      </c>
      <c r="I16" s="72" t="s">
        <v>80</v>
      </c>
      <c r="J16" s="75" t="s">
        <v>82</v>
      </c>
      <c r="K16" s="149"/>
      <c r="L16" s="44">
        <f>shorttermplan1!M16</f>
        <v>1100</v>
      </c>
      <c r="M16" s="45">
        <f>shorttermplan1!N16</f>
        <v>1025</v>
      </c>
      <c r="N16" s="94">
        <f>rank_nov!$O$7</f>
        <v>1025</v>
      </c>
    </row>
    <row r="17" spans="6:15" ht="15.6" thickTop="1" thickBot="1" x14ac:dyDescent="0.35">
      <c r="F17" s="273"/>
      <c r="G17" s="259"/>
      <c r="H17" s="248"/>
      <c r="I17" s="70" t="s">
        <v>75</v>
      </c>
      <c r="J17" s="76" t="s">
        <v>86</v>
      </c>
      <c r="K17" s="39"/>
      <c r="L17" s="198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73"/>
      <c r="G18" s="249" t="s">
        <v>15</v>
      </c>
      <c r="H18" s="247" t="s">
        <v>9</v>
      </c>
      <c r="I18" s="73" t="s">
        <v>80</v>
      </c>
      <c r="J18" s="77" t="s">
        <v>83</v>
      </c>
      <c r="K18" s="150"/>
      <c r="L18" s="153">
        <f>shorttermplan1!M18</f>
        <v>310</v>
      </c>
      <c r="M18" s="46">
        <f>shorttermplan1!N18</f>
        <v>300</v>
      </c>
      <c r="N18" s="95">
        <f>rank_nov!$O$8</f>
        <v>300</v>
      </c>
    </row>
    <row r="19" spans="6:15" ht="15.6" thickTop="1" thickBot="1" x14ac:dyDescent="0.35">
      <c r="F19" s="273"/>
      <c r="G19" s="259"/>
      <c r="H19" s="248"/>
      <c r="I19" s="70" t="s">
        <v>75</v>
      </c>
      <c r="J19" s="76" t="s">
        <v>87</v>
      </c>
      <c r="K19" s="40"/>
      <c r="L19" s="198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73"/>
      <c r="G20" s="249" t="s">
        <v>47</v>
      </c>
      <c r="H20" s="247" t="s">
        <v>10</v>
      </c>
      <c r="I20" s="73" t="s">
        <v>80</v>
      </c>
      <c r="J20" s="77" t="s">
        <v>84</v>
      </c>
      <c r="K20" s="150"/>
      <c r="L20" s="153">
        <f>shorttermplan1!M20</f>
        <v>130</v>
      </c>
      <c r="M20" s="46">
        <f>shorttermplan1!N20</f>
        <v>100</v>
      </c>
      <c r="N20" s="95">
        <f>rank_nov!$O$9</f>
        <v>100</v>
      </c>
    </row>
    <row r="21" spans="6:15" ht="15.6" thickTop="1" thickBot="1" x14ac:dyDescent="0.35">
      <c r="F21" s="273"/>
      <c r="G21" s="259"/>
      <c r="H21" s="248"/>
      <c r="I21" s="70" t="s">
        <v>75</v>
      </c>
      <c r="J21" s="76" t="s">
        <v>88</v>
      </c>
      <c r="K21" s="195"/>
      <c r="L21" s="198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73"/>
      <c r="G22" s="249" t="s">
        <v>15</v>
      </c>
      <c r="H22" s="247" t="s">
        <v>11</v>
      </c>
      <c r="I22" s="73" t="s">
        <v>80</v>
      </c>
      <c r="J22" s="77" t="s">
        <v>85</v>
      </c>
      <c r="K22" s="196"/>
      <c r="L22" s="153">
        <f>shorttermplan1!L22</f>
        <v>890</v>
      </c>
      <c r="M22" s="46">
        <f>shorttermplan1!N22</f>
        <v>840</v>
      </c>
      <c r="N22" s="95">
        <f>rank_nov!$O$10</f>
        <v>840</v>
      </c>
    </row>
    <row r="23" spans="6:15" ht="15.6" thickTop="1" thickBot="1" x14ac:dyDescent="0.35">
      <c r="F23" s="273"/>
      <c r="G23" s="250"/>
      <c r="H23" s="251"/>
      <c r="I23" s="71" t="s">
        <v>75</v>
      </c>
      <c r="J23" s="78" t="s">
        <v>89</v>
      </c>
      <c r="K23" s="197"/>
      <c r="L23" s="199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73"/>
      <c r="I24" s="47" t="s">
        <v>79</v>
      </c>
      <c r="J24" s="75" t="s">
        <v>92</v>
      </c>
      <c r="K24" s="180">
        <f>shorttermplan1!L24</f>
        <v>2395</v>
      </c>
      <c r="L24" s="152">
        <f>shorttermplan1!M24</f>
        <v>2430</v>
      </c>
      <c r="M24" s="152">
        <v>3000</v>
      </c>
      <c r="N24" s="184">
        <v>2285</v>
      </c>
    </row>
    <row r="25" spans="6:15" ht="15.6" thickTop="1" thickBot="1" x14ac:dyDescent="0.35">
      <c r="I25" s="48" t="s">
        <v>76</v>
      </c>
      <c r="J25" s="79" t="s">
        <v>93</v>
      </c>
      <c r="K25" s="175">
        <v>2100</v>
      </c>
      <c r="L25" s="201">
        <v>2200</v>
      </c>
      <c r="M25" s="170" t="s">
        <v>126</v>
      </c>
      <c r="N25" s="174" t="s">
        <v>126</v>
      </c>
    </row>
    <row r="26" spans="6:15" ht="15.6" thickTop="1" thickBot="1" x14ac:dyDescent="0.35">
      <c r="F26" s="261" t="s">
        <v>108</v>
      </c>
      <c r="G26" s="261"/>
      <c r="H26" s="261"/>
      <c r="I26" s="114" t="s">
        <v>51</v>
      </c>
      <c r="J26" s="115" t="s">
        <v>90</v>
      </c>
      <c r="K26" s="178">
        <f>shorttermplan1!L26</f>
        <v>2350</v>
      </c>
      <c r="L26" s="116">
        <f>shorttermplan1!M26</f>
        <v>2400</v>
      </c>
      <c r="M26" s="166">
        <f>IF(M24-M30&lt;=$D$10,M24-M30, $D$10)</f>
        <v>2400</v>
      </c>
      <c r="N26" s="185">
        <f>IF(N24-N30&lt;=$D$10,N24-N30, $D$10)</f>
        <v>2400</v>
      </c>
      <c r="O26" s="160" t="s">
        <v>167</v>
      </c>
    </row>
    <row r="27" spans="6:15" ht="15" customHeight="1" thickTop="1" x14ac:dyDescent="0.3">
      <c r="G27" s="263" t="s">
        <v>147</v>
      </c>
      <c r="H27" s="264"/>
      <c r="I27" s="6" t="s">
        <v>57</v>
      </c>
      <c r="J27" s="202" t="s">
        <v>142</v>
      </c>
      <c r="K27" s="179">
        <f>shorttermplan1!L27</f>
        <v>2800</v>
      </c>
      <c r="L27" s="3">
        <f>K28+L26</f>
        <v>3100</v>
      </c>
      <c r="M27" s="3">
        <f t="shared" ref="M27:N27" si="0">L28+M26</f>
        <v>3070</v>
      </c>
      <c r="N27" s="186">
        <f t="shared" si="0"/>
        <v>2470</v>
      </c>
    </row>
    <row r="28" spans="6:15" x14ac:dyDescent="0.3">
      <c r="G28" s="265"/>
      <c r="H28" s="266"/>
      <c r="I28" s="9" t="s">
        <v>56</v>
      </c>
      <c r="J28" s="203" t="s">
        <v>143</v>
      </c>
      <c r="K28" s="120">
        <f>K27-K25</f>
        <v>700</v>
      </c>
      <c r="L28" s="4">
        <f>L27-L24</f>
        <v>670</v>
      </c>
      <c r="M28" s="4">
        <f t="shared" ref="M28:N28" si="1">M27-M24</f>
        <v>70</v>
      </c>
      <c r="N28" s="187">
        <f t="shared" si="1"/>
        <v>185</v>
      </c>
    </row>
    <row r="29" spans="6:15" x14ac:dyDescent="0.3">
      <c r="G29" s="265"/>
      <c r="H29" s="266"/>
      <c r="I29" s="9" t="s">
        <v>174</v>
      </c>
      <c r="J29" s="203" t="s">
        <v>175</v>
      </c>
      <c r="K29" s="188"/>
      <c r="L29" s="206">
        <v>300</v>
      </c>
      <c r="M29" s="208">
        <v>350</v>
      </c>
      <c r="N29" s="207">
        <v>200</v>
      </c>
    </row>
    <row r="30" spans="6:15" x14ac:dyDescent="0.3">
      <c r="G30" s="265"/>
      <c r="H30" s="266"/>
      <c r="I30" s="9" t="s">
        <v>140</v>
      </c>
      <c r="J30" s="203" t="s">
        <v>144</v>
      </c>
      <c r="K30" s="119"/>
      <c r="L30" s="118">
        <f>K28-L29</f>
        <v>400</v>
      </c>
      <c r="M30" s="118">
        <f t="shared" ref="M30:N30" si="2">L28-M29</f>
        <v>320</v>
      </c>
      <c r="N30" s="189">
        <f t="shared" si="2"/>
        <v>-130</v>
      </c>
    </row>
    <row r="31" spans="6:15" x14ac:dyDescent="0.3">
      <c r="G31" s="265"/>
      <c r="H31" s="266"/>
      <c r="I31" s="9" t="s">
        <v>141</v>
      </c>
      <c r="J31" s="204" t="s">
        <v>145</v>
      </c>
      <c r="K31" s="119"/>
      <c r="L31" s="118">
        <f>L26+L30</f>
        <v>2800</v>
      </c>
      <c r="M31" s="118">
        <f>M26+M30</f>
        <v>2720</v>
      </c>
      <c r="N31" s="189">
        <f>N26+N30</f>
        <v>2270</v>
      </c>
    </row>
    <row r="32" spans="6:15" ht="15" thickBot="1" x14ac:dyDescent="0.35">
      <c r="G32" s="267"/>
      <c r="H32" s="268"/>
      <c r="I32" s="8" t="s">
        <v>71</v>
      </c>
      <c r="J32" s="123" t="s">
        <v>148</v>
      </c>
      <c r="K32" s="121"/>
      <c r="L32" s="122">
        <f>L31-L24</f>
        <v>370</v>
      </c>
      <c r="M32" s="122">
        <f t="shared" ref="M32:N32" si="3">M31-M24</f>
        <v>-280</v>
      </c>
      <c r="N32" s="190">
        <f t="shared" si="3"/>
        <v>-15</v>
      </c>
    </row>
    <row r="33" spans="5:21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280</v>
      </c>
      <c r="N33" s="191">
        <f>IF(N24-N30&gt;$D$10, N24-N30 - $D$10, 0)</f>
        <v>15</v>
      </c>
    </row>
    <row r="34" spans="5:21" ht="14.4" customHeight="1" x14ac:dyDescent="0.3">
      <c r="G34" s="269" t="s">
        <v>115</v>
      </c>
      <c r="H34" s="270"/>
      <c r="I34" s="7" t="s">
        <v>57</v>
      </c>
      <c r="J34" s="124" t="s">
        <v>95</v>
      </c>
      <c r="K34" s="125"/>
      <c r="L34" s="126">
        <f>L27</f>
        <v>3100</v>
      </c>
      <c r="M34" s="126">
        <f>L35+M42</f>
        <v>3300</v>
      </c>
      <c r="N34" s="144">
        <f>M35+N42</f>
        <v>2300</v>
      </c>
    </row>
    <row r="35" spans="5:21" x14ac:dyDescent="0.3">
      <c r="G35" s="267"/>
      <c r="H35" s="268"/>
      <c r="I35" s="127" t="s">
        <v>56</v>
      </c>
      <c r="J35" s="128" t="s">
        <v>96</v>
      </c>
      <c r="K35" s="129"/>
      <c r="L35" s="14">
        <f>L34-L25</f>
        <v>900</v>
      </c>
      <c r="M35" s="130">
        <f>M34-M24</f>
        <v>300</v>
      </c>
      <c r="N35" s="131">
        <f>N34-N40</f>
        <v>35</v>
      </c>
    </row>
    <row r="36" spans="5:21" x14ac:dyDescent="0.3">
      <c r="I36" s="127" t="s">
        <v>140</v>
      </c>
      <c r="J36" s="128" t="s">
        <v>149</v>
      </c>
      <c r="K36" s="132"/>
      <c r="L36" s="130" t="s">
        <v>126</v>
      </c>
      <c r="M36" s="130">
        <f>L35-$D$9</f>
        <v>700</v>
      </c>
      <c r="N36" s="131">
        <f t="shared" ref="N36" si="4">M35-$D$9</f>
        <v>100</v>
      </c>
    </row>
    <row r="37" spans="5:21" x14ac:dyDescent="0.3">
      <c r="I37" s="127" t="s">
        <v>141</v>
      </c>
      <c r="J37" s="205" t="s">
        <v>150</v>
      </c>
      <c r="K37" s="132"/>
      <c r="L37" s="130" t="s">
        <v>126</v>
      </c>
      <c r="M37" s="130">
        <f>M36+M42</f>
        <v>3100</v>
      </c>
      <c r="N37" s="131">
        <f>N36+N42</f>
        <v>2100</v>
      </c>
    </row>
    <row r="38" spans="5:21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100</v>
      </c>
      <c r="N38" s="135">
        <f>N37-N40</f>
        <v>-165</v>
      </c>
    </row>
    <row r="39" spans="5:21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380</v>
      </c>
    </row>
    <row r="40" spans="5:21" ht="15.6" thickTop="1" thickBot="1" x14ac:dyDescent="0.35">
      <c r="F40" s="261" t="s">
        <v>168</v>
      </c>
      <c r="G40" s="261"/>
      <c r="H40" s="262"/>
      <c r="I40" s="7" t="s">
        <v>80</v>
      </c>
      <c r="J40" s="124" t="s">
        <v>92</v>
      </c>
      <c r="K40" s="163"/>
      <c r="L40" s="164" t="s">
        <v>126</v>
      </c>
      <c r="M40" s="165">
        <f>M24</f>
        <v>3000</v>
      </c>
      <c r="N40" s="192">
        <v>2265</v>
      </c>
    </row>
    <row r="41" spans="5:21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-20</v>
      </c>
    </row>
    <row r="42" spans="5:21" ht="15.6" thickTop="1" thickBot="1" x14ac:dyDescent="0.35">
      <c r="F42" s="261" t="s">
        <v>109</v>
      </c>
      <c r="G42" s="261"/>
      <c r="H42" s="262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2000</v>
      </c>
    </row>
    <row r="43" spans="5:21" ht="15.6" thickTop="1" thickBot="1" x14ac:dyDescent="0.35">
      <c r="E43" s="242" t="s">
        <v>112</v>
      </c>
      <c r="F43" s="242"/>
      <c r="G43" s="242"/>
      <c r="H43" s="242"/>
      <c r="I43" s="96" t="s">
        <v>111</v>
      </c>
      <c r="J43" s="102" t="s">
        <v>164</v>
      </c>
      <c r="K43" s="96"/>
      <c r="L43" s="97"/>
      <c r="M43" s="103">
        <f>IF(M42&gt;$D$10, M42 - $D$10, 0)</f>
        <v>0</v>
      </c>
      <c r="N43" s="104">
        <f t="shared" ref="N43" si="5">IF(N42&gt;$D$10, N42 - $D$10, 0)</f>
        <v>0</v>
      </c>
    </row>
    <row r="44" spans="5:21" ht="14.4" customHeight="1" x14ac:dyDescent="0.3">
      <c r="I44" s="67"/>
      <c r="J44" s="67"/>
      <c r="K44" s="67"/>
      <c r="L44" s="243" t="s">
        <v>78</v>
      </c>
      <c r="M44" s="244"/>
      <c r="N44" s="274" t="s">
        <v>77</v>
      </c>
    </row>
    <row r="45" spans="5:21" x14ac:dyDescent="0.3">
      <c r="I45" s="67"/>
      <c r="J45" s="67"/>
      <c r="K45" s="67"/>
      <c r="L45" s="243"/>
      <c r="M45" s="244"/>
      <c r="N45" s="254"/>
    </row>
    <row r="46" spans="5:21" x14ac:dyDescent="0.3">
      <c r="I46" s="67"/>
      <c r="J46" s="67"/>
      <c r="K46" s="67"/>
      <c r="L46" s="245"/>
      <c r="M46" s="246"/>
      <c r="N46" s="68"/>
    </row>
    <row r="47" spans="5:21" x14ac:dyDescent="0.3">
      <c r="I47" s="67"/>
      <c r="J47" s="67"/>
      <c r="K47" s="67"/>
      <c r="L47" s="33"/>
      <c r="M47" s="33"/>
      <c r="N47" s="68"/>
      <c r="U47" s="145" t="s">
        <v>152</v>
      </c>
    </row>
    <row r="48" spans="5:21" x14ac:dyDescent="0.3">
      <c r="U48" s="145" t="s">
        <v>153</v>
      </c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5" t="s">
        <v>49</v>
      </c>
      <c r="N55" s="256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7" t="s">
        <v>52</v>
      </c>
      <c r="G57" s="258" t="s">
        <v>14</v>
      </c>
      <c r="H57" s="260" t="s">
        <v>8</v>
      </c>
      <c r="I57" s="72" t="s">
        <v>80</v>
      </c>
      <c r="J57" s="75" t="s">
        <v>82</v>
      </c>
      <c r="K57" s="149"/>
      <c r="L57" s="44">
        <f>L16</f>
        <v>1100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7"/>
      <c r="G58" s="259"/>
      <c r="H58" s="24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7"/>
      <c r="G59" s="249" t="s">
        <v>15</v>
      </c>
      <c r="H59" s="247" t="s">
        <v>9</v>
      </c>
      <c r="I59" s="73" t="s">
        <v>80</v>
      </c>
      <c r="J59" s="77" t="s">
        <v>83</v>
      </c>
      <c r="K59" s="150"/>
      <c r="L59" s="46">
        <f>L18</f>
        <v>310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7"/>
      <c r="G60" s="259"/>
      <c r="H60" s="24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7"/>
      <c r="G61" s="249" t="s">
        <v>47</v>
      </c>
      <c r="H61" s="24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7"/>
      <c r="G62" s="259"/>
      <c r="H62" s="24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7"/>
      <c r="G63" s="249" t="s">
        <v>15</v>
      </c>
      <c r="H63" s="24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7"/>
      <c r="G64" s="250"/>
      <c r="H64" s="251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2430</v>
      </c>
      <c r="M65" s="53">
        <f t="shared" ref="M65:N66" si="6">M57+M59+M61+M63</f>
        <v>2430</v>
      </c>
      <c r="N65" s="83">
        <f t="shared" si="6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6"/>
        <v>0</v>
      </c>
      <c r="N66" s="91">
        <f t="shared" si="6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52" t="s">
        <v>114</v>
      </c>
      <c r="H68" s="252"/>
      <c r="I68" s="10" t="s">
        <v>57</v>
      </c>
      <c r="J68" s="92" t="s">
        <v>119</v>
      </c>
      <c r="K68" s="64"/>
      <c r="L68" s="15">
        <f>K69+L71</f>
        <v>2750</v>
      </c>
      <c r="M68" s="15">
        <f t="shared" ref="M68:N68" si="7">L69+M71</f>
        <v>2670</v>
      </c>
      <c r="N68" s="15">
        <f t="shared" si="7"/>
        <v>2590</v>
      </c>
    </row>
    <row r="69" spans="5:14" x14ac:dyDescent="0.3">
      <c r="G69" s="252"/>
      <c r="H69" s="252"/>
      <c r="I69" s="11" t="s">
        <v>56</v>
      </c>
      <c r="J69" s="100" t="s">
        <v>94</v>
      </c>
      <c r="K69" s="43">
        <f>D51</f>
        <v>500</v>
      </c>
      <c r="L69" s="38">
        <f>L68-L65</f>
        <v>320</v>
      </c>
      <c r="M69" s="38">
        <f t="shared" ref="M69:N69" si="8">M68-M65</f>
        <v>240</v>
      </c>
      <c r="N69" s="38">
        <f t="shared" si="8"/>
        <v>325</v>
      </c>
    </row>
    <row r="70" spans="5:14" ht="15" thickBot="1" x14ac:dyDescent="0.35">
      <c r="G70" s="252"/>
      <c r="H70" s="252"/>
      <c r="I70" s="11" t="s">
        <v>1</v>
      </c>
      <c r="J70" s="105" t="s">
        <v>118</v>
      </c>
      <c r="K70" s="63"/>
      <c r="L70" s="12">
        <f>IF(K69-L65&lt;=L67, L65-K69+L67,0)</f>
        <v>2230</v>
      </c>
      <c r="M70" s="12">
        <f t="shared" ref="M70:N70" si="9">IF(L69-M65&lt;=M67, M65-L69+M67,0)</f>
        <v>2310</v>
      </c>
      <c r="N70" s="12">
        <f t="shared" si="9"/>
        <v>2325</v>
      </c>
    </row>
    <row r="71" spans="5:14" ht="16.8" thickTop="1" thickBot="1" x14ac:dyDescent="0.35">
      <c r="G71" s="240" t="s">
        <v>121</v>
      </c>
      <c r="H71" s="241"/>
      <c r="I71" s="61" t="s">
        <v>51</v>
      </c>
      <c r="J71" s="69" t="s">
        <v>123</v>
      </c>
      <c r="K71" s="62"/>
      <c r="L71" s="86">
        <f xml:space="preserve"> CEILING(L70/$D$52,1)*$D$52</f>
        <v>2250</v>
      </c>
      <c r="M71" s="86">
        <f t="shared" ref="M71:N71" si="10" xml:space="preserve"> CEILING(M70/$D$52,1)*$D$52</f>
        <v>2350</v>
      </c>
      <c r="N71" s="110">
        <f t="shared" si="10"/>
        <v>2350</v>
      </c>
    </row>
    <row r="72" spans="5:14" ht="15" thickTop="1" x14ac:dyDescent="0.3">
      <c r="G72" s="252" t="s">
        <v>116</v>
      </c>
      <c r="H72" s="252"/>
      <c r="I72" s="10" t="s">
        <v>57</v>
      </c>
      <c r="J72" s="92" t="s">
        <v>95</v>
      </c>
      <c r="K72" s="64"/>
      <c r="L72" s="15">
        <f>K73+L75</f>
        <v>2750</v>
      </c>
      <c r="M72" s="15">
        <f t="shared" ref="M72:N72" si="11">L73+M75</f>
        <v>2705</v>
      </c>
      <c r="N72" s="15">
        <f t="shared" si="11"/>
        <v>2575</v>
      </c>
    </row>
    <row r="73" spans="5:14" x14ac:dyDescent="0.3">
      <c r="G73" s="252"/>
      <c r="H73" s="252"/>
      <c r="I73" s="11" t="s">
        <v>56</v>
      </c>
      <c r="J73" s="100" t="s">
        <v>96</v>
      </c>
      <c r="K73" s="43">
        <f>D51</f>
        <v>500</v>
      </c>
      <c r="L73" s="38">
        <f>L72-L66</f>
        <v>355</v>
      </c>
      <c r="M73" s="38">
        <f>M72-M65</f>
        <v>275</v>
      </c>
      <c r="N73" s="38">
        <f t="shared" ref="N73" si="12">N72-N65</f>
        <v>310</v>
      </c>
    </row>
    <row r="74" spans="5:14" ht="15" thickBot="1" x14ac:dyDescent="0.35">
      <c r="G74" s="252"/>
      <c r="H74" s="252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2290</v>
      </c>
    </row>
    <row r="75" spans="5:14" ht="16.8" thickTop="1" thickBot="1" x14ac:dyDescent="0.35">
      <c r="G75" s="240" t="s">
        <v>122</v>
      </c>
      <c r="H75" s="241"/>
      <c r="I75" s="61" t="s">
        <v>51</v>
      </c>
      <c r="J75" s="69" t="s">
        <v>124</v>
      </c>
      <c r="K75" s="62"/>
      <c r="L75" s="86">
        <f>L71</f>
        <v>2250</v>
      </c>
      <c r="M75" s="86">
        <f>M71</f>
        <v>2350</v>
      </c>
      <c r="N75" s="111">
        <f xml:space="preserve"> CEILING(N74/$D$52,1)*$D$52</f>
        <v>2300</v>
      </c>
    </row>
    <row r="76" spans="5:14" ht="15.6" thickTop="1" thickBot="1" x14ac:dyDescent="0.35">
      <c r="I76" s="61" t="s">
        <v>99</v>
      </c>
      <c r="J76" s="69" t="s">
        <v>113</v>
      </c>
      <c r="K76" s="87"/>
      <c r="L76" s="112">
        <f>M75</f>
        <v>2350</v>
      </c>
      <c r="M76" s="88">
        <f t="shared" ref="M76" si="13">N75</f>
        <v>2300</v>
      </c>
      <c r="N76" s="88" t="e">
        <f>#REF!</f>
        <v>#REF!</v>
      </c>
    </row>
    <row r="77" spans="5:14" ht="15" thickBot="1" x14ac:dyDescent="0.35">
      <c r="E77" s="242" t="s">
        <v>112</v>
      </c>
      <c r="F77" s="242"/>
      <c r="G77" s="242"/>
      <c r="H77" s="242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43" t="s">
        <v>78</v>
      </c>
      <c r="M78" s="244"/>
    </row>
    <row r="79" spans="5:14" x14ac:dyDescent="0.3">
      <c r="L79" s="243"/>
      <c r="M79" s="244"/>
    </row>
    <row r="80" spans="5:14" x14ac:dyDescent="0.3">
      <c r="L80" s="245"/>
      <c r="M80" s="246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N44:N45"/>
    <mergeCell ref="D3:E3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L14:N14"/>
    <mergeCell ref="H59:H60"/>
    <mergeCell ref="G61:G62"/>
    <mergeCell ref="H61:H62"/>
    <mergeCell ref="G63:G64"/>
    <mergeCell ref="H63:H64"/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N55"/>
    <mergeCell ref="F57:F64"/>
    <mergeCell ref="G57:G58"/>
    <mergeCell ref="H57:H58"/>
    <mergeCell ref="G59:G6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845-1396-4BBA-9126-828AB3E11A96}">
  <dimension ref="A3:B46"/>
  <sheetViews>
    <sheetView topLeftCell="A4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226" t="s">
        <v>258</v>
      </c>
      <c r="B3" t="s">
        <v>260</v>
      </c>
    </row>
    <row r="4" spans="1:2" x14ac:dyDescent="0.3">
      <c r="A4" s="227" t="s">
        <v>189</v>
      </c>
      <c r="B4" s="230">
        <v>135</v>
      </c>
    </row>
    <row r="5" spans="1:2" x14ac:dyDescent="0.3">
      <c r="A5" s="228" t="s">
        <v>13</v>
      </c>
      <c r="B5" s="230">
        <v>135</v>
      </c>
    </row>
    <row r="6" spans="1:2" x14ac:dyDescent="0.3">
      <c r="A6" s="229" t="s">
        <v>14</v>
      </c>
      <c r="B6" s="230">
        <v>30</v>
      </c>
    </row>
    <row r="7" spans="1:2" x14ac:dyDescent="0.3">
      <c r="A7" s="229" t="s">
        <v>15</v>
      </c>
      <c r="B7" s="230">
        <v>50</v>
      </c>
    </row>
    <row r="8" spans="1:2" x14ac:dyDescent="0.3">
      <c r="A8" s="229" t="s">
        <v>16</v>
      </c>
      <c r="B8" s="230">
        <v>35</v>
      </c>
    </row>
    <row r="9" spans="1:2" x14ac:dyDescent="0.3">
      <c r="A9" s="229" t="s">
        <v>241</v>
      </c>
      <c r="B9" s="230">
        <v>20</v>
      </c>
    </row>
    <row r="10" spans="1:2" x14ac:dyDescent="0.3">
      <c r="A10" s="227" t="s">
        <v>190</v>
      </c>
      <c r="B10" s="230">
        <v>90</v>
      </c>
    </row>
    <row r="11" spans="1:2" x14ac:dyDescent="0.3">
      <c r="A11" s="228" t="s">
        <v>13</v>
      </c>
      <c r="B11" s="230">
        <v>90</v>
      </c>
    </row>
    <row r="12" spans="1:2" x14ac:dyDescent="0.3">
      <c r="A12" s="229" t="s">
        <v>15</v>
      </c>
      <c r="B12" s="230">
        <v>20</v>
      </c>
    </row>
    <row r="13" spans="1:2" x14ac:dyDescent="0.3">
      <c r="A13" s="229" t="s">
        <v>16</v>
      </c>
      <c r="B13" s="230">
        <v>20</v>
      </c>
    </row>
    <row r="14" spans="1:2" x14ac:dyDescent="0.3">
      <c r="A14" s="229" t="s">
        <v>241</v>
      </c>
      <c r="B14" s="230">
        <v>50</v>
      </c>
    </row>
    <row r="15" spans="1:2" x14ac:dyDescent="0.3">
      <c r="A15" s="227" t="s">
        <v>194</v>
      </c>
      <c r="B15" s="230">
        <v>110</v>
      </c>
    </row>
    <row r="16" spans="1:2" x14ac:dyDescent="0.3">
      <c r="A16" s="228" t="s">
        <v>13</v>
      </c>
      <c r="B16" s="230">
        <v>110</v>
      </c>
    </row>
    <row r="17" spans="1:2" x14ac:dyDescent="0.3">
      <c r="A17" s="229" t="s">
        <v>14</v>
      </c>
      <c r="B17" s="230">
        <v>20</v>
      </c>
    </row>
    <row r="18" spans="1:2" x14ac:dyDescent="0.3">
      <c r="A18" s="229" t="s">
        <v>15</v>
      </c>
      <c r="B18" s="230">
        <v>20</v>
      </c>
    </row>
    <row r="19" spans="1:2" x14ac:dyDescent="0.3">
      <c r="A19" s="229" t="s">
        <v>16</v>
      </c>
      <c r="B19" s="230">
        <v>20</v>
      </c>
    </row>
    <row r="20" spans="1:2" x14ac:dyDescent="0.3">
      <c r="A20" s="229" t="s">
        <v>241</v>
      </c>
      <c r="B20" s="230">
        <v>50</v>
      </c>
    </row>
    <row r="21" spans="1:2" x14ac:dyDescent="0.3">
      <c r="A21" s="227" t="s">
        <v>195</v>
      </c>
      <c r="B21" s="230">
        <v>190</v>
      </c>
    </row>
    <row r="22" spans="1:2" x14ac:dyDescent="0.3">
      <c r="A22" s="228" t="s">
        <v>13</v>
      </c>
      <c r="B22" s="230">
        <v>190</v>
      </c>
    </row>
    <row r="23" spans="1:2" x14ac:dyDescent="0.3">
      <c r="A23" s="229" t="s">
        <v>14</v>
      </c>
      <c r="B23" s="230">
        <v>20</v>
      </c>
    </row>
    <row r="24" spans="1:2" x14ac:dyDescent="0.3">
      <c r="A24" s="229" t="s">
        <v>15</v>
      </c>
      <c r="B24" s="230">
        <v>20</v>
      </c>
    </row>
    <row r="25" spans="1:2" x14ac:dyDescent="0.3">
      <c r="A25" s="229" t="s">
        <v>16</v>
      </c>
      <c r="B25" s="230">
        <v>150</v>
      </c>
    </row>
    <row r="26" spans="1:2" x14ac:dyDescent="0.3">
      <c r="A26" s="229" t="s">
        <v>241</v>
      </c>
      <c r="B26" s="230">
        <v>0</v>
      </c>
    </row>
    <row r="27" spans="1:2" x14ac:dyDescent="0.3">
      <c r="A27" s="227" t="s">
        <v>196</v>
      </c>
      <c r="B27" s="230">
        <v>50</v>
      </c>
    </row>
    <row r="28" spans="1:2" x14ac:dyDescent="0.3">
      <c r="A28" s="228" t="s">
        <v>13</v>
      </c>
      <c r="B28" s="230">
        <v>50</v>
      </c>
    </row>
    <row r="29" spans="1:2" x14ac:dyDescent="0.3">
      <c r="A29" s="229" t="s">
        <v>15</v>
      </c>
      <c r="B29" s="230">
        <v>20</v>
      </c>
    </row>
    <row r="30" spans="1:2" x14ac:dyDescent="0.3">
      <c r="A30" s="229" t="s">
        <v>16</v>
      </c>
      <c r="B30" s="230">
        <v>20</v>
      </c>
    </row>
    <row r="31" spans="1:2" x14ac:dyDescent="0.3">
      <c r="A31" s="229" t="s">
        <v>241</v>
      </c>
      <c r="B31" s="230">
        <v>10</v>
      </c>
    </row>
    <row r="32" spans="1:2" x14ac:dyDescent="0.3">
      <c r="A32" s="227" t="s">
        <v>199</v>
      </c>
      <c r="B32" s="230">
        <v>30</v>
      </c>
    </row>
    <row r="33" spans="1:2" x14ac:dyDescent="0.3">
      <c r="A33" s="228" t="s">
        <v>13</v>
      </c>
      <c r="B33" s="230">
        <v>30</v>
      </c>
    </row>
    <row r="34" spans="1:2" x14ac:dyDescent="0.3">
      <c r="A34" s="229" t="s">
        <v>16</v>
      </c>
      <c r="B34" s="230">
        <v>20</v>
      </c>
    </row>
    <row r="35" spans="1:2" x14ac:dyDescent="0.3">
      <c r="A35" s="229" t="s">
        <v>241</v>
      </c>
      <c r="B35" s="230">
        <v>10</v>
      </c>
    </row>
    <row r="36" spans="1:2" x14ac:dyDescent="0.3">
      <c r="A36" s="227" t="s">
        <v>200</v>
      </c>
      <c r="B36" s="230">
        <v>110</v>
      </c>
    </row>
    <row r="37" spans="1:2" x14ac:dyDescent="0.3">
      <c r="A37" s="228" t="s">
        <v>13</v>
      </c>
      <c r="B37" s="230">
        <v>110</v>
      </c>
    </row>
    <row r="38" spans="1:2" x14ac:dyDescent="0.3">
      <c r="A38" s="229" t="s">
        <v>15</v>
      </c>
      <c r="B38" s="230">
        <v>50</v>
      </c>
    </row>
    <row r="39" spans="1:2" x14ac:dyDescent="0.3">
      <c r="A39" s="229" t="s">
        <v>16</v>
      </c>
      <c r="B39" s="230">
        <v>40</v>
      </c>
    </row>
    <row r="40" spans="1:2" x14ac:dyDescent="0.3">
      <c r="A40" s="229" t="s">
        <v>241</v>
      </c>
      <c r="B40" s="230">
        <v>20</v>
      </c>
    </row>
    <row r="41" spans="1:2" x14ac:dyDescent="0.3">
      <c r="A41" s="227" t="s">
        <v>201</v>
      </c>
      <c r="B41" s="230">
        <v>70</v>
      </c>
    </row>
    <row r="42" spans="1:2" x14ac:dyDescent="0.3">
      <c r="A42" s="228" t="s">
        <v>13</v>
      </c>
      <c r="B42" s="230">
        <v>70</v>
      </c>
    </row>
    <row r="43" spans="1:2" x14ac:dyDescent="0.3">
      <c r="A43" s="229" t="s">
        <v>15</v>
      </c>
      <c r="B43" s="230">
        <v>20</v>
      </c>
    </row>
    <row r="44" spans="1:2" x14ac:dyDescent="0.3">
      <c r="A44" s="229" t="s">
        <v>16</v>
      </c>
      <c r="B44" s="230">
        <v>40</v>
      </c>
    </row>
    <row r="45" spans="1:2" x14ac:dyDescent="0.3">
      <c r="A45" s="229" t="s">
        <v>241</v>
      </c>
      <c r="B45" s="230">
        <v>10</v>
      </c>
    </row>
    <row r="46" spans="1:2" x14ac:dyDescent="0.3">
      <c r="A46" s="227" t="s">
        <v>259</v>
      </c>
      <c r="B46" s="230">
        <v>785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EA1-65D7-4B0C-A5C0-83D8CE19816C}">
  <dimension ref="C2:R86"/>
  <sheetViews>
    <sheetView topLeftCell="I1" zoomScaleNormal="100" workbookViewId="0">
      <selection activeCell="N11" sqref="N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7" bestFit="1" customWidth="1"/>
    <col min="14" max="14" width="12.33203125" bestFit="1" customWidth="1"/>
    <col min="15" max="15" width="14" customWidth="1"/>
    <col min="17" max="17" width="13.77734375" bestFit="1" customWidth="1"/>
    <col min="18" max="18" width="14" bestFit="1" customWidth="1"/>
  </cols>
  <sheetData>
    <row r="2" spans="3:18" ht="15" thickBot="1" x14ac:dyDescent="0.35">
      <c r="C2" s="17" t="s">
        <v>7</v>
      </c>
      <c r="D2" s="17" t="s">
        <v>21</v>
      </c>
      <c r="E2" s="225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257</v>
      </c>
    </row>
    <row r="3" spans="3:18" ht="15" thickBot="1" x14ac:dyDescent="0.35">
      <c r="C3" s="20" t="s">
        <v>17</v>
      </c>
      <c r="D3" s="21" t="s">
        <v>23</v>
      </c>
      <c r="E3" s="26" t="s">
        <v>8</v>
      </c>
      <c r="F3" s="22" t="s">
        <v>189</v>
      </c>
      <c r="G3" s="22" t="s">
        <v>12</v>
      </c>
      <c r="H3" s="22">
        <v>1</v>
      </c>
      <c r="I3" s="22" t="s">
        <v>14</v>
      </c>
      <c r="J3" s="23">
        <v>400</v>
      </c>
      <c r="N3" s="177" t="s">
        <v>20</v>
      </c>
      <c r="O3" s="231" t="s">
        <v>262</v>
      </c>
      <c r="P3" s="211"/>
      <c r="Q3" s="177" t="s">
        <v>22</v>
      </c>
      <c r="R3" s="231" t="s">
        <v>266</v>
      </c>
    </row>
    <row r="4" spans="3:18" x14ac:dyDescent="0.3">
      <c r="C4" s="24" t="s">
        <v>17</v>
      </c>
      <c r="D4" s="25" t="s">
        <v>23</v>
      </c>
      <c r="E4" s="26" t="s">
        <v>8</v>
      </c>
      <c r="F4" s="26" t="s">
        <v>189</v>
      </c>
      <c r="G4" s="26" t="s">
        <v>13</v>
      </c>
      <c r="H4" s="26">
        <v>2</v>
      </c>
      <c r="I4" s="26" t="s">
        <v>14</v>
      </c>
      <c r="J4" s="27">
        <v>20</v>
      </c>
      <c r="N4" s="232" t="s">
        <v>14</v>
      </c>
      <c r="O4" s="237">
        <v>10</v>
      </c>
      <c r="P4" s="211"/>
      <c r="Q4" s="232" t="s">
        <v>14</v>
      </c>
      <c r="R4" s="237">
        <v>20</v>
      </c>
    </row>
    <row r="5" spans="3:18" x14ac:dyDescent="0.3">
      <c r="C5" s="24" t="s">
        <v>17</v>
      </c>
      <c r="D5" s="25" t="s">
        <v>23</v>
      </c>
      <c r="E5" s="26" t="s">
        <v>8</v>
      </c>
      <c r="F5" s="26" t="s">
        <v>189</v>
      </c>
      <c r="G5" s="26" t="s">
        <v>13</v>
      </c>
      <c r="H5" s="26">
        <v>3</v>
      </c>
      <c r="I5" s="26" t="s">
        <v>15</v>
      </c>
      <c r="J5" s="27">
        <v>10</v>
      </c>
      <c r="N5" s="233" t="s">
        <v>15</v>
      </c>
      <c r="O5" s="237">
        <v>50</v>
      </c>
      <c r="P5" s="211"/>
      <c r="Q5" s="233" t="s">
        <v>15</v>
      </c>
      <c r="R5" s="237">
        <v>40</v>
      </c>
    </row>
    <row r="6" spans="3:18" x14ac:dyDescent="0.3">
      <c r="C6" s="24" t="s">
        <v>17</v>
      </c>
      <c r="D6" s="25" t="s">
        <v>23</v>
      </c>
      <c r="E6" s="26" t="s">
        <v>8</v>
      </c>
      <c r="F6" s="26" t="s">
        <v>189</v>
      </c>
      <c r="G6" s="26" t="s">
        <v>12</v>
      </c>
      <c r="H6" s="26">
        <v>4</v>
      </c>
      <c r="I6" s="26" t="s">
        <v>15</v>
      </c>
      <c r="J6" s="27">
        <v>200</v>
      </c>
      <c r="N6" s="233" t="s">
        <v>16</v>
      </c>
      <c r="O6" s="237">
        <v>70</v>
      </c>
      <c r="P6" s="211"/>
      <c r="Q6" s="233" t="s">
        <v>16</v>
      </c>
      <c r="R6" s="237">
        <v>70</v>
      </c>
    </row>
    <row r="7" spans="3:18" ht="15" thickBot="1" x14ac:dyDescent="0.35">
      <c r="C7" s="24" t="s">
        <v>17</v>
      </c>
      <c r="D7" s="25" t="s">
        <v>23</v>
      </c>
      <c r="E7" s="26" t="s">
        <v>8</v>
      </c>
      <c r="F7" s="26" t="s">
        <v>189</v>
      </c>
      <c r="G7" s="26" t="s">
        <v>13</v>
      </c>
      <c r="H7" s="26">
        <v>5</v>
      </c>
      <c r="I7" s="26" t="s">
        <v>15</v>
      </c>
      <c r="J7" s="27">
        <v>20</v>
      </c>
      <c r="N7" s="234" t="s">
        <v>240</v>
      </c>
      <c r="O7" s="238">
        <v>80</v>
      </c>
      <c r="P7" s="211"/>
      <c r="Q7" s="234" t="s">
        <v>241</v>
      </c>
      <c r="R7" s="238">
        <v>80</v>
      </c>
    </row>
    <row r="8" spans="3:18" x14ac:dyDescent="0.3">
      <c r="C8" s="24" t="s">
        <v>17</v>
      </c>
      <c r="D8" s="25" t="s">
        <v>23</v>
      </c>
      <c r="E8" s="26" t="s">
        <v>8</v>
      </c>
      <c r="F8" s="26" t="s">
        <v>189</v>
      </c>
      <c r="G8" s="26" t="s">
        <v>13</v>
      </c>
      <c r="H8" s="26">
        <v>6</v>
      </c>
      <c r="I8" s="26" t="s">
        <v>16</v>
      </c>
      <c r="J8" s="27">
        <v>25</v>
      </c>
      <c r="N8" s="276" t="s">
        <v>263</v>
      </c>
      <c r="O8" s="276"/>
      <c r="Q8" s="276" t="s">
        <v>263</v>
      </c>
      <c r="R8" s="276"/>
    </row>
    <row r="9" spans="3:18" x14ac:dyDescent="0.3">
      <c r="C9" s="24" t="s">
        <v>17</v>
      </c>
      <c r="D9" s="25" t="s">
        <v>23</v>
      </c>
      <c r="E9" s="26" t="s">
        <v>8</v>
      </c>
      <c r="F9" s="26" t="s">
        <v>189</v>
      </c>
      <c r="G9" s="26" t="s">
        <v>13</v>
      </c>
      <c r="H9" s="26" t="s">
        <v>29</v>
      </c>
      <c r="I9" s="26" t="s">
        <v>241</v>
      </c>
      <c r="J9" s="27">
        <v>20</v>
      </c>
      <c r="Q9" t="s">
        <v>177</v>
      </c>
    </row>
    <row r="10" spans="3:18" x14ac:dyDescent="0.3">
      <c r="C10" s="24" t="s">
        <v>17</v>
      </c>
      <c r="D10" s="25" t="s">
        <v>23</v>
      </c>
      <c r="E10" s="26" t="s">
        <v>8</v>
      </c>
      <c r="F10" s="26" t="s">
        <v>189</v>
      </c>
      <c r="G10" s="26" t="s">
        <v>13</v>
      </c>
      <c r="H10" s="26">
        <v>7</v>
      </c>
      <c r="I10" s="26" t="s">
        <v>14</v>
      </c>
      <c r="J10" s="27">
        <v>10</v>
      </c>
    </row>
    <row r="11" spans="3:18" x14ac:dyDescent="0.3">
      <c r="C11" s="24" t="s">
        <v>17</v>
      </c>
      <c r="D11" s="25" t="s">
        <v>23</v>
      </c>
      <c r="E11" s="26" t="s">
        <v>8</v>
      </c>
      <c r="F11" s="26" t="s">
        <v>189</v>
      </c>
      <c r="G11" s="26" t="s">
        <v>13</v>
      </c>
      <c r="H11" s="26">
        <v>8</v>
      </c>
      <c r="I11" s="26" t="s">
        <v>15</v>
      </c>
      <c r="J11" s="27">
        <v>20</v>
      </c>
      <c r="M11" s="235" t="s">
        <v>264</v>
      </c>
      <c r="N11" s="236">
        <v>400</v>
      </c>
    </row>
    <row r="12" spans="3:18" x14ac:dyDescent="0.3">
      <c r="C12" s="24" t="s">
        <v>17</v>
      </c>
      <c r="D12" s="25" t="s">
        <v>23</v>
      </c>
      <c r="E12" s="26" t="s">
        <v>8</v>
      </c>
      <c r="F12" s="26" t="s">
        <v>189</v>
      </c>
      <c r="G12" s="26" t="s">
        <v>13</v>
      </c>
      <c r="H12" s="26">
        <v>9</v>
      </c>
      <c r="I12" s="26" t="s">
        <v>16</v>
      </c>
      <c r="J12" s="27">
        <v>0</v>
      </c>
    </row>
    <row r="13" spans="3:18" x14ac:dyDescent="0.3">
      <c r="C13" s="24" t="s">
        <v>17</v>
      </c>
      <c r="D13" s="25" t="s">
        <v>23</v>
      </c>
      <c r="E13" s="26" t="s">
        <v>8</v>
      </c>
      <c r="F13" s="26" t="s">
        <v>189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8" x14ac:dyDescent="0.3">
      <c r="C14" s="24" t="s">
        <v>17</v>
      </c>
      <c r="D14" s="25" t="s">
        <v>23</v>
      </c>
      <c r="E14" s="26" t="s">
        <v>8</v>
      </c>
      <c r="F14" s="26" t="s">
        <v>189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8" x14ac:dyDescent="0.3">
      <c r="C15" s="24" t="s">
        <v>17</v>
      </c>
      <c r="D15" s="25" t="s">
        <v>23</v>
      </c>
      <c r="E15" s="26" t="s">
        <v>8</v>
      </c>
      <c r="F15" s="26" t="s">
        <v>189</v>
      </c>
      <c r="G15" s="26" t="s">
        <v>13</v>
      </c>
      <c r="H15" s="26">
        <v>12</v>
      </c>
      <c r="I15" s="26" t="s">
        <v>16</v>
      </c>
      <c r="J15" s="27">
        <v>0</v>
      </c>
      <c r="N15" t="s">
        <v>46</v>
      </c>
      <c r="O15" t="s">
        <v>128</v>
      </c>
      <c r="P15" t="s">
        <v>165</v>
      </c>
    </row>
    <row r="16" spans="3:18" x14ac:dyDescent="0.3">
      <c r="C16" s="24" t="s">
        <v>17</v>
      </c>
      <c r="D16" s="25" t="s">
        <v>23</v>
      </c>
      <c r="E16" s="26" t="s">
        <v>9</v>
      </c>
      <c r="F16" s="26" t="s">
        <v>194</v>
      </c>
      <c r="G16" s="26" t="s">
        <v>12</v>
      </c>
      <c r="H16" s="26">
        <v>13</v>
      </c>
      <c r="I16" s="26" t="s">
        <v>15</v>
      </c>
      <c r="J16" s="27">
        <v>200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26" t="s">
        <v>9</v>
      </c>
      <c r="F17" s="26" t="s">
        <v>194</v>
      </c>
      <c r="G17" s="26" t="s">
        <v>13</v>
      </c>
      <c r="H17" s="26">
        <v>14</v>
      </c>
      <c r="I17" s="26" t="s">
        <v>15</v>
      </c>
      <c r="J17" s="27">
        <v>20</v>
      </c>
      <c r="N17" t="s">
        <v>9</v>
      </c>
      <c r="O17">
        <f>SUM(J16:J22)</f>
        <v>310</v>
      </c>
      <c r="P17">
        <v>0</v>
      </c>
    </row>
    <row r="18" spans="3:16" x14ac:dyDescent="0.3">
      <c r="C18" s="24" t="s">
        <v>17</v>
      </c>
      <c r="D18" s="25" t="s">
        <v>23</v>
      </c>
      <c r="E18" s="26" t="s">
        <v>9</v>
      </c>
      <c r="F18" s="26" t="s">
        <v>194</v>
      </c>
      <c r="G18" s="26" t="s">
        <v>13</v>
      </c>
      <c r="H18" s="26">
        <v>15</v>
      </c>
      <c r="I18" s="26" t="s">
        <v>15</v>
      </c>
      <c r="J18" s="27">
        <v>0</v>
      </c>
      <c r="N18" t="s">
        <v>30</v>
      </c>
      <c r="O18">
        <f>SUM(J23:J26)</f>
        <v>130</v>
      </c>
      <c r="P18">
        <v>0</v>
      </c>
    </row>
    <row r="19" spans="3:16" x14ac:dyDescent="0.3">
      <c r="C19" s="24" t="s">
        <v>17</v>
      </c>
      <c r="D19" s="25" t="s">
        <v>23</v>
      </c>
      <c r="E19" s="26" t="s">
        <v>9</v>
      </c>
      <c r="F19" s="26" t="s">
        <v>194</v>
      </c>
      <c r="G19" s="26" t="s">
        <v>13</v>
      </c>
      <c r="H19" s="26">
        <v>16</v>
      </c>
      <c r="I19" s="26" t="s">
        <v>16</v>
      </c>
      <c r="J19" s="27">
        <v>20</v>
      </c>
      <c r="N19" t="s">
        <v>11</v>
      </c>
      <c r="O19">
        <f>SUM(J27:J32)</f>
        <v>890</v>
      </c>
      <c r="P19">
        <v>0</v>
      </c>
    </row>
    <row r="20" spans="3:16" x14ac:dyDescent="0.3">
      <c r="C20" s="24" t="s">
        <v>17</v>
      </c>
      <c r="D20" s="25" t="s">
        <v>23</v>
      </c>
      <c r="E20" s="26" t="s">
        <v>9</v>
      </c>
      <c r="F20" s="26" t="s">
        <v>194</v>
      </c>
      <c r="G20" s="26" t="s">
        <v>13</v>
      </c>
      <c r="H20" s="26">
        <v>17</v>
      </c>
      <c r="I20" s="26" t="s">
        <v>14</v>
      </c>
      <c r="J20" s="27">
        <v>20</v>
      </c>
      <c r="O20">
        <f>SUM(O16:O19)</f>
        <v>2430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26" t="s">
        <v>9</v>
      </c>
      <c r="F21" s="26" t="s">
        <v>194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6" x14ac:dyDescent="0.3">
      <c r="C22" s="24" t="s">
        <v>17</v>
      </c>
      <c r="D22" s="25" t="s">
        <v>23</v>
      </c>
      <c r="E22" s="26" t="s">
        <v>9</v>
      </c>
      <c r="F22" s="26" t="s">
        <v>194</v>
      </c>
      <c r="G22" s="26" t="s">
        <v>13</v>
      </c>
      <c r="H22" s="26" t="s">
        <v>29</v>
      </c>
      <c r="I22" s="26" t="s">
        <v>241</v>
      </c>
      <c r="J22" s="27">
        <v>50</v>
      </c>
    </row>
    <row r="23" spans="3:16" x14ac:dyDescent="0.3">
      <c r="C23" s="24" t="s">
        <v>17</v>
      </c>
      <c r="D23" s="25" t="s">
        <v>23</v>
      </c>
      <c r="E23" s="26" t="s">
        <v>10</v>
      </c>
      <c r="F23" s="26" t="s">
        <v>199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6" x14ac:dyDescent="0.3">
      <c r="C24" s="24" t="s">
        <v>17</v>
      </c>
      <c r="D24" s="25" t="s">
        <v>23</v>
      </c>
      <c r="E24" s="26" t="s">
        <v>10</v>
      </c>
      <c r="F24" s="26" t="s">
        <v>199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6" x14ac:dyDescent="0.3">
      <c r="C25" s="24" t="s">
        <v>17</v>
      </c>
      <c r="D25" s="25" t="s">
        <v>23</v>
      </c>
      <c r="E25" s="26" t="s">
        <v>10</v>
      </c>
      <c r="F25" s="26" t="s">
        <v>199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6" x14ac:dyDescent="0.3">
      <c r="C26" s="24" t="s">
        <v>17</v>
      </c>
      <c r="D26" s="25" t="s">
        <v>23</v>
      </c>
      <c r="E26" s="26" t="s">
        <v>10</v>
      </c>
      <c r="F26" s="26" t="s">
        <v>199</v>
      </c>
      <c r="G26" s="26" t="s">
        <v>13</v>
      </c>
      <c r="H26" s="26" t="s">
        <v>29</v>
      </c>
      <c r="I26" s="26" t="s">
        <v>241</v>
      </c>
      <c r="J26" s="27">
        <v>10</v>
      </c>
    </row>
    <row r="27" spans="3:16" x14ac:dyDescent="0.3">
      <c r="C27" s="24" t="s">
        <v>17</v>
      </c>
      <c r="D27" s="25" t="s">
        <v>23</v>
      </c>
      <c r="E27" s="26" t="s">
        <v>11</v>
      </c>
      <c r="F27" s="26" t="s">
        <v>190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6" x14ac:dyDescent="0.3">
      <c r="C28" s="24" t="s">
        <v>17</v>
      </c>
      <c r="D28" s="25" t="s">
        <v>23</v>
      </c>
      <c r="E28" s="26" t="s">
        <v>11</v>
      </c>
      <c r="F28" s="26" t="s">
        <v>190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6" x14ac:dyDescent="0.3">
      <c r="C29" s="24" t="s">
        <v>17</v>
      </c>
      <c r="D29" s="25" t="s">
        <v>23</v>
      </c>
      <c r="E29" s="26" t="s">
        <v>11</v>
      </c>
      <c r="F29" s="26" t="s">
        <v>190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6" x14ac:dyDescent="0.3">
      <c r="C30" s="24" t="s">
        <v>17</v>
      </c>
      <c r="D30" s="25" t="s">
        <v>23</v>
      </c>
      <c r="E30" s="26" t="s">
        <v>11</v>
      </c>
      <c r="F30" s="26" t="s">
        <v>190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6" x14ac:dyDescent="0.3">
      <c r="C31" s="25" t="s">
        <v>17</v>
      </c>
      <c r="D31" s="25" t="s">
        <v>23</v>
      </c>
      <c r="E31" s="26" t="s">
        <v>11</v>
      </c>
      <c r="F31" s="26" t="s">
        <v>190</v>
      </c>
      <c r="G31" s="26" t="s">
        <v>13</v>
      </c>
      <c r="H31" s="26">
        <v>26</v>
      </c>
      <c r="I31" s="26" t="s">
        <v>16</v>
      </c>
      <c r="J31" s="224">
        <v>0</v>
      </c>
    </row>
    <row r="32" spans="3:16" x14ac:dyDescent="0.3">
      <c r="C32" s="25" t="s">
        <v>17</v>
      </c>
      <c r="D32" s="25" t="s">
        <v>23</v>
      </c>
      <c r="E32" s="26" t="s">
        <v>11</v>
      </c>
      <c r="F32" s="26" t="s">
        <v>190</v>
      </c>
      <c r="G32" s="26" t="s">
        <v>13</v>
      </c>
      <c r="H32" s="26" t="s">
        <v>29</v>
      </c>
      <c r="I32" s="26" t="s">
        <v>241</v>
      </c>
      <c r="J32" s="224">
        <v>50</v>
      </c>
    </row>
    <row r="33" spans="3:15" x14ac:dyDescent="0.3">
      <c r="C33" s="24" t="s">
        <v>17</v>
      </c>
      <c r="D33" s="25" t="s">
        <v>23</v>
      </c>
      <c r="E33" s="26" t="s">
        <v>186</v>
      </c>
      <c r="F33" s="26" t="s">
        <v>200</v>
      </c>
      <c r="G33" s="26" t="s">
        <v>12</v>
      </c>
      <c r="H33" s="26">
        <v>1</v>
      </c>
      <c r="I33" s="26" t="s">
        <v>14</v>
      </c>
      <c r="J33" s="27">
        <v>400</v>
      </c>
    </row>
    <row r="34" spans="3:15" x14ac:dyDescent="0.3">
      <c r="C34" s="24" t="s">
        <v>17</v>
      </c>
      <c r="D34" s="25" t="s">
        <v>23</v>
      </c>
      <c r="E34" s="26" t="s">
        <v>186</v>
      </c>
      <c r="F34" s="26" t="s">
        <v>200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23</v>
      </c>
      <c r="E35" s="26" t="s">
        <v>186</v>
      </c>
      <c r="F35" s="26" t="s">
        <v>200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23</v>
      </c>
      <c r="E36" s="26" t="s">
        <v>186</v>
      </c>
      <c r="F36" s="26" t="s">
        <v>200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23</v>
      </c>
      <c r="E37" s="26" t="s">
        <v>186</v>
      </c>
      <c r="F37" s="26" t="s">
        <v>200</v>
      </c>
      <c r="G37" s="26" t="s">
        <v>13</v>
      </c>
      <c r="H37" s="26">
        <v>8</v>
      </c>
      <c r="I37" s="26" t="s">
        <v>15</v>
      </c>
      <c r="J37" s="27">
        <v>10</v>
      </c>
    </row>
    <row r="38" spans="3:15" x14ac:dyDescent="0.3">
      <c r="C38" s="24" t="s">
        <v>17</v>
      </c>
      <c r="D38" s="25" t="s">
        <v>23</v>
      </c>
      <c r="E38" s="26" t="s">
        <v>186</v>
      </c>
      <c r="F38" s="26" t="s">
        <v>200</v>
      </c>
      <c r="G38" s="26" t="s">
        <v>13</v>
      </c>
      <c r="H38" s="26">
        <v>9</v>
      </c>
      <c r="I38" s="26" t="s">
        <v>16</v>
      </c>
      <c r="J38" s="27">
        <v>10</v>
      </c>
    </row>
    <row r="39" spans="3:15" x14ac:dyDescent="0.3">
      <c r="C39" s="24" t="s">
        <v>17</v>
      </c>
      <c r="D39" s="25" t="s">
        <v>23</v>
      </c>
      <c r="E39" s="26" t="s">
        <v>186</v>
      </c>
      <c r="F39" s="26" t="s">
        <v>200</v>
      </c>
      <c r="G39" s="26" t="s">
        <v>13</v>
      </c>
      <c r="H39" s="26" t="s">
        <v>29</v>
      </c>
      <c r="I39" s="26" t="s">
        <v>241</v>
      </c>
      <c r="J39" s="27">
        <v>20</v>
      </c>
    </row>
    <row r="40" spans="3:15" x14ac:dyDescent="0.3">
      <c r="C40" s="24" t="s">
        <v>17</v>
      </c>
      <c r="D40" s="25" t="s">
        <v>23</v>
      </c>
      <c r="E40" s="26" t="s">
        <v>186</v>
      </c>
      <c r="F40" s="26" t="s">
        <v>200</v>
      </c>
      <c r="G40" s="26" t="s">
        <v>12</v>
      </c>
      <c r="H40" s="26">
        <v>10</v>
      </c>
      <c r="I40" s="26" t="s">
        <v>14</v>
      </c>
      <c r="J40" s="27">
        <v>200</v>
      </c>
    </row>
    <row r="41" spans="3:15" x14ac:dyDescent="0.3">
      <c r="C41" s="24" t="s">
        <v>17</v>
      </c>
      <c r="D41" s="25" t="s">
        <v>23</v>
      </c>
      <c r="E41" s="26" t="s">
        <v>186</v>
      </c>
      <c r="F41" s="26" t="s">
        <v>200</v>
      </c>
      <c r="G41" s="26" t="s">
        <v>13</v>
      </c>
      <c r="H41" s="26">
        <v>11</v>
      </c>
      <c r="I41" s="26" t="s">
        <v>15</v>
      </c>
      <c r="J41" s="27">
        <v>20</v>
      </c>
    </row>
    <row r="42" spans="3:15" x14ac:dyDescent="0.3">
      <c r="C42" s="24" t="s">
        <v>17</v>
      </c>
      <c r="D42" s="25" t="s">
        <v>23</v>
      </c>
      <c r="E42" s="26" t="s">
        <v>186</v>
      </c>
      <c r="F42" s="26" t="s">
        <v>200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23</v>
      </c>
      <c r="E43" s="26" t="s">
        <v>186</v>
      </c>
      <c r="F43" s="26" t="s">
        <v>200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23</v>
      </c>
      <c r="E44" s="26" t="s">
        <v>186</v>
      </c>
      <c r="F44" s="26" t="s">
        <v>200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17</v>
      </c>
      <c r="D45" s="25" t="s">
        <v>23</v>
      </c>
      <c r="E45" s="26" t="s">
        <v>186</v>
      </c>
      <c r="F45" s="26" t="s">
        <v>200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23</v>
      </c>
      <c r="E46" s="26" t="s">
        <v>184</v>
      </c>
      <c r="F46" s="26" t="s">
        <v>195</v>
      </c>
      <c r="G46" s="26" t="s">
        <v>12</v>
      </c>
      <c r="H46" s="26">
        <v>13</v>
      </c>
      <c r="I46" s="26" t="s">
        <v>15</v>
      </c>
      <c r="J46" s="27">
        <v>150</v>
      </c>
      <c r="N46" t="s">
        <v>8</v>
      </c>
      <c r="O46">
        <f>SUM(J33:J45)</f>
        <v>1210</v>
      </c>
    </row>
    <row r="47" spans="3:15" x14ac:dyDescent="0.3">
      <c r="C47" s="24" t="s">
        <v>17</v>
      </c>
      <c r="D47" s="25" t="s">
        <v>23</v>
      </c>
      <c r="E47" s="26" t="s">
        <v>184</v>
      </c>
      <c r="F47" s="26" t="s">
        <v>195</v>
      </c>
      <c r="G47" s="26" t="s">
        <v>13</v>
      </c>
      <c r="H47" s="26">
        <v>15</v>
      </c>
      <c r="I47" s="26" t="s">
        <v>15</v>
      </c>
      <c r="J47" s="27">
        <v>20</v>
      </c>
      <c r="N47" t="s">
        <v>9</v>
      </c>
      <c r="O47">
        <f>SUM(J46:J52)</f>
        <v>340</v>
      </c>
    </row>
    <row r="48" spans="3:15" x14ac:dyDescent="0.3">
      <c r="C48" s="24" t="s">
        <v>17</v>
      </c>
      <c r="D48" s="25" t="s">
        <v>23</v>
      </c>
      <c r="E48" s="26" t="s">
        <v>184</v>
      </c>
      <c r="F48" s="26" t="s">
        <v>195</v>
      </c>
      <c r="G48" s="26" t="s">
        <v>13</v>
      </c>
      <c r="H48" s="26">
        <v>16</v>
      </c>
      <c r="I48" s="26" t="s">
        <v>15</v>
      </c>
      <c r="J48" s="27">
        <v>0</v>
      </c>
      <c r="N48" t="s">
        <v>30</v>
      </c>
      <c r="O48">
        <f>SUM(J53:J56)</f>
        <v>250</v>
      </c>
    </row>
    <row r="49" spans="3:15" x14ac:dyDescent="0.3">
      <c r="C49" s="24" t="s">
        <v>17</v>
      </c>
      <c r="D49" s="25" t="s">
        <v>23</v>
      </c>
      <c r="E49" s="26" t="s">
        <v>184</v>
      </c>
      <c r="F49" s="26" t="s">
        <v>195</v>
      </c>
      <c r="G49" s="26" t="s">
        <v>13</v>
      </c>
      <c r="H49" s="26">
        <v>18</v>
      </c>
      <c r="I49" s="26" t="s">
        <v>16</v>
      </c>
      <c r="J49" s="27">
        <v>150</v>
      </c>
      <c r="N49" t="s">
        <v>11</v>
      </c>
      <c r="O49">
        <f>SUM(J57:J62)</f>
        <v>670</v>
      </c>
    </row>
    <row r="50" spans="3:15" x14ac:dyDescent="0.3">
      <c r="C50" s="24" t="s">
        <v>17</v>
      </c>
      <c r="D50" s="25" t="s">
        <v>23</v>
      </c>
      <c r="E50" s="26" t="s">
        <v>184</v>
      </c>
      <c r="F50" s="26" t="s">
        <v>195</v>
      </c>
      <c r="G50" s="26" t="s">
        <v>13</v>
      </c>
      <c r="H50" s="26">
        <v>30</v>
      </c>
      <c r="I50" s="26" t="s">
        <v>14</v>
      </c>
      <c r="J50" s="27">
        <v>20</v>
      </c>
      <c r="O50">
        <f>SUM(O46:O49)</f>
        <v>2470</v>
      </c>
    </row>
    <row r="51" spans="3:15" x14ac:dyDescent="0.3">
      <c r="C51" s="24" t="s">
        <v>17</v>
      </c>
      <c r="D51" s="25" t="s">
        <v>23</v>
      </c>
      <c r="E51" s="26" t="s">
        <v>184</v>
      </c>
      <c r="F51" s="26" t="s">
        <v>195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5" x14ac:dyDescent="0.3">
      <c r="C52" s="24" t="s">
        <v>17</v>
      </c>
      <c r="D52" s="25" t="s">
        <v>23</v>
      </c>
      <c r="E52" s="26" t="s">
        <v>184</v>
      </c>
      <c r="F52" s="26" t="s">
        <v>195</v>
      </c>
      <c r="G52" s="26" t="s">
        <v>13</v>
      </c>
      <c r="H52" s="26" t="s">
        <v>29</v>
      </c>
      <c r="I52" s="26" t="s">
        <v>241</v>
      </c>
      <c r="J52" s="27">
        <v>0</v>
      </c>
    </row>
    <row r="53" spans="3:15" x14ac:dyDescent="0.3">
      <c r="C53" s="24" t="s">
        <v>17</v>
      </c>
      <c r="D53" s="25" t="s">
        <v>23</v>
      </c>
      <c r="E53" s="26" t="s">
        <v>188</v>
      </c>
      <c r="F53" s="26" t="s">
        <v>196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5" x14ac:dyDescent="0.3">
      <c r="C54" s="24" t="s">
        <v>17</v>
      </c>
      <c r="D54" s="25" t="s">
        <v>23</v>
      </c>
      <c r="E54" s="26" t="s">
        <v>188</v>
      </c>
      <c r="F54" s="26" t="s">
        <v>196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5" x14ac:dyDescent="0.3">
      <c r="C55" s="24" t="s">
        <v>17</v>
      </c>
      <c r="D55" s="25" t="s">
        <v>23</v>
      </c>
      <c r="E55" s="26" t="s">
        <v>188</v>
      </c>
      <c r="F55" s="26" t="s">
        <v>196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5" x14ac:dyDescent="0.3">
      <c r="C56" s="24" t="s">
        <v>17</v>
      </c>
      <c r="D56" s="25" t="s">
        <v>23</v>
      </c>
      <c r="E56" s="26" t="s">
        <v>188</v>
      </c>
      <c r="F56" s="26" t="s">
        <v>196</v>
      </c>
      <c r="G56" s="26" t="s">
        <v>13</v>
      </c>
      <c r="H56" s="26" t="s">
        <v>29</v>
      </c>
      <c r="I56" s="26" t="s">
        <v>241</v>
      </c>
      <c r="J56" s="27">
        <v>10</v>
      </c>
    </row>
    <row r="57" spans="3:15" x14ac:dyDescent="0.3">
      <c r="C57" s="24" t="s">
        <v>17</v>
      </c>
      <c r="D57" s="25" t="s">
        <v>23</v>
      </c>
      <c r="E57" s="26" t="s">
        <v>185</v>
      </c>
      <c r="F57" s="26" t="s">
        <v>201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5" x14ac:dyDescent="0.3">
      <c r="C58" s="24" t="s">
        <v>17</v>
      </c>
      <c r="D58" s="25" t="s">
        <v>23</v>
      </c>
      <c r="E58" s="26" t="s">
        <v>185</v>
      </c>
      <c r="F58" s="26" t="s">
        <v>201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5" x14ac:dyDescent="0.3">
      <c r="C59" s="24" t="s">
        <v>17</v>
      </c>
      <c r="D59" s="25" t="s">
        <v>23</v>
      </c>
      <c r="E59" s="26" t="s">
        <v>185</v>
      </c>
      <c r="F59" s="26" t="s">
        <v>201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5" x14ac:dyDescent="0.3">
      <c r="C60" s="24" t="s">
        <v>17</v>
      </c>
      <c r="D60" s="25" t="s">
        <v>23</v>
      </c>
      <c r="E60" s="26" t="s">
        <v>185</v>
      </c>
      <c r="F60" s="26" t="s">
        <v>201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5" x14ac:dyDescent="0.3">
      <c r="C61" s="24" t="s">
        <v>17</v>
      </c>
      <c r="D61" s="25" t="s">
        <v>23</v>
      </c>
      <c r="E61" s="26" t="s">
        <v>185</v>
      </c>
      <c r="F61" s="26" t="s">
        <v>201</v>
      </c>
      <c r="G61" s="26" t="s">
        <v>13</v>
      </c>
      <c r="H61" s="26">
        <v>34</v>
      </c>
      <c r="I61" s="26" t="s">
        <v>16</v>
      </c>
      <c r="J61" s="27">
        <v>20</v>
      </c>
    </row>
    <row r="62" spans="3:15" x14ac:dyDescent="0.3">
      <c r="C62" s="28" t="s">
        <v>17</v>
      </c>
      <c r="D62" s="29" t="s">
        <v>23</v>
      </c>
      <c r="E62" s="30" t="s">
        <v>185</v>
      </c>
      <c r="F62" s="30" t="s">
        <v>201</v>
      </c>
      <c r="G62" s="30" t="s">
        <v>13</v>
      </c>
      <c r="H62" s="30" t="s">
        <v>29</v>
      </c>
      <c r="I62" s="30" t="s">
        <v>241</v>
      </c>
      <c r="J62" s="31">
        <v>10</v>
      </c>
    </row>
    <row r="63" spans="3:15" x14ac:dyDescent="0.3">
      <c r="C63" s="18"/>
      <c r="D63" s="18"/>
    </row>
    <row r="64" spans="3:15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{48131B1F-1D1A-40EB-B0A9-10B33017D399}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{0C6A6FF4-97D7-40B4-A1FA-3793C0B884D5}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31B1F-1D1A-40EB-B0A9-10B33017D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C6A6FF4-97D7-40B4-A1FA-3793C0B88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6BA1B144-1797-4933-8085-74CE7B64C917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EF7A2A33-0C3B-4189-BB4A-7022DDC1429C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A93423A-379D-45D1-9272-B5FF9B88C5DC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A0487DA-A13F-4A86-8AB6-040CFB7CD464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07DD070-F223-499C-BFF0-1663339A38B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51" operator="containsText" id="{2FC6B3C4-C086-4259-BD76-1A089042B2E6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80B98C55-F18A-4D5C-95BE-DC990B2B8E0C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9915BE9A-89AF-4343-BA20-59BC598122D6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2E72FAA9-1451-4059-B043-291EBA905DC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FBB3B12A-A4CD-48F0-955D-E0B04FD34BE1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858647D-1258-4AFE-9BE7-735242BC0468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5" operator="containsText" id="{C9CE4E38-037E-408E-B06B-A9343E68E6A4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98DC458-12BC-4147-A9CA-F35E3C91177A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42" operator="containsText" id="{80D05517-B131-4053-A17D-9A4C99AAA005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98AD5009-7005-4932-850E-23AE767C78F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D63:D86 D22:D31</xm:sqref>
        </x14:conditionalFormatting>
        <x14:conditionalFormatting xmlns:xm="http://schemas.microsoft.com/office/excel/2006/main">
          <x14:cfRule type="containsText" priority="38" operator="containsText" id="{B5019062-8347-4A6E-AF72-9879B2424B45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4E653ED8-041E-487C-BCAE-86FF96742313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ABEBBFE-098F-4AC3-9917-2149D562ABAE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CCEC7B5-BE56-45A6-9DBA-A431B09748C7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167BD213-2D32-4FFB-A976-E70AA1B65A8C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3FA1C74F-8E69-4B95-9241-C66039EB18CE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2" operator="containsText" id="{95073509-56F8-40D8-B346-3EBB9599F9E8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9" operator="containsText" id="{718C4271-E99F-4517-AC2A-4825A6D521B2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39B368F-F759-42A2-A0F9-A92D6430245E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D32:D62</xm:sqref>
        </x14:conditionalFormatting>
        <x14:conditionalFormatting xmlns:xm="http://schemas.microsoft.com/office/excel/2006/main">
          <x14:cfRule type="containsText" priority="24" operator="containsText" id="{BFAB2C4D-C945-46D1-A233-5AC916F283E9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6D864E1C-ACDC-4E90-A525-145D8C80BB9D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287730F-1E88-452C-935F-910AC2E05DB2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B3E6B40-A5B3-48E8-BB8E-86A3B96019EC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707EAD93-C80C-4F01-BCAB-63A27EC4EF23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FB41B8D-62CD-42EC-ACB1-936031EFAE1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8" operator="containsText" id="{ACE28638-FB1C-4451-87E8-99133BAD3021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60" operator="containsText" id="{855D3DAF-5419-418C-96B1-C9021D3992CB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7B41E538-7EA0-416A-B16E-1589DD5B535C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1A8C37D9-C892-46A0-8E31-3BFE29722630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9E86E650-8B90-49DB-B70F-90D957C3D3FC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5FB12F8-5834-4823-87C9-D8D5B1672227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DA94C444-FF00-4B74-91AC-FAF8188B12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5" operator="containsText" id="{2AC55B7A-3A76-48B0-995F-91B43B06222D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operator="containsText" id="{B91306E1-568C-4284-87D2-D8067CDAEF6E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3B48B3-2FBE-47E3-AC38-B9971384EBF7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EAA489B3-221B-4C1C-BFA7-0B3EED3CF397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22FAF4B-5A1E-4BF6-88B7-D89251ACB04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7B46507-2AA6-462A-A380-A39A700F9F59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2858E-EEB1-49DF-B5A9-02E66A85CE65}">
          <x14:formula1>
            <xm:f>Selection!$I$3:$I$11</xm:f>
          </x14:formula1>
          <xm:sqref>C3:C86</xm:sqref>
        </x14:dataValidation>
        <x14:dataValidation type="list" allowBlank="1" showInputMessage="1" showErrorMessage="1" xr:uid="{D47FFB4F-7881-4360-9008-9D1DDF80189E}">
          <x14:formula1>
            <xm:f>Selection!$M$2:$M$5</xm:f>
          </x14:formula1>
          <xm:sqref>I3:I63</xm:sqref>
        </x14:dataValidation>
        <x14:dataValidation type="list" allowBlank="1" showInputMessage="1" showErrorMessage="1" xr:uid="{07114072-F365-4D15-A393-BB11860DEE1E}">
          <x14:formula1>
            <xm:f>Selection!$K$2:$K$3</xm:f>
          </x14:formula1>
          <xm:sqref>G3:G74</xm:sqref>
        </x14:dataValidation>
        <x14:dataValidation type="list" allowBlank="1" showInputMessage="1" showErrorMessage="1" xr:uid="{311F7E27-7056-4F12-85FD-83E2C875A3CC}">
          <x14:formula1>
            <xm:f>Selection!$O$2:$O$3</xm:f>
          </x14:formula1>
          <xm:sqref>D3:D86</xm:sqref>
        </x14:dataValidation>
        <x14:dataValidation type="list" allowBlank="1" showInputMessage="1" showErrorMessage="1" xr:uid="{6D3C96A6-D6F6-487F-AC24-0101110C600D}">
          <x14:formula1>
            <xm:f>Selection!$F$2:$F$5</xm:f>
          </x14:formula1>
          <xm:sqref>E63:E74</xm:sqref>
        </x14:dataValidation>
        <x14:dataValidation type="list" allowBlank="1" showInputMessage="1" showErrorMessage="1" xr:uid="{EF4831B5-B65C-4910-A71C-3896AA4F1D75}">
          <x14:formula1>
            <xm:f>Selection!$M$9:$M$27</xm:f>
          </x14:formula1>
          <xm:sqref>F3:F62</xm:sqref>
        </x14:dataValidation>
        <x14:dataValidation type="list" allowBlank="1" showInputMessage="1" showErrorMessage="1" xr:uid="{999588C6-250D-443E-961F-8B44DF8420A1}">
          <x14:formula1>
            <xm:f>Selection!$F$2:$F$9</xm:f>
          </x14:formula1>
          <xm:sqref>E3:E62</xm:sqref>
        </x14:dataValidation>
        <x14:dataValidation type="list" allowBlank="1" showInputMessage="1" showErrorMessage="1" xr:uid="{38288555-1A48-4422-8335-5454FA79400E}">
          <x14:formula1>
            <xm:f>Selection!$P$15:$P$16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357-BAA3-4354-85D8-5D7F1E8D89A8}">
  <dimension ref="B2:H51"/>
  <sheetViews>
    <sheetView workbookViewId="0">
      <selection activeCell="G10" sqref="G10"/>
    </sheetView>
  </sheetViews>
  <sheetFormatPr defaultRowHeight="14.4" x14ac:dyDescent="0.3"/>
  <cols>
    <col min="2" max="2" width="9.88671875" bestFit="1" customWidth="1"/>
    <col min="3" max="3" width="18.6640625" style="210" customWidth="1"/>
    <col min="4" max="5" width="19" style="210" customWidth="1"/>
    <col min="6" max="6" width="14.6640625" style="211" bestFit="1" customWidth="1"/>
    <col min="7" max="7" width="14.6640625" style="211" customWidth="1"/>
    <col min="8" max="8" width="15.6640625" style="210" customWidth="1"/>
  </cols>
  <sheetData>
    <row r="2" spans="2:8" x14ac:dyDescent="0.3">
      <c r="B2" s="60" t="s">
        <v>183</v>
      </c>
    </row>
    <row r="4" spans="2:8" x14ac:dyDescent="0.3">
      <c r="C4" s="212" t="s">
        <v>46</v>
      </c>
      <c r="D4" s="212" t="s">
        <v>207</v>
      </c>
      <c r="E4" s="212" t="s">
        <v>209</v>
      </c>
      <c r="F4" s="213" t="s">
        <v>208</v>
      </c>
      <c r="G4" s="213" t="s">
        <v>247</v>
      </c>
      <c r="H4" s="212" t="s">
        <v>178</v>
      </c>
    </row>
    <row r="5" spans="2:8" x14ac:dyDescent="0.3">
      <c r="C5" s="218" t="s">
        <v>8</v>
      </c>
      <c r="D5" s="218" t="s">
        <v>189</v>
      </c>
      <c r="E5" s="218" t="s">
        <v>242</v>
      </c>
      <c r="F5" s="219" t="s">
        <v>14</v>
      </c>
      <c r="G5" s="22" t="s">
        <v>12</v>
      </c>
      <c r="H5" s="219"/>
    </row>
    <row r="6" spans="2:8" x14ac:dyDescent="0.3">
      <c r="C6" s="218"/>
      <c r="D6" s="218"/>
      <c r="E6" s="218" t="s">
        <v>243</v>
      </c>
      <c r="F6" s="219" t="s">
        <v>15</v>
      </c>
      <c r="G6" s="22" t="s">
        <v>13</v>
      </c>
      <c r="H6" s="219"/>
    </row>
    <row r="7" spans="2:8" x14ac:dyDescent="0.3">
      <c r="C7" s="218"/>
      <c r="D7" s="218"/>
      <c r="E7" s="218" t="s">
        <v>244</v>
      </c>
      <c r="F7" s="219" t="s">
        <v>16</v>
      </c>
      <c r="G7" s="22" t="s">
        <v>13</v>
      </c>
      <c r="H7" s="219"/>
    </row>
    <row r="8" spans="2:8" x14ac:dyDescent="0.3">
      <c r="C8" s="218"/>
      <c r="D8" s="218"/>
      <c r="E8" s="218" t="s">
        <v>245</v>
      </c>
      <c r="F8" s="219" t="s">
        <v>240</v>
      </c>
      <c r="G8" s="22" t="s">
        <v>13</v>
      </c>
      <c r="H8" s="219"/>
    </row>
    <row r="9" spans="2:8" x14ac:dyDescent="0.3">
      <c r="C9" s="218"/>
      <c r="D9" s="218"/>
      <c r="E9" s="218" t="s">
        <v>248</v>
      </c>
      <c r="F9" s="219" t="s">
        <v>14</v>
      </c>
      <c r="G9" s="22" t="s">
        <v>13</v>
      </c>
      <c r="H9" s="219"/>
    </row>
    <row r="10" spans="2:8" x14ac:dyDescent="0.3">
      <c r="C10" s="218"/>
      <c r="D10" s="218"/>
      <c r="E10" s="218" t="s">
        <v>249</v>
      </c>
      <c r="F10" s="219" t="s">
        <v>15</v>
      </c>
      <c r="G10" s="22" t="s">
        <v>13</v>
      </c>
      <c r="H10" s="219"/>
    </row>
    <row r="11" spans="2:8" x14ac:dyDescent="0.3">
      <c r="C11" s="218"/>
      <c r="D11" s="218"/>
      <c r="E11" s="218" t="s">
        <v>250</v>
      </c>
      <c r="F11" s="219" t="s">
        <v>16</v>
      </c>
      <c r="G11" s="22" t="s">
        <v>13</v>
      </c>
      <c r="H11" s="219"/>
    </row>
    <row r="12" spans="2:8" x14ac:dyDescent="0.3">
      <c r="C12" s="218"/>
      <c r="D12" s="218"/>
      <c r="E12" s="218" t="s">
        <v>251</v>
      </c>
      <c r="F12" s="219" t="s">
        <v>240</v>
      </c>
      <c r="G12" s="22" t="s">
        <v>13</v>
      </c>
      <c r="H12" s="219"/>
    </row>
    <row r="13" spans="2:8" x14ac:dyDescent="0.3">
      <c r="C13" s="218"/>
      <c r="D13" s="218"/>
      <c r="E13" s="220" t="s">
        <v>246</v>
      </c>
      <c r="F13" s="219" t="s">
        <v>241</v>
      </c>
      <c r="G13" s="22" t="s">
        <v>13</v>
      </c>
      <c r="H13" s="219">
        <v>0</v>
      </c>
    </row>
    <row r="14" spans="2:8" x14ac:dyDescent="0.3">
      <c r="C14" s="221" t="s">
        <v>9</v>
      </c>
      <c r="D14" s="221" t="s">
        <v>189</v>
      </c>
      <c r="E14" s="221" t="s">
        <v>225</v>
      </c>
      <c r="F14" s="222" t="s">
        <v>14</v>
      </c>
      <c r="G14" s="222"/>
      <c r="H14" s="222"/>
    </row>
    <row r="15" spans="2:8" x14ac:dyDescent="0.3">
      <c r="C15" s="221"/>
      <c r="D15" s="221"/>
      <c r="E15" s="221" t="s">
        <v>226</v>
      </c>
      <c r="F15" s="222" t="s">
        <v>15</v>
      </c>
      <c r="G15" s="222"/>
      <c r="H15" s="222"/>
    </row>
    <row r="16" spans="2:8" x14ac:dyDescent="0.3">
      <c r="C16" s="221"/>
      <c r="D16" s="221"/>
      <c r="E16" s="221" t="s">
        <v>227</v>
      </c>
      <c r="F16" s="222" t="s">
        <v>16</v>
      </c>
      <c r="G16" s="222"/>
      <c r="H16" s="222"/>
    </row>
    <row r="17" spans="3:8" x14ac:dyDescent="0.3">
      <c r="C17" s="221"/>
      <c r="D17" s="221"/>
      <c r="E17" s="221" t="s">
        <v>228</v>
      </c>
      <c r="F17" s="222" t="s">
        <v>240</v>
      </c>
      <c r="G17" s="222"/>
      <c r="H17" s="222"/>
    </row>
    <row r="18" spans="3:8" x14ac:dyDescent="0.3">
      <c r="C18" s="221"/>
      <c r="D18" s="221"/>
      <c r="E18" s="221" t="s">
        <v>252</v>
      </c>
      <c r="F18" s="222" t="s">
        <v>14</v>
      </c>
      <c r="G18" s="222"/>
      <c r="H18" s="222"/>
    </row>
    <row r="19" spans="3:8" x14ac:dyDescent="0.3">
      <c r="C19" s="221"/>
      <c r="D19" s="221"/>
      <c r="E19" s="221" t="s">
        <v>253</v>
      </c>
      <c r="F19" s="222" t="s">
        <v>15</v>
      </c>
      <c r="G19" s="222"/>
      <c r="H19" s="222"/>
    </row>
    <row r="20" spans="3:8" x14ac:dyDescent="0.3">
      <c r="C20" s="221"/>
      <c r="D20" s="221"/>
      <c r="E20" s="221" t="s">
        <v>254</v>
      </c>
      <c r="F20" s="222" t="s">
        <v>16</v>
      </c>
      <c r="G20" s="222"/>
      <c r="H20" s="222"/>
    </row>
    <row r="21" spans="3:8" x14ac:dyDescent="0.3">
      <c r="C21" s="221"/>
      <c r="D21" s="221"/>
      <c r="E21" s="221" t="s">
        <v>255</v>
      </c>
      <c r="F21" s="222" t="s">
        <v>240</v>
      </c>
      <c r="G21" s="222"/>
      <c r="H21" s="222"/>
    </row>
    <row r="22" spans="3:8" x14ac:dyDescent="0.3">
      <c r="C22" s="221"/>
      <c r="D22" s="221"/>
      <c r="E22" s="223" t="s">
        <v>211</v>
      </c>
      <c r="F22" s="222" t="s">
        <v>241</v>
      </c>
      <c r="G22" s="222"/>
      <c r="H22" s="222">
        <v>0</v>
      </c>
    </row>
    <row r="23" spans="3:8" x14ac:dyDescent="0.3">
      <c r="C23" s="210" t="s">
        <v>10</v>
      </c>
      <c r="D23" s="210" t="s">
        <v>189</v>
      </c>
      <c r="E23" s="210" t="s">
        <v>221</v>
      </c>
      <c r="F23" s="211" t="s">
        <v>14</v>
      </c>
      <c r="H23" s="211"/>
    </row>
    <row r="24" spans="3:8" x14ac:dyDescent="0.3">
      <c r="E24" s="210" t="s">
        <v>222</v>
      </c>
      <c r="F24" s="211" t="s">
        <v>15</v>
      </c>
      <c r="H24" s="211"/>
    </row>
    <row r="25" spans="3:8" x14ac:dyDescent="0.3">
      <c r="E25" s="210" t="s">
        <v>223</v>
      </c>
      <c r="F25" s="211" t="s">
        <v>16</v>
      </c>
      <c r="H25" s="211"/>
    </row>
    <row r="26" spans="3:8" x14ac:dyDescent="0.3">
      <c r="E26" s="210" t="s">
        <v>224</v>
      </c>
      <c r="F26" s="211" t="s">
        <v>240</v>
      </c>
      <c r="H26" s="211"/>
    </row>
    <row r="27" spans="3:8" x14ac:dyDescent="0.3">
      <c r="E27" s="217" t="s">
        <v>210</v>
      </c>
      <c r="F27" s="211" t="s">
        <v>241</v>
      </c>
      <c r="H27" s="211">
        <v>0</v>
      </c>
    </row>
    <row r="28" spans="3:8" x14ac:dyDescent="0.3">
      <c r="C28" s="214" t="s">
        <v>11</v>
      </c>
      <c r="D28" s="214" t="s">
        <v>194</v>
      </c>
      <c r="E28" s="214" t="s">
        <v>217</v>
      </c>
      <c r="F28" s="215" t="s">
        <v>14</v>
      </c>
      <c r="G28" s="215"/>
      <c r="H28" s="215"/>
    </row>
    <row r="29" spans="3:8" x14ac:dyDescent="0.3">
      <c r="C29" s="214"/>
      <c r="D29" s="214"/>
      <c r="E29" s="214" t="s">
        <v>218</v>
      </c>
      <c r="F29" s="215" t="s">
        <v>15</v>
      </c>
      <c r="G29" s="215"/>
      <c r="H29" s="215"/>
    </row>
    <row r="30" spans="3:8" x14ac:dyDescent="0.3">
      <c r="C30" s="214"/>
      <c r="D30" s="214"/>
      <c r="E30" s="214" t="s">
        <v>219</v>
      </c>
      <c r="F30" s="215" t="s">
        <v>16</v>
      </c>
      <c r="G30" s="215"/>
      <c r="H30" s="215"/>
    </row>
    <row r="31" spans="3:8" x14ac:dyDescent="0.3">
      <c r="C31" s="214"/>
      <c r="D31" s="214"/>
      <c r="E31" s="214" t="s">
        <v>220</v>
      </c>
      <c r="F31" s="215" t="s">
        <v>240</v>
      </c>
      <c r="G31" s="215"/>
      <c r="H31" s="215"/>
    </row>
    <row r="32" spans="3:8" x14ac:dyDescent="0.3">
      <c r="C32" s="214"/>
      <c r="D32" s="214"/>
      <c r="E32" s="216" t="s">
        <v>212</v>
      </c>
      <c r="F32" s="215" t="s">
        <v>241</v>
      </c>
      <c r="G32" s="215"/>
      <c r="H32" s="215">
        <v>0</v>
      </c>
    </row>
    <row r="33" spans="3:8" x14ac:dyDescent="0.3">
      <c r="C33" s="210" t="s">
        <v>184</v>
      </c>
      <c r="D33" s="210" t="s">
        <v>195</v>
      </c>
      <c r="E33" s="210" t="s">
        <v>229</v>
      </c>
      <c r="F33" s="211" t="s">
        <v>14</v>
      </c>
      <c r="H33" s="211"/>
    </row>
    <row r="34" spans="3:8" x14ac:dyDescent="0.3">
      <c r="E34" s="210" t="s">
        <v>230</v>
      </c>
      <c r="F34" s="211" t="s">
        <v>15</v>
      </c>
      <c r="H34" s="211"/>
    </row>
    <row r="35" spans="3:8" x14ac:dyDescent="0.3">
      <c r="E35" s="210" t="s">
        <v>213</v>
      </c>
      <c r="F35" s="211" t="s">
        <v>241</v>
      </c>
      <c r="H35" s="211"/>
    </row>
    <row r="36" spans="3:8" x14ac:dyDescent="0.3">
      <c r="C36" s="214" t="s">
        <v>185</v>
      </c>
      <c r="D36" s="214" t="s">
        <v>196</v>
      </c>
      <c r="E36" s="214" t="s">
        <v>214</v>
      </c>
      <c r="F36" s="215" t="s">
        <v>14</v>
      </c>
      <c r="G36" s="215"/>
      <c r="H36" s="215"/>
    </row>
    <row r="37" spans="3:8" x14ac:dyDescent="0.3">
      <c r="C37" s="214"/>
      <c r="D37" s="214"/>
      <c r="E37" s="214" t="s">
        <v>215</v>
      </c>
      <c r="F37" s="215" t="s">
        <v>15</v>
      </c>
      <c r="G37" s="215"/>
      <c r="H37" s="215"/>
    </row>
    <row r="38" spans="3:8" x14ac:dyDescent="0.3">
      <c r="C38" s="214"/>
      <c r="D38" s="214"/>
      <c r="E38" s="216" t="s">
        <v>216</v>
      </c>
      <c r="F38" s="215" t="s">
        <v>241</v>
      </c>
      <c r="G38" s="215"/>
      <c r="H38" s="215">
        <v>0</v>
      </c>
    </row>
    <row r="39" spans="3:8" x14ac:dyDescent="0.3">
      <c r="C39" s="210" t="s">
        <v>186</v>
      </c>
      <c r="D39" s="210" t="s">
        <v>199</v>
      </c>
      <c r="E39" s="210" t="s">
        <v>231</v>
      </c>
      <c r="F39" s="211" t="s">
        <v>14</v>
      </c>
      <c r="H39" s="211"/>
    </row>
    <row r="40" spans="3:8" x14ac:dyDescent="0.3">
      <c r="E40" s="210" t="s">
        <v>232</v>
      </c>
      <c r="F40" s="211" t="s">
        <v>15</v>
      </c>
      <c r="H40" s="211"/>
    </row>
    <row r="41" spans="3:8" x14ac:dyDescent="0.3">
      <c r="E41" s="210" t="s">
        <v>233</v>
      </c>
      <c r="F41" s="211" t="s">
        <v>241</v>
      </c>
      <c r="H41" s="211"/>
    </row>
    <row r="42" spans="3:8" x14ac:dyDescent="0.3">
      <c r="C42" s="214" t="s">
        <v>187</v>
      </c>
      <c r="D42" s="214" t="s">
        <v>200</v>
      </c>
      <c r="E42" s="214" t="s">
        <v>234</v>
      </c>
      <c r="F42" s="215" t="s">
        <v>14</v>
      </c>
      <c r="G42" s="215"/>
      <c r="H42" s="215"/>
    </row>
    <row r="43" spans="3:8" x14ac:dyDescent="0.3">
      <c r="C43" s="214"/>
      <c r="D43" s="214"/>
      <c r="E43" s="214" t="s">
        <v>235</v>
      </c>
      <c r="F43" s="215" t="s">
        <v>15</v>
      </c>
      <c r="G43" s="215"/>
      <c r="H43" s="215"/>
    </row>
    <row r="44" spans="3:8" x14ac:dyDescent="0.3">
      <c r="C44" s="214"/>
      <c r="D44" s="214"/>
      <c r="E44" s="216" t="s">
        <v>236</v>
      </c>
      <c r="F44" s="215" t="s">
        <v>241</v>
      </c>
      <c r="G44" s="215"/>
      <c r="H44" s="215">
        <v>0</v>
      </c>
    </row>
    <row r="45" spans="3:8" x14ac:dyDescent="0.3">
      <c r="C45" s="210" t="s">
        <v>188</v>
      </c>
      <c r="D45" s="210" t="s">
        <v>204</v>
      </c>
      <c r="E45" s="210" t="s">
        <v>237</v>
      </c>
      <c r="F45" s="211" t="s">
        <v>14</v>
      </c>
      <c r="H45" s="211"/>
    </row>
    <row r="46" spans="3:8" x14ac:dyDescent="0.3">
      <c r="E46" s="210" t="s">
        <v>238</v>
      </c>
      <c r="F46" s="211" t="s">
        <v>15</v>
      </c>
      <c r="H46" s="211"/>
    </row>
    <row r="47" spans="3:8" x14ac:dyDescent="0.3">
      <c r="E47" s="217" t="s">
        <v>239</v>
      </c>
      <c r="F47" s="211" t="s">
        <v>241</v>
      </c>
      <c r="H47" s="211">
        <v>0</v>
      </c>
    </row>
    <row r="48" spans="3:8" x14ac:dyDescent="0.3">
      <c r="H48" s="211"/>
    </row>
    <row r="49" spans="8:8" x14ac:dyDescent="0.3">
      <c r="H49" s="211"/>
    </row>
    <row r="50" spans="8:8" x14ac:dyDescent="0.3">
      <c r="H50" s="211"/>
    </row>
    <row r="51" spans="8:8" x14ac:dyDescent="0.3">
      <c r="H51" s="211"/>
    </row>
  </sheetData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44BBFB-D043-4C5C-8341-878BCBF554EE}">
            <xm:f>NOT(ISERROR(SEARCH(Selection!$K$3,G5)))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" operator="containsText" id="{0F3232DA-4CFC-41F1-AE07-A4C72A58D55C}">
            <xm:f>NOT(ISERROR(SEARCH(Selection!$K$2,G5)))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82B6645D-69ED-4A34-86AD-97D4BC2DF65C}">
            <xm:f>NOT(ISERROR(SEARCH(Selection!$K$2,G5)))</xm:f>
            <xm:f>Selection!$K$2</xm:f>
            <x14:dxf/>
          </x14:cfRule>
          <xm:sqref>G5:G13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647E8-EA88-4A90-803E-D09AF03EB3CF}">
          <x14:formula1>
            <xm:f>Selection!$M$9:$M$27</xm:f>
          </x14:formula1>
          <xm:sqref>D5:D48</xm:sqref>
        </x14:dataValidation>
        <x14:dataValidation type="list" allowBlank="1" showInputMessage="1" showErrorMessage="1" xr:uid="{2E45F707-5D76-4A7B-92AB-305777499A89}">
          <x14:formula1>
            <xm:f>Selection!$K$2:$K$3</xm:f>
          </x14:formula1>
          <xm:sqref>G5:G13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rank_sept</vt:lpstr>
      <vt:lpstr>rank_oct</vt:lpstr>
      <vt:lpstr>rank_nov</vt:lpstr>
      <vt:lpstr>rank_dec</vt:lpstr>
      <vt:lpstr>shorttermplan1</vt:lpstr>
      <vt:lpstr>shorttermplan2</vt:lpstr>
      <vt:lpstr>Sheet4</vt:lpstr>
      <vt:lpstr>exec</vt:lpstr>
      <vt:lpstr>execution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2020-12-07T06:02:51Z</dcterms:modified>
</cp:coreProperties>
</file>