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workroom\send_data\ooooo\"/>
    </mc:Choice>
  </mc:AlternateContent>
  <xr:revisionPtr revIDLastSave="0" documentId="8_{CB99A07F-BAAE-4196-BB66-DD65947AD623}" xr6:coauthVersionLast="40" xr6:coauthVersionMax="40" xr10:uidLastSave="{00000000-0000-0000-0000-000000000000}"/>
  <bookViews>
    <workbookView xWindow="16680" yWindow="2380" windowWidth="18210" windowHeight="14340" xr2:uid="{A5CF40D5-506E-44C5-98D3-68974280FCCC}"/>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71" i="1" l="1"/>
  <c r="B771" i="1"/>
  <c r="F770" i="1"/>
  <c r="C770" i="1"/>
  <c r="B770" i="1"/>
  <c r="F769" i="1"/>
  <c r="B769" i="1"/>
  <c r="F768" i="1"/>
  <c r="B768" i="1"/>
  <c r="F767" i="1"/>
  <c r="B767" i="1"/>
  <c r="F766" i="1"/>
  <c r="B766" i="1"/>
  <c r="F765" i="1"/>
  <c r="B765" i="1"/>
  <c r="F764" i="1"/>
  <c r="B764" i="1"/>
  <c r="F763" i="1"/>
  <c r="B763" i="1"/>
  <c r="F762" i="1"/>
  <c r="C762" i="1"/>
  <c r="B762" i="1"/>
  <c r="F761" i="1"/>
  <c r="B761" i="1"/>
  <c r="F760" i="1"/>
  <c r="C760" i="1"/>
  <c r="B760" i="1"/>
  <c r="F759" i="1"/>
  <c r="C759" i="1"/>
  <c r="B759" i="1"/>
  <c r="F758" i="1"/>
  <c r="C758" i="1"/>
  <c r="B758" i="1"/>
  <c r="F757" i="1"/>
  <c r="C757" i="1"/>
  <c r="B757" i="1"/>
  <c r="F756" i="1"/>
  <c r="C756" i="1"/>
  <c r="B756" i="1"/>
  <c r="F755" i="1"/>
  <c r="B755" i="1"/>
  <c r="F754" i="1"/>
  <c r="C754" i="1"/>
  <c r="B754" i="1"/>
  <c r="F753" i="1"/>
  <c r="B753" i="1"/>
  <c r="F752" i="1"/>
  <c r="B752" i="1"/>
  <c r="F751" i="1"/>
  <c r="C751" i="1"/>
  <c r="B751" i="1"/>
  <c r="F750" i="1"/>
  <c r="B750" i="1"/>
  <c r="F749" i="1"/>
  <c r="B749" i="1"/>
  <c r="F748" i="1"/>
  <c r="B748" i="1"/>
  <c r="F747" i="1"/>
  <c r="C747" i="1"/>
  <c r="B747" i="1"/>
  <c r="F746" i="1"/>
  <c r="B746" i="1"/>
  <c r="F745" i="1"/>
  <c r="B745" i="1"/>
  <c r="F744" i="1"/>
  <c r="C744" i="1"/>
  <c r="B744" i="1"/>
  <c r="F743" i="1"/>
  <c r="C743" i="1"/>
  <c r="B743" i="1"/>
  <c r="F742" i="1"/>
  <c r="B742" i="1"/>
  <c r="F741" i="1"/>
  <c r="B741" i="1"/>
  <c r="F740" i="1"/>
  <c r="C740" i="1"/>
  <c r="B740" i="1"/>
  <c r="F739" i="1"/>
  <c r="C739" i="1"/>
  <c r="B739" i="1"/>
  <c r="F738" i="1"/>
  <c r="B738" i="1"/>
  <c r="F737" i="1"/>
  <c r="C737" i="1"/>
  <c r="B737" i="1"/>
  <c r="F736" i="1"/>
  <c r="B736" i="1"/>
  <c r="F735" i="1"/>
  <c r="B735" i="1"/>
  <c r="F734" i="1"/>
  <c r="C734" i="1"/>
  <c r="B734" i="1"/>
  <c r="F733" i="1"/>
  <c r="B733" i="1"/>
  <c r="F732" i="1"/>
  <c r="B732" i="1"/>
  <c r="F731" i="1"/>
  <c r="B731" i="1"/>
  <c r="F730" i="1"/>
  <c r="B730" i="1"/>
  <c r="F729" i="1"/>
  <c r="B729" i="1"/>
  <c r="F728" i="1"/>
  <c r="B728" i="1"/>
  <c r="F727" i="1"/>
  <c r="B727" i="1"/>
  <c r="F726" i="1"/>
  <c r="B726" i="1"/>
  <c r="F725" i="1"/>
  <c r="C725" i="1"/>
  <c r="B725" i="1"/>
  <c r="F724" i="1"/>
  <c r="B724" i="1"/>
  <c r="F723" i="1"/>
  <c r="C723" i="1"/>
  <c r="B723" i="1"/>
  <c r="F722" i="1"/>
  <c r="C722" i="1"/>
  <c r="B722" i="1"/>
  <c r="F721" i="1"/>
  <c r="B721" i="1"/>
  <c r="F720" i="1"/>
  <c r="B720" i="1"/>
  <c r="F719" i="1"/>
  <c r="C719" i="1"/>
  <c r="B719" i="1"/>
  <c r="F718" i="1"/>
  <c r="B718" i="1"/>
  <c r="F717" i="1"/>
  <c r="B717" i="1"/>
  <c r="F716" i="1"/>
  <c r="B716" i="1"/>
  <c r="F715" i="1"/>
  <c r="C715" i="1"/>
  <c r="B715" i="1"/>
  <c r="F714" i="1"/>
  <c r="B714" i="1"/>
  <c r="F713" i="1"/>
  <c r="C713" i="1"/>
  <c r="B713" i="1"/>
  <c r="F712" i="1"/>
  <c r="C712" i="1"/>
  <c r="B712" i="1"/>
  <c r="F711" i="1"/>
  <c r="B711" i="1"/>
  <c r="F710" i="1"/>
  <c r="B710" i="1"/>
  <c r="F709" i="1"/>
  <c r="C709" i="1"/>
  <c r="B709" i="1"/>
  <c r="F708" i="1"/>
  <c r="C708" i="1"/>
  <c r="B708" i="1"/>
  <c r="F707" i="1"/>
  <c r="C707" i="1"/>
  <c r="B707" i="1"/>
  <c r="F706" i="1"/>
  <c r="C706" i="1"/>
  <c r="B706" i="1"/>
  <c r="F705" i="1"/>
  <c r="C705" i="1"/>
  <c r="B705" i="1"/>
  <c r="F704" i="1"/>
  <c r="B704" i="1"/>
  <c r="F703" i="1"/>
  <c r="B703" i="1"/>
  <c r="F702" i="1"/>
  <c r="B702" i="1"/>
  <c r="F701" i="1"/>
  <c r="C701" i="1"/>
  <c r="B701" i="1"/>
  <c r="F700" i="1"/>
  <c r="C700" i="1"/>
  <c r="B700" i="1"/>
  <c r="F699" i="1"/>
  <c r="B699" i="1"/>
  <c r="F698" i="1"/>
  <c r="B698" i="1"/>
  <c r="F697" i="1"/>
  <c r="C697" i="1"/>
  <c r="B697" i="1"/>
  <c r="F696" i="1"/>
  <c r="C696" i="1"/>
  <c r="B696" i="1"/>
  <c r="F695" i="1"/>
  <c r="C695" i="1"/>
  <c r="B695" i="1"/>
  <c r="F694" i="1"/>
  <c r="C694" i="1"/>
  <c r="B694" i="1"/>
  <c r="F693" i="1"/>
  <c r="C693" i="1"/>
  <c r="B693" i="1"/>
  <c r="F692" i="1"/>
  <c r="C692" i="1"/>
  <c r="B692" i="1"/>
  <c r="F691" i="1"/>
  <c r="C691" i="1"/>
  <c r="B691" i="1"/>
  <c r="F690" i="1"/>
  <c r="B690" i="1"/>
  <c r="F689" i="1"/>
  <c r="C689" i="1"/>
  <c r="B689" i="1"/>
  <c r="F688" i="1"/>
  <c r="B688" i="1"/>
  <c r="F687" i="1"/>
  <c r="B687" i="1"/>
  <c r="F686" i="1"/>
  <c r="B686" i="1"/>
  <c r="F685" i="1"/>
  <c r="C685" i="1"/>
  <c r="B685" i="1"/>
  <c r="F684" i="1"/>
  <c r="B684" i="1"/>
  <c r="F683" i="1"/>
  <c r="B683" i="1"/>
  <c r="F682" i="1"/>
  <c r="C682" i="1"/>
  <c r="B682" i="1"/>
  <c r="F681" i="1"/>
  <c r="C681" i="1"/>
  <c r="B681" i="1"/>
  <c r="F680" i="1"/>
  <c r="C680" i="1"/>
  <c r="B680" i="1"/>
  <c r="F679" i="1"/>
  <c r="B679" i="1"/>
  <c r="F678" i="1"/>
  <c r="B678" i="1"/>
  <c r="F677" i="1"/>
  <c r="B677" i="1"/>
  <c r="F676" i="1"/>
  <c r="C676" i="1"/>
  <c r="B676" i="1"/>
  <c r="F675" i="1"/>
  <c r="B675" i="1"/>
  <c r="F674" i="1"/>
  <c r="B674" i="1"/>
  <c r="F673" i="1"/>
  <c r="C673" i="1"/>
  <c r="B673" i="1"/>
  <c r="F672" i="1"/>
  <c r="B672" i="1"/>
  <c r="F671" i="1"/>
  <c r="C671" i="1"/>
  <c r="B671" i="1"/>
  <c r="F670" i="1"/>
  <c r="B670" i="1"/>
  <c r="F669" i="1"/>
  <c r="C669" i="1"/>
  <c r="B669" i="1"/>
  <c r="F668" i="1"/>
  <c r="B668" i="1"/>
  <c r="F667" i="1"/>
  <c r="C667" i="1"/>
  <c r="B667" i="1"/>
  <c r="F666" i="1"/>
  <c r="B666" i="1"/>
  <c r="F665" i="1"/>
  <c r="B665" i="1"/>
  <c r="F664" i="1"/>
  <c r="C664" i="1"/>
  <c r="B664" i="1"/>
  <c r="F663" i="1"/>
  <c r="C663" i="1"/>
  <c r="B663" i="1"/>
  <c r="F662" i="1"/>
  <c r="B662" i="1"/>
  <c r="F661" i="1"/>
  <c r="B661" i="1"/>
  <c r="F660" i="1"/>
  <c r="C660" i="1"/>
  <c r="B660" i="1"/>
  <c r="F659" i="1"/>
  <c r="B659" i="1"/>
  <c r="F658" i="1"/>
  <c r="B658" i="1"/>
  <c r="F657" i="1"/>
  <c r="C657" i="1"/>
  <c r="B657" i="1"/>
  <c r="F656" i="1"/>
  <c r="B656" i="1"/>
  <c r="F655" i="1"/>
  <c r="C655" i="1"/>
  <c r="B655" i="1"/>
  <c r="F654" i="1"/>
  <c r="B654" i="1"/>
  <c r="F653" i="1"/>
  <c r="B653" i="1"/>
  <c r="F652" i="1"/>
  <c r="B652" i="1"/>
  <c r="F651" i="1"/>
  <c r="B651" i="1"/>
  <c r="F650" i="1"/>
  <c r="B650" i="1"/>
  <c r="F649" i="1"/>
  <c r="B649" i="1"/>
  <c r="F648" i="1"/>
  <c r="B648" i="1"/>
  <c r="F647" i="1"/>
  <c r="C647" i="1"/>
  <c r="B647" i="1"/>
  <c r="F646" i="1"/>
  <c r="C646" i="1"/>
  <c r="B646" i="1"/>
  <c r="F645" i="1"/>
  <c r="B645" i="1"/>
  <c r="F644" i="1"/>
  <c r="C644" i="1"/>
  <c r="B644" i="1"/>
  <c r="F643" i="1"/>
  <c r="B643" i="1"/>
  <c r="F642" i="1"/>
  <c r="C642" i="1"/>
  <c r="B642" i="1"/>
  <c r="F641" i="1"/>
  <c r="C641" i="1"/>
  <c r="B641" i="1"/>
  <c r="F640" i="1"/>
  <c r="B640" i="1"/>
  <c r="F639" i="1"/>
  <c r="B639" i="1"/>
  <c r="F638" i="1"/>
  <c r="C638" i="1"/>
  <c r="B638" i="1"/>
  <c r="F637" i="1"/>
  <c r="C637" i="1"/>
  <c r="B637" i="1"/>
  <c r="F636" i="1"/>
  <c r="C636" i="1"/>
  <c r="B636" i="1"/>
  <c r="F635" i="1"/>
  <c r="C635" i="1"/>
  <c r="B635" i="1"/>
  <c r="F634" i="1"/>
  <c r="B634" i="1"/>
  <c r="F633" i="1"/>
  <c r="B633" i="1"/>
  <c r="F632" i="1"/>
  <c r="C632" i="1"/>
  <c r="B632" i="1"/>
  <c r="F631" i="1"/>
  <c r="C631" i="1"/>
  <c r="B631" i="1"/>
  <c r="F630" i="1"/>
  <c r="B630" i="1"/>
  <c r="F629" i="1"/>
  <c r="B629" i="1"/>
  <c r="F628" i="1"/>
  <c r="B628" i="1"/>
  <c r="F627" i="1"/>
  <c r="C627" i="1"/>
  <c r="B627" i="1"/>
  <c r="F626" i="1"/>
  <c r="B626" i="1"/>
  <c r="F625" i="1"/>
  <c r="C625" i="1"/>
  <c r="B625" i="1"/>
  <c r="F624" i="1"/>
  <c r="C624" i="1"/>
  <c r="B624" i="1"/>
  <c r="F623" i="1"/>
  <c r="B623" i="1"/>
  <c r="F622" i="1"/>
  <c r="C622" i="1"/>
  <c r="B622" i="1"/>
  <c r="F621" i="1"/>
  <c r="B621" i="1"/>
  <c r="F620" i="1"/>
  <c r="C620" i="1"/>
  <c r="B620" i="1"/>
  <c r="F619" i="1"/>
  <c r="B619" i="1"/>
  <c r="F618" i="1"/>
  <c r="C618" i="1"/>
  <c r="B618" i="1"/>
  <c r="F617" i="1"/>
  <c r="C617" i="1"/>
  <c r="B617" i="1"/>
  <c r="F616" i="1"/>
  <c r="C616" i="1"/>
  <c r="B616" i="1"/>
  <c r="F615" i="1"/>
  <c r="B615" i="1"/>
  <c r="F614" i="1"/>
  <c r="C614" i="1"/>
  <c r="B614" i="1"/>
  <c r="F613" i="1"/>
  <c r="B613" i="1"/>
  <c r="F612" i="1"/>
  <c r="C612" i="1"/>
  <c r="B612" i="1"/>
  <c r="F611" i="1"/>
  <c r="C611" i="1"/>
  <c r="B611" i="1"/>
  <c r="F610" i="1"/>
  <c r="B610" i="1"/>
  <c r="F609" i="1"/>
  <c r="B609" i="1"/>
  <c r="F608" i="1"/>
  <c r="B608" i="1"/>
  <c r="F607" i="1"/>
  <c r="C607" i="1"/>
  <c r="B607" i="1"/>
  <c r="F606" i="1"/>
  <c r="B606" i="1"/>
  <c r="F605" i="1"/>
  <c r="B605" i="1"/>
  <c r="F604" i="1"/>
  <c r="B604" i="1"/>
  <c r="F603" i="1"/>
  <c r="C603" i="1"/>
  <c r="B603" i="1"/>
  <c r="F602" i="1"/>
  <c r="B602" i="1"/>
  <c r="F601" i="1"/>
  <c r="B601" i="1"/>
  <c r="F600" i="1"/>
  <c r="C600" i="1"/>
  <c r="B600" i="1"/>
  <c r="F599" i="1"/>
  <c r="C599" i="1"/>
  <c r="B599" i="1"/>
  <c r="F598" i="1"/>
  <c r="C598" i="1"/>
  <c r="B598" i="1"/>
  <c r="F597" i="1"/>
  <c r="B597" i="1"/>
  <c r="F596" i="1"/>
  <c r="B596" i="1"/>
  <c r="F595" i="1"/>
  <c r="C595" i="1"/>
  <c r="B595" i="1"/>
  <c r="F594" i="1"/>
  <c r="B594" i="1"/>
  <c r="F593" i="1"/>
  <c r="B593" i="1"/>
  <c r="F592" i="1"/>
  <c r="B592" i="1"/>
  <c r="F591" i="1"/>
  <c r="C591" i="1"/>
  <c r="B591" i="1"/>
  <c r="F590" i="1"/>
  <c r="B590" i="1"/>
  <c r="F589" i="1"/>
  <c r="C589" i="1"/>
  <c r="B589" i="1"/>
  <c r="F588" i="1"/>
  <c r="C588" i="1"/>
  <c r="B588" i="1"/>
  <c r="F587" i="1"/>
  <c r="B587" i="1"/>
  <c r="F586" i="1"/>
  <c r="B586" i="1"/>
  <c r="F585" i="1"/>
  <c r="C585" i="1"/>
  <c r="B585" i="1"/>
  <c r="F584" i="1"/>
  <c r="B584" i="1"/>
  <c r="F583" i="1"/>
  <c r="B583" i="1"/>
  <c r="F582" i="1"/>
  <c r="B582" i="1"/>
  <c r="F581" i="1"/>
  <c r="B581" i="1"/>
  <c r="F580" i="1"/>
  <c r="C580" i="1"/>
  <c r="B580" i="1"/>
  <c r="F579" i="1"/>
  <c r="C579" i="1"/>
  <c r="B579" i="1"/>
  <c r="F578" i="1"/>
  <c r="B578" i="1"/>
  <c r="F577" i="1"/>
  <c r="B577" i="1"/>
  <c r="F576" i="1"/>
  <c r="C576" i="1"/>
  <c r="B576" i="1"/>
  <c r="F575" i="1"/>
  <c r="C575" i="1"/>
  <c r="B575" i="1"/>
  <c r="F574" i="1"/>
  <c r="C574" i="1"/>
  <c r="B574" i="1"/>
  <c r="F573" i="1"/>
  <c r="C573" i="1"/>
  <c r="B573" i="1"/>
  <c r="F572" i="1"/>
  <c r="B572" i="1"/>
  <c r="F571" i="1"/>
  <c r="C571" i="1"/>
  <c r="B571" i="1"/>
  <c r="F570" i="1"/>
  <c r="C570" i="1"/>
  <c r="B570" i="1"/>
  <c r="F569" i="1"/>
  <c r="B569" i="1"/>
  <c r="F568" i="1"/>
  <c r="C568" i="1"/>
  <c r="B568" i="1"/>
  <c r="F567" i="1"/>
  <c r="C567" i="1"/>
  <c r="B567" i="1"/>
  <c r="F566" i="1"/>
  <c r="C566" i="1"/>
  <c r="B566" i="1"/>
  <c r="F565" i="1"/>
  <c r="C565" i="1"/>
  <c r="B565" i="1"/>
  <c r="F564" i="1"/>
  <c r="B564" i="1"/>
  <c r="F563" i="1"/>
  <c r="C563" i="1"/>
  <c r="B563" i="1"/>
  <c r="F562" i="1"/>
  <c r="C562" i="1"/>
  <c r="B562" i="1"/>
  <c r="F561" i="1"/>
  <c r="C561" i="1"/>
  <c r="B561" i="1"/>
  <c r="F560" i="1"/>
  <c r="B560" i="1"/>
  <c r="F559" i="1"/>
  <c r="B559" i="1"/>
  <c r="F558" i="1"/>
  <c r="B558" i="1"/>
  <c r="F557" i="1"/>
  <c r="B557" i="1"/>
  <c r="F556" i="1"/>
  <c r="B556" i="1"/>
  <c r="F555" i="1"/>
  <c r="B555" i="1"/>
  <c r="F554" i="1"/>
  <c r="B554" i="1"/>
  <c r="F553" i="1"/>
  <c r="C553" i="1"/>
  <c r="B553" i="1"/>
  <c r="F552" i="1"/>
  <c r="B552" i="1"/>
  <c r="F551" i="1"/>
  <c r="B551" i="1"/>
  <c r="F550" i="1"/>
  <c r="C550" i="1"/>
  <c r="B550" i="1"/>
  <c r="F549" i="1"/>
  <c r="C549" i="1"/>
  <c r="B549" i="1"/>
  <c r="F548" i="1"/>
  <c r="C548" i="1"/>
  <c r="B548" i="1"/>
  <c r="F547" i="1"/>
  <c r="C547" i="1"/>
  <c r="B547" i="1"/>
  <c r="F546" i="1"/>
  <c r="C546" i="1"/>
  <c r="B546" i="1"/>
  <c r="F545" i="1"/>
  <c r="B545" i="1"/>
  <c r="F544" i="1"/>
  <c r="B544" i="1"/>
  <c r="F543" i="1"/>
  <c r="C543" i="1"/>
  <c r="B543" i="1"/>
  <c r="F542" i="1"/>
  <c r="C542" i="1"/>
  <c r="B542" i="1"/>
  <c r="F541" i="1"/>
  <c r="C541" i="1"/>
  <c r="B541" i="1"/>
  <c r="F540" i="1"/>
  <c r="C540" i="1"/>
  <c r="B540" i="1"/>
  <c r="F539" i="1"/>
  <c r="C539" i="1"/>
  <c r="B539" i="1"/>
  <c r="F538" i="1"/>
  <c r="B538" i="1"/>
  <c r="F537" i="1"/>
  <c r="C537" i="1"/>
  <c r="B537" i="1"/>
  <c r="F536" i="1"/>
  <c r="B536" i="1"/>
  <c r="F535" i="1"/>
  <c r="C535" i="1"/>
  <c r="B535" i="1"/>
  <c r="F534" i="1"/>
  <c r="C534" i="1"/>
  <c r="B534" i="1"/>
  <c r="F533" i="1"/>
  <c r="C533" i="1"/>
  <c r="B533" i="1"/>
  <c r="F532" i="1"/>
  <c r="B532" i="1"/>
  <c r="F531" i="1"/>
  <c r="C531" i="1"/>
  <c r="B531" i="1"/>
  <c r="F530" i="1"/>
  <c r="B530" i="1"/>
  <c r="F529" i="1"/>
  <c r="C529" i="1"/>
  <c r="B529" i="1"/>
  <c r="F528" i="1"/>
  <c r="C528" i="1"/>
  <c r="B528" i="1"/>
  <c r="F527" i="1"/>
  <c r="C527" i="1"/>
  <c r="B527" i="1"/>
  <c r="F526" i="1"/>
  <c r="C526" i="1"/>
  <c r="B526" i="1"/>
  <c r="F525" i="1"/>
  <c r="C525" i="1"/>
  <c r="B525" i="1"/>
  <c r="F524" i="1"/>
  <c r="C524" i="1"/>
  <c r="B524" i="1"/>
  <c r="F523" i="1"/>
  <c r="B523" i="1"/>
  <c r="F522" i="1"/>
  <c r="B522" i="1"/>
  <c r="F521" i="1"/>
  <c r="C521" i="1"/>
  <c r="B521" i="1"/>
  <c r="F520" i="1"/>
  <c r="B520" i="1"/>
  <c r="F519" i="1"/>
  <c r="B519" i="1"/>
  <c r="F518" i="1"/>
  <c r="C518" i="1"/>
  <c r="B518" i="1"/>
  <c r="F517" i="1"/>
  <c r="C517" i="1"/>
  <c r="B517" i="1"/>
  <c r="F516" i="1"/>
  <c r="B516" i="1"/>
  <c r="F515" i="1"/>
  <c r="B515" i="1"/>
  <c r="F514" i="1"/>
  <c r="C514" i="1"/>
  <c r="B514" i="1"/>
  <c r="F513" i="1"/>
  <c r="C513" i="1"/>
  <c r="B513" i="1"/>
  <c r="F512" i="1"/>
  <c r="B512" i="1"/>
  <c r="F511" i="1"/>
  <c r="C511" i="1"/>
  <c r="B511" i="1"/>
  <c r="F510" i="1"/>
  <c r="C510" i="1"/>
  <c r="B510" i="1"/>
  <c r="F509" i="1"/>
  <c r="C509" i="1"/>
  <c r="B509" i="1"/>
  <c r="F508" i="1"/>
  <c r="C508" i="1"/>
  <c r="B508" i="1"/>
  <c r="F507" i="1"/>
  <c r="C507" i="1"/>
  <c r="B507" i="1"/>
  <c r="F506" i="1"/>
  <c r="C506" i="1"/>
  <c r="B506" i="1"/>
  <c r="F505" i="1"/>
  <c r="C505" i="1"/>
  <c r="B505" i="1"/>
  <c r="F504" i="1"/>
  <c r="B504" i="1"/>
  <c r="F503" i="1"/>
  <c r="C503" i="1"/>
  <c r="B503" i="1"/>
  <c r="F502" i="1"/>
  <c r="C502" i="1"/>
  <c r="B502" i="1"/>
  <c r="F501" i="1"/>
  <c r="B501" i="1"/>
  <c r="F500" i="1"/>
  <c r="C500" i="1"/>
  <c r="B500" i="1"/>
  <c r="F499" i="1"/>
  <c r="C499" i="1"/>
  <c r="B499" i="1"/>
  <c r="F498" i="1"/>
  <c r="C498" i="1"/>
  <c r="B498" i="1"/>
  <c r="F497" i="1"/>
  <c r="B497" i="1"/>
  <c r="F496" i="1"/>
  <c r="C496" i="1"/>
  <c r="B496" i="1"/>
  <c r="F495" i="1"/>
  <c r="C495" i="1"/>
  <c r="B495" i="1"/>
  <c r="F494" i="1"/>
  <c r="C494" i="1"/>
  <c r="B494" i="1"/>
  <c r="F493" i="1"/>
  <c r="C493" i="1"/>
  <c r="B493" i="1"/>
  <c r="F492" i="1"/>
  <c r="C492" i="1"/>
  <c r="B492" i="1"/>
  <c r="F491" i="1"/>
  <c r="B491" i="1"/>
  <c r="F490" i="1"/>
  <c r="C490" i="1"/>
  <c r="B490" i="1"/>
  <c r="F489" i="1"/>
  <c r="C489" i="1"/>
  <c r="B489" i="1"/>
  <c r="F488" i="1"/>
  <c r="C488" i="1"/>
  <c r="B488" i="1"/>
  <c r="F487" i="1"/>
  <c r="C487" i="1"/>
  <c r="B487" i="1"/>
  <c r="F486" i="1"/>
  <c r="C486" i="1"/>
  <c r="B486" i="1"/>
  <c r="F485" i="1"/>
  <c r="C485" i="1"/>
  <c r="B485" i="1"/>
  <c r="F484" i="1"/>
  <c r="C484" i="1"/>
  <c r="B484" i="1"/>
  <c r="F483" i="1"/>
  <c r="B483" i="1"/>
  <c r="F482" i="1"/>
  <c r="C482" i="1"/>
  <c r="B482" i="1"/>
  <c r="F481" i="1"/>
  <c r="B481" i="1"/>
  <c r="F480" i="1"/>
  <c r="C480" i="1"/>
  <c r="B480" i="1"/>
  <c r="F479" i="1"/>
  <c r="C479" i="1"/>
  <c r="B479" i="1"/>
  <c r="F478" i="1"/>
  <c r="B478" i="1"/>
  <c r="F477" i="1"/>
  <c r="C477" i="1"/>
  <c r="B477" i="1"/>
  <c r="F476" i="1"/>
  <c r="C476" i="1"/>
  <c r="B476" i="1"/>
  <c r="F475" i="1"/>
  <c r="C475" i="1"/>
  <c r="B475" i="1"/>
  <c r="F474" i="1"/>
  <c r="C474" i="1"/>
  <c r="B474" i="1"/>
  <c r="F473" i="1"/>
  <c r="C473" i="1"/>
  <c r="B473" i="1"/>
  <c r="F472" i="1"/>
  <c r="C472" i="1"/>
  <c r="B472" i="1"/>
  <c r="F471" i="1"/>
  <c r="C471" i="1"/>
  <c r="B471" i="1"/>
  <c r="F470" i="1"/>
  <c r="C470" i="1"/>
  <c r="B470" i="1"/>
  <c r="F469" i="1"/>
  <c r="C469" i="1"/>
  <c r="B469" i="1"/>
  <c r="F468" i="1"/>
  <c r="B468" i="1"/>
  <c r="F467" i="1"/>
  <c r="C467" i="1"/>
  <c r="B467" i="1"/>
  <c r="F466" i="1"/>
  <c r="C466" i="1"/>
  <c r="B466" i="1"/>
  <c r="F465" i="1"/>
  <c r="C465" i="1"/>
  <c r="B465" i="1"/>
  <c r="F464" i="1"/>
  <c r="C464" i="1"/>
  <c r="B464" i="1"/>
  <c r="F463" i="1"/>
  <c r="C463" i="1"/>
  <c r="B463" i="1"/>
  <c r="F462" i="1"/>
  <c r="C462" i="1"/>
  <c r="B462" i="1"/>
  <c r="F461" i="1"/>
  <c r="C461" i="1"/>
  <c r="B461" i="1"/>
  <c r="F460" i="1"/>
  <c r="B460" i="1"/>
  <c r="F459" i="1"/>
  <c r="C459" i="1"/>
  <c r="B459" i="1"/>
  <c r="F458" i="1"/>
  <c r="C458" i="1"/>
  <c r="B458" i="1"/>
  <c r="F457" i="1"/>
  <c r="C457" i="1"/>
  <c r="B457" i="1"/>
  <c r="F456" i="1"/>
  <c r="C456" i="1"/>
  <c r="B456" i="1"/>
  <c r="F455" i="1"/>
  <c r="C455" i="1"/>
  <c r="B455" i="1"/>
  <c r="F454" i="1"/>
  <c r="B454" i="1"/>
  <c r="F453" i="1"/>
  <c r="C453" i="1"/>
  <c r="B453" i="1"/>
  <c r="F452" i="1"/>
  <c r="C452" i="1"/>
  <c r="B452" i="1"/>
  <c r="F451" i="1"/>
  <c r="C451" i="1"/>
  <c r="B451" i="1"/>
  <c r="F450" i="1"/>
  <c r="C450" i="1"/>
  <c r="B450" i="1"/>
  <c r="F449" i="1"/>
  <c r="B449" i="1"/>
  <c r="F448" i="1"/>
  <c r="B448" i="1"/>
  <c r="F447" i="1"/>
  <c r="C447" i="1"/>
  <c r="B447" i="1"/>
  <c r="F446" i="1"/>
  <c r="C446" i="1"/>
  <c r="B446" i="1"/>
  <c r="F445" i="1"/>
  <c r="C445" i="1"/>
  <c r="B445" i="1"/>
  <c r="F444" i="1"/>
  <c r="C444" i="1"/>
  <c r="B444" i="1"/>
  <c r="F443" i="1"/>
  <c r="B443" i="1"/>
  <c r="F442" i="1"/>
  <c r="B442" i="1"/>
  <c r="F441" i="1"/>
  <c r="B441" i="1"/>
  <c r="F440" i="1"/>
  <c r="B440" i="1"/>
  <c r="F439" i="1"/>
  <c r="C439" i="1"/>
  <c r="B439" i="1"/>
  <c r="F438" i="1"/>
  <c r="C438" i="1"/>
  <c r="B438" i="1"/>
  <c r="F437" i="1"/>
  <c r="C437" i="1"/>
  <c r="B437" i="1"/>
  <c r="F436" i="1"/>
  <c r="C436" i="1"/>
  <c r="B436" i="1"/>
  <c r="F435" i="1"/>
  <c r="B435" i="1"/>
  <c r="F434" i="1"/>
  <c r="C434" i="1"/>
  <c r="B434" i="1"/>
  <c r="F433" i="1"/>
  <c r="C433" i="1"/>
  <c r="B433" i="1"/>
  <c r="F432" i="1"/>
  <c r="C432" i="1"/>
  <c r="B432" i="1"/>
  <c r="F431" i="1"/>
  <c r="C431" i="1"/>
  <c r="B431" i="1"/>
  <c r="F430" i="1"/>
  <c r="B430" i="1"/>
  <c r="F429" i="1"/>
  <c r="C429" i="1"/>
  <c r="B429" i="1"/>
  <c r="F428" i="1"/>
  <c r="C428" i="1"/>
  <c r="B428" i="1"/>
  <c r="F427" i="1"/>
  <c r="B427" i="1"/>
  <c r="F426" i="1"/>
  <c r="C426" i="1"/>
  <c r="B426" i="1"/>
  <c r="F425" i="1"/>
  <c r="B425" i="1"/>
  <c r="F424" i="1"/>
  <c r="C424" i="1"/>
  <c r="B424" i="1"/>
  <c r="F423" i="1"/>
  <c r="B423" i="1"/>
  <c r="F422" i="1"/>
  <c r="C422" i="1"/>
  <c r="B422" i="1"/>
  <c r="F421" i="1"/>
  <c r="C421" i="1"/>
  <c r="B421" i="1"/>
  <c r="F420" i="1"/>
  <c r="C420" i="1"/>
  <c r="B420" i="1"/>
  <c r="F419" i="1"/>
  <c r="B419" i="1"/>
  <c r="F418" i="1"/>
  <c r="B418" i="1"/>
  <c r="F417" i="1"/>
  <c r="C417" i="1"/>
  <c r="B417" i="1"/>
  <c r="F416" i="1"/>
  <c r="C416" i="1"/>
  <c r="B416" i="1"/>
  <c r="F415" i="1"/>
  <c r="C415" i="1"/>
  <c r="B415" i="1"/>
  <c r="F414" i="1"/>
  <c r="C414" i="1"/>
  <c r="B414" i="1"/>
  <c r="F413" i="1"/>
  <c r="B413" i="1"/>
  <c r="F412" i="1"/>
  <c r="B412" i="1"/>
  <c r="F411" i="1"/>
  <c r="B411" i="1"/>
  <c r="F410" i="1"/>
  <c r="B410" i="1"/>
  <c r="F409" i="1"/>
  <c r="B409" i="1"/>
  <c r="F408" i="1"/>
  <c r="B408" i="1"/>
  <c r="F407" i="1"/>
  <c r="B407" i="1"/>
  <c r="F406" i="1"/>
  <c r="B406" i="1"/>
  <c r="F405" i="1"/>
  <c r="C405" i="1"/>
  <c r="B405" i="1"/>
  <c r="F404" i="1"/>
  <c r="C404" i="1"/>
  <c r="B404" i="1"/>
  <c r="F403" i="1"/>
  <c r="B403" i="1"/>
  <c r="F402" i="1"/>
  <c r="B402" i="1"/>
  <c r="F401" i="1"/>
  <c r="C401" i="1"/>
  <c r="B401" i="1"/>
  <c r="F400" i="1"/>
  <c r="B400" i="1"/>
  <c r="F399" i="1"/>
  <c r="C399" i="1"/>
  <c r="B399" i="1"/>
  <c r="F398" i="1"/>
  <c r="C398" i="1"/>
  <c r="B398" i="1"/>
  <c r="F397" i="1"/>
  <c r="C397" i="1"/>
  <c r="B397" i="1"/>
  <c r="F396" i="1"/>
  <c r="B396" i="1"/>
  <c r="F395" i="1"/>
  <c r="C395" i="1"/>
  <c r="B395" i="1"/>
  <c r="F394" i="1"/>
  <c r="C394" i="1"/>
  <c r="B394" i="1"/>
  <c r="F393" i="1"/>
  <c r="B393" i="1"/>
  <c r="F392" i="1"/>
  <c r="C392" i="1"/>
  <c r="B392" i="1"/>
  <c r="F391" i="1"/>
  <c r="C391" i="1"/>
  <c r="B391" i="1"/>
  <c r="F390" i="1"/>
  <c r="B390" i="1"/>
  <c r="F389" i="1"/>
  <c r="C389" i="1"/>
  <c r="B389" i="1"/>
  <c r="F388" i="1"/>
  <c r="B388" i="1"/>
  <c r="F387" i="1"/>
  <c r="C387" i="1"/>
  <c r="B387" i="1"/>
  <c r="F386" i="1"/>
  <c r="C386" i="1"/>
  <c r="B386" i="1"/>
  <c r="F385" i="1"/>
  <c r="C385" i="1"/>
  <c r="B385" i="1"/>
  <c r="F384" i="1"/>
  <c r="B384" i="1"/>
  <c r="F383" i="1"/>
  <c r="B383" i="1"/>
  <c r="F382" i="1"/>
  <c r="C382" i="1"/>
  <c r="B382" i="1"/>
  <c r="F381" i="1"/>
  <c r="C381" i="1"/>
  <c r="B381" i="1"/>
  <c r="F380" i="1"/>
  <c r="B380" i="1"/>
  <c r="F379" i="1"/>
  <c r="B379" i="1"/>
  <c r="F378" i="1"/>
  <c r="C378" i="1"/>
  <c r="B378" i="1"/>
  <c r="F377" i="1"/>
  <c r="C377" i="1"/>
  <c r="B377" i="1"/>
  <c r="F376" i="1"/>
  <c r="C376" i="1"/>
  <c r="B376" i="1"/>
  <c r="F375" i="1"/>
  <c r="B375" i="1"/>
  <c r="F374" i="1"/>
  <c r="C374" i="1"/>
  <c r="B374" i="1"/>
  <c r="F373" i="1"/>
  <c r="B373" i="1"/>
  <c r="F372" i="1"/>
  <c r="C372" i="1"/>
  <c r="B372" i="1"/>
  <c r="F371" i="1"/>
  <c r="C371" i="1"/>
  <c r="B371" i="1"/>
  <c r="F370" i="1"/>
  <c r="C370" i="1"/>
  <c r="B370" i="1"/>
  <c r="F369" i="1"/>
  <c r="C369" i="1"/>
  <c r="B369" i="1"/>
  <c r="F368" i="1"/>
  <c r="C368" i="1"/>
  <c r="B368" i="1"/>
  <c r="F367" i="1"/>
  <c r="C367" i="1"/>
  <c r="B367" i="1"/>
  <c r="F366" i="1"/>
  <c r="C366" i="1"/>
  <c r="B366" i="1"/>
  <c r="F365" i="1"/>
  <c r="C365" i="1"/>
  <c r="B365" i="1"/>
  <c r="F364" i="1"/>
  <c r="C364" i="1"/>
  <c r="B364" i="1"/>
  <c r="F363" i="1"/>
  <c r="B363" i="1"/>
  <c r="F362" i="1"/>
  <c r="C362" i="1"/>
  <c r="B362" i="1"/>
  <c r="F361" i="1"/>
  <c r="C361" i="1"/>
  <c r="B361" i="1"/>
  <c r="F360" i="1"/>
  <c r="C360" i="1"/>
  <c r="B360" i="1"/>
  <c r="F359" i="1"/>
  <c r="B359" i="1"/>
  <c r="F358" i="1"/>
  <c r="B358" i="1"/>
  <c r="F357" i="1"/>
  <c r="C357" i="1"/>
  <c r="B357" i="1"/>
  <c r="F356" i="1"/>
  <c r="C356" i="1"/>
  <c r="B356" i="1"/>
  <c r="F355" i="1"/>
  <c r="C355" i="1"/>
  <c r="B355" i="1"/>
  <c r="F354" i="1"/>
  <c r="C354" i="1"/>
  <c r="B354" i="1"/>
  <c r="F353" i="1"/>
  <c r="B353" i="1"/>
  <c r="F352" i="1"/>
  <c r="C352" i="1"/>
  <c r="B352" i="1"/>
  <c r="F351" i="1"/>
  <c r="C351" i="1"/>
  <c r="B351" i="1"/>
  <c r="F350" i="1"/>
  <c r="B350" i="1"/>
  <c r="F349" i="1"/>
  <c r="C349" i="1"/>
  <c r="B349" i="1"/>
  <c r="F348" i="1"/>
  <c r="B348" i="1"/>
  <c r="F347" i="1"/>
  <c r="C347" i="1"/>
  <c r="B347" i="1"/>
  <c r="F346" i="1"/>
  <c r="B346" i="1"/>
  <c r="F345" i="1"/>
  <c r="C345" i="1"/>
  <c r="B345" i="1"/>
  <c r="F344" i="1"/>
  <c r="B344" i="1"/>
  <c r="F343" i="1"/>
  <c r="B343" i="1"/>
  <c r="F342" i="1"/>
  <c r="B342" i="1"/>
  <c r="F341" i="1"/>
  <c r="C341" i="1"/>
  <c r="B341" i="1"/>
  <c r="F340" i="1"/>
  <c r="C340" i="1"/>
  <c r="B340" i="1"/>
  <c r="F339" i="1"/>
  <c r="C339" i="1"/>
  <c r="B339" i="1"/>
  <c r="F338" i="1"/>
  <c r="B338" i="1"/>
  <c r="F337" i="1"/>
  <c r="B337" i="1"/>
  <c r="F336" i="1"/>
  <c r="C336" i="1"/>
  <c r="B336" i="1"/>
  <c r="F335" i="1"/>
  <c r="C335" i="1"/>
  <c r="B335" i="1"/>
  <c r="F334" i="1"/>
  <c r="C334" i="1"/>
  <c r="B334" i="1"/>
  <c r="F333" i="1"/>
  <c r="C333" i="1"/>
  <c r="B333" i="1"/>
  <c r="F332" i="1"/>
  <c r="B332" i="1"/>
  <c r="F331" i="1"/>
  <c r="B331" i="1"/>
  <c r="F330" i="1"/>
  <c r="B330" i="1"/>
  <c r="F329" i="1"/>
  <c r="B329" i="1"/>
  <c r="F328" i="1"/>
  <c r="C328" i="1"/>
  <c r="B328" i="1"/>
  <c r="F327" i="1"/>
  <c r="B327" i="1"/>
  <c r="F326" i="1"/>
  <c r="B326" i="1"/>
  <c r="F325" i="1"/>
  <c r="C325" i="1"/>
  <c r="B325" i="1"/>
  <c r="F324" i="1"/>
  <c r="B324" i="1"/>
  <c r="F323" i="1"/>
  <c r="B323" i="1"/>
  <c r="F322" i="1"/>
  <c r="C322" i="1"/>
  <c r="B322" i="1"/>
  <c r="F321" i="1"/>
  <c r="B321" i="1"/>
  <c r="F320" i="1"/>
  <c r="C320" i="1"/>
  <c r="B320" i="1"/>
  <c r="F319" i="1"/>
  <c r="B319" i="1"/>
  <c r="F318" i="1"/>
  <c r="C318" i="1"/>
  <c r="B318" i="1"/>
  <c r="F317" i="1"/>
  <c r="C317" i="1"/>
  <c r="B317" i="1"/>
  <c r="F316" i="1"/>
  <c r="C316" i="1"/>
  <c r="B316" i="1"/>
  <c r="F315" i="1"/>
  <c r="C315" i="1"/>
  <c r="B315" i="1"/>
  <c r="F314" i="1"/>
  <c r="C314" i="1"/>
  <c r="B314" i="1"/>
  <c r="F313" i="1"/>
  <c r="C313" i="1"/>
  <c r="B313" i="1"/>
  <c r="F312" i="1"/>
  <c r="B312" i="1"/>
  <c r="F311" i="1"/>
  <c r="C311" i="1"/>
  <c r="B311" i="1"/>
  <c r="F310" i="1"/>
  <c r="B310" i="1"/>
  <c r="F309" i="1"/>
  <c r="C309" i="1"/>
  <c r="B309" i="1"/>
  <c r="F308" i="1"/>
  <c r="C308" i="1"/>
  <c r="B308" i="1"/>
  <c r="F307" i="1"/>
  <c r="C307" i="1"/>
  <c r="B307" i="1"/>
  <c r="F306" i="1"/>
  <c r="C306" i="1"/>
  <c r="B306" i="1"/>
  <c r="F305" i="1"/>
  <c r="C305" i="1"/>
  <c r="B305" i="1"/>
  <c r="F304" i="1"/>
  <c r="C304" i="1"/>
  <c r="B304" i="1"/>
  <c r="F303" i="1"/>
  <c r="C303" i="1"/>
  <c r="B303" i="1"/>
  <c r="F302" i="1"/>
  <c r="C302" i="1"/>
  <c r="B302" i="1"/>
  <c r="F301" i="1"/>
  <c r="C301" i="1"/>
  <c r="B301" i="1"/>
  <c r="F300" i="1"/>
  <c r="C300" i="1"/>
  <c r="B300" i="1"/>
  <c r="F299" i="1"/>
  <c r="B299" i="1"/>
  <c r="F298" i="1"/>
  <c r="B298" i="1"/>
  <c r="F297" i="1"/>
  <c r="C297" i="1"/>
  <c r="B297" i="1"/>
  <c r="F296" i="1"/>
  <c r="B296" i="1"/>
  <c r="F295" i="1"/>
  <c r="C295" i="1"/>
  <c r="B295" i="1"/>
  <c r="F294" i="1"/>
  <c r="B294" i="1"/>
  <c r="F293" i="1"/>
  <c r="B293" i="1"/>
  <c r="F292" i="1"/>
  <c r="C292" i="1"/>
  <c r="B292" i="1"/>
  <c r="F291" i="1"/>
  <c r="B291" i="1"/>
  <c r="F290" i="1"/>
  <c r="C290" i="1"/>
  <c r="B290" i="1"/>
  <c r="F289" i="1"/>
  <c r="B289" i="1"/>
  <c r="F288" i="1"/>
  <c r="C288" i="1"/>
  <c r="B288" i="1"/>
  <c r="F287" i="1"/>
  <c r="B287" i="1"/>
  <c r="F286" i="1"/>
  <c r="B286" i="1"/>
  <c r="F285" i="1"/>
  <c r="B285" i="1"/>
  <c r="F284" i="1"/>
  <c r="C284" i="1"/>
  <c r="B284" i="1"/>
  <c r="F283" i="1"/>
  <c r="C283" i="1"/>
  <c r="B283" i="1"/>
  <c r="F282" i="1"/>
  <c r="C282" i="1"/>
  <c r="B282" i="1"/>
  <c r="F281" i="1"/>
  <c r="B281" i="1"/>
  <c r="F280" i="1"/>
  <c r="C280" i="1"/>
  <c r="B280" i="1"/>
  <c r="F279" i="1"/>
  <c r="B279" i="1"/>
  <c r="F278" i="1"/>
  <c r="C278" i="1"/>
  <c r="B278" i="1"/>
  <c r="F277" i="1"/>
  <c r="C277" i="1"/>
  <c r="B277" i="1"/>
  <c r="F276" i="1"/>
  <c r="C276" i="1"/>
  <c r="B276" i="1"/>
  <c r="F275" i="1"/>
  <c r="C275" i="1"/>
  <c r="B275" i="1"/>
  <c r="F274" i="1"/>
  <c r="C274" i="1"/>
  <c r="B274" i="1"/>
  <c r="F273" i="1"/>
  <c r="C273" i="1"/>
  <c r="B273" i="1"/>
  <c r="F272" i="1"/>
  <c r="C272" i="1"/>
  <c r="B272" i="1"/>
  <c r="F271" i="1"/>
  <c r="C271" i="1"/>
  <c r="B271" i="1"/>
  <c r="F270" i="1"/>
  <c r="C270" i="1"/>
  <c r="B270" i="1"/>
  <c r="F269" i="1"/>
  <c r="B269" i="1"/>
  <c r="F268" i="1"/>
  <c r="B268" i="1"/>
  <c r="F267" i="1"/>
  <c r="C267" i="1"/>
  <c r="B267" i="1"/>
  <c r="F266" i="1"/>
  <c r="B266" i="1"/>
  <c r="F265" i="1"/>
  <c r="B265" i="1"/>
  <c r="F264" i="1"/>
  <c r="C264" i="1"/>
  <c r="B264" i="1"/>
  <c r="F263" i="1"/>
  <c r="C263" i="1"/>
  <c r="B263" i="1"/>
  <c r="F262" i="1"/>
  <c r="B262" i="1"/>
  <c r="F261" i="1"/>
  <c r="C261" i="1"/>
  <c r="B261" i="1"/>
  <c r="F260" i="1"/>
  <c r="C260" i="1"/>
  <c r="B260" i="1"/>
  <c r="F259" i="1"/>
  <c r="B259" i="1"/>
  <c r="F258" i="1"/>
  <c r="C258" i="1"/>
  <c r="B258" i="1"/>
  <c r="F257" i="1"/>
  <c r="C257" i="1"/>
  <c r="B257" i="1"/>
  <c r="F256" i="1"/>
  <c r="C256" i="1"/>
  <c r="B256" i="1"/>
  <c r="F255" i="1"/>
  <c r="C255" i="1"/>
  <c r="B255" i="1"/>
  <c r="F254" i="1"/>
  <c r="C254" i="1"/>
  <c r="B254" i="1"/>
  <c r="F253" i="1"/>
  <c r="C253" i="1"/>
  <c r="B253" i="1"/>
  <c r="F252" i="1"/>
  <c r="C252" i="1"/>
  <c r="B252" i="1"/>
  <c r="F251" i="1"/>
  <c r="B251" i="1"/>
  <c r="F250" i="1"/>
  <c r="B250" i="1"/>
  <c r="F249" i="1"/>
  <c r="C249" i="1"/>
  <c r="B249" i="1"/>
  <c r="F248" i="1"/>
  <c r="C248" i="1"/>
  <c r="B248" i="1"/>
  <c r="F247" i="1"/>
  <c r="C247" i="1"/>
  <c r="B247" i="1"/>
  <c r="F246" i="1"/>
  <c r="B246" i="1"/>
  <c r="F245" i="1"/>
  <c r="B245" i="1"/>
  <c r="F244" i="1"/>
  <c r="C244" i="1"/>
  <c r="B244" i="1"/>
  <c r="F243" i="1"/>
  <c r="C243" i="1"/>
  <c r="B243" i="1"/>
  <c r="F242" i="1"/>
  <c r="B242" i="1"/>
  <c r="F241" i="1"/>
  <c r="C241" i="1"/>
  <c r="B241" i="1"/>
  <c r="F240" i="1"/>
  <c r="C240" i="1"/>
  <c r="B240" i="1"/>
  <c r="F239" i="1"/>
  <c r="B239" i="1"/>
  <c r="F238" i="1"/>
  <c r="B238" i="1"/>
  <c r="F237" i="1"/>
  <c r="C237" i="1"/>
  <c r="B237" i="1"/>
  <c r="F236" i="1"/>
  <c r="B236" i="1"/>
  <c r="F235" i="1"/>
  <c r="C235" i="1"/>
  <c r="B235" i="1"/>
  <c r="F234" i="1"/>
  <c r="C234" i="1"/>
  <c r="B234" i="1"/>
  <c r="F233" i="1"/>
  <c r="B233" i="1"/>
  <c r="F232" i="1"/>
  <c r="B232" i="1"/>
  <c r="F231" i="1"/>
  <c r="C231" i="1"/>
  <c r="B231" i="1"/>
  <c r="F230" i="1"/>
  <c r="C230" i="1"/>
  <c r="B230" i="1"/>
  <c r="F229" i="1"/>
  <c r="C229" i="1"/>
  <c r="B229" i="1"/>
  <c r="F228" i="1"/>
  <c r="C228" i="1"/>
  <c r="B228" i="1"/>
  <c r="F227" i="1"/>
  <c r="C227" i="1"/>
  <c r="B227" i="1"/>
  <c r="F226" i="1"/>
  <c r="C226" i="1"/>
  <c r="B226" i="1"/>
  <c r="F225" i="1"/>
  <c r="C225" i="1"/>
  <c r="B225" i="1"/>
  <c r="F224" i="1"/>
  <c r="C224" i="1"/>
  <c r="B224" i="1"/>
  <c r="F223" i="1"/>
  <c r="B223" i="1"/>
  <c r="F222" i="1"/>
  <c r="B222" i="1"/>
  <c r="F221" i="1"/>
  <c r="C221" i="1"/>
  <c r="B221" i="1"/>
  <c r="F220" i="1"/>
  <c r="C220" i="1"/>
  <c r="B220" i="1"/>
  <c r="F219" i="1"/>
  <c r="C219" i="1"/>
  <c r="B219" i="1"/>
  <c r="F218" i="1"/>
  <c r="B218" i="1"/>
  <c r="F217" i="1"/>
  <c r="C217" i="1"/>
  <c r="B217" i="1"/>
  <c r="F216" i="1"/>
  <c r="C216" i="1"/>
  <c r="B216" i="1"/>
  <c r="F215" i="1"/>
  <c r="C215" i="1"/>
  <c r="B215" i="1"/>
  <c r="F214" i="1"/>
  <c r="C214" i="1"/>
  <c r="B214" i="1"/>
  <c r="F213" i="1"/>
  <c r="C213" i="1"/>
  <c r="B213" i="1"/>
  <c r="F212" i="1"/>
  <c r="B212" i="1"/>
  <c r="F211" i="1"/>
  <c r="C211" i="1"/>
  <c r="B211" i="1"/>
  <c r="F210" i="1"/>
  <c r="C210" i="1"/>
  <c r="B210" i="1"/>
  <c r="F209" i="1"/>
  <c r="C209" i="1"/>
  <c r="B209" i="1"/>
  <c r="F208" i="1"/>
  <c r="C208" i="1"/>
  <c r="B208" i="1"/>
  <c r="F207" i="1"/>
  <c r="C207" i="1"/>
  <c r="B207" i="1"/>
  <c r="F206" i="1"/>
  <c r="B206" i="1"/>
  <c r="F205" i="1"/>
  <c r="C205" i="1"/>
  <c r="B205" i="1"/>
  <c r="F204" i="1"/>
  <c r="C204" i="1"/>
  <c r="B204" i="1"/>
  <c r="F203" i="1"/>
  <c r="B203" i="1"/>
  <c r="F202" i="1"/>
  <c r="B202" i="1"/>
  <c r="F201" i="1"/>
  <c r="C201" i="1"/>
  <c r="B201" i="1"/>
  <c r="F200" i="1"/>
  <c r="C200" i="1"/>
  <c r="B200" i="1"/>
  <c r="F199" i="1"/>
  <c r="B199" i="1"/>
  <c r="F198" i="1"/>
  <c r="B198" i="1"/>
  <c r="F197" i="1"/>
  <c r="B197" i="1"/>
  <c r="F196" i="1"/>
  <c r="B196" i="1"/>
  <c r="F195" i="1"/>
  <c r="B195" i="1"/>
  <c r="F194" i="1"/>
  <c r="C194" i="1"/>
  <c r="B194" i="1"/>
  <c r="F193" i="1"/>
  <c r="C193" i="1"/>
  <c r="B193" i="1"/>
  <c r="F192" i="1"/>
  <c r="C192" i="1"/>
  <c r="B192" i="1"/>
  <c r="F191" i="1"/>
  <c r="B191" i="1"/>
  <c r="F190" i="1"/>
  <c r="C190" i="1"/>
  <c r="B190" i="1"/>
  <c r="F189" i="1"/>
  <c r="C189" i="1"/>
  <c r="B189" i="1"/>
  <c r="F188" i="1"/>
  <c r="C188" i="1"/>
  <c r="B188" i="1"/>
  <c r="F187" i="1"/>
  <c r="C187" i="1"/>
  <c r="B187" i="1"/>
  <c r="F186" i="1"/>
  <c r="C186" i="1"/>
  <c r="B186" i="1"/>
  <c r="F185" i="1"/>
  <c r="C185" i="1"/>
  <c r="B185" i="1"/>
  <c r="F184" i="1"/>
  <c r="C184" i="1"/>
  <c r="B184" i="1"/>
  <c r="F183" i="1"/>
  <c r="C183" i="1"/>
  <c r="B183" i="1"/>
  <c r="F182" i="1"/>
  <c r="C182" i="1"/>
  <c r="B182" i="1"/>
  <c r="F181" i="1"/>
  <c r="B181" i="1"/>
  <c r="F180" i="1"/>
  <c r="C180" i="1"/>
  <c r="B180" i="1"/>
  <c r="F179" i="1"/>
  <c r="C179" i="1"/>
  <c r="B179" i="1"/>
  <c r="F178" i="1"/>
  <c r="B178" i="1"/>
  <c r="F177" i="1"/>
  <c r="C177" i="1"/>
  <c r="B177" i="1"/>
  <c r="F176" i="1"/>
  <c r="C176" i="1"/>
  <c r="B176" i="1"/>
  <c r="F175" i="1"/>
  <c r="C175" i="1"/>
  <c r="B175" i="1"/>
  <c r="F174" i="1"/>
  <c r="C174" i="1"/>
  <c r="B174" i="1"/>
  <c r="F173" i="1"/>
  <c r="B173" i="1"/>
  <c r="F172" i="1"/>
  <c r="C172" i="1"/>
  <c r="B172" i="1"/>
  <c r="F171" i="1"/>
  <c r="C171" i="1"/>
  <c r="B171" i="1"/>
  <c r="F170" i="1"/>
  <c r="C170" i="1"/>
  <c r="B170" i="1"/>
  <c r="F169" i="1"/>
  <c r="C169" i="1"/>
  <c r="B169" i="1"/>
  <c r="F168" i="1"/>
  <c r="B168" i="1"/>
  <c r="F167" i="1"/>
  <c r="C167" i="1"/>
  <c r="B167" i="1"/>
  <c r="F166" i="1"/>
  <c r="C166" i="1"/>
  <c r="B166" i="1"/>
  <c r="F165" i="1"/>
  <c r="C165" i="1"/>
  <c r="B165" i="1"/>
  <c r="F164" i="1"/>
  <c r="B164" i="1"/>
  <c r="F163" i="1"/>
  <c r="C163" i="1"/>
  <c r="B163" i="1"/>
  <c r="F162" i="1"/>
  <c r="C162" i="1"/>
  <c r="B162" i="1"/>
  <c r="F161" i="1"/>
  <c r="B161" i="1"/>
  <c r="F160" i="1"/>
  <c r="B160" i="1"/>
  <c r="F159" i="1"/>
  <c r="C159" i="1"/>
  <c r="B159" i="1"/>
  <c r="F158" i="1"/>
  <c r="B158" i="1"/>
  <c r="F157" i="1"/>
  <c r="B157" i="1"/>
  <c r="F156" i="1"/>
  <c r="C156" i="1"/>
  <c r="B156" i="1"/>
  <c r="F155" i="1"/>
  <c r="C155" i="1"/>
  <c r="B155" i="1"/>
  <c r="F154" i="1"/>
  <c r="B154" i="1"/>
  <c r="F153" i="1"/>
  <c r="B153" i="1"/>
  <c r="F152" i="1"/>
  <c r="C152" i="1"/>
  <c r="B152" i="1"/>
  <c r="F151" i="1"/>
  <c r="C151" i="1"/>
  <c r="B151" i="1"/>
  <c r="F150" i="1"/>
  <c r="B150" i="1"/>
  <c r="F149" i="1"/>
  <c r="C149" i="1"/>
  <c r="B149" i="1"/>
  <c r="F148" i="1"/>
  <c r="B148" i="1"/>
  <c r="F147" i="1"/>
  <c r="B147" i="1"/>
  <c r="F146" i="1"/>
  <c r="C146" i="1"/>
  <c r="B146" i="1"/>
  <c r="F145" i="1"/>
  <c r="C145" i="1"/>
  <c r="B145" i="1"/>
  <c r="F144" i="1"/>
  <c r="B144" i="1"/>
  <c r="F143" i="1"/>
  <c r="C143" i="1"/>
  <c r="B143" i="1"/>
  <c r="F142" i="1"/>
  <c r="C142" i="1"/>
  <c r="B142" i="1"/>
  <c r="F141" i="1"/>
  <c r="C141" i="1"/>
  <c r="B141" i="1"/>
  <c r="F140" i="1"/>
  <c r="C140" i="1"/>
  <c r="B140" i="1"/>
  <c r="F139" i="1"/>
  <c r="C139" i="1"/>
  <c r="B139" i="1"/>
  <c r="F138" i="1"/>
  <c r="C138" i="1"/>
  <c r="B138" i="1"/>
  <c r="F137" i="1"/>
  <c r="B137" i="1"/>
  <c r="F136" i="1"/>
  <c r="B136" i="1"/>
  <c r="F135" i="1"/>
  <c r="C135" i="1"/>
  <c r="B135" i="1"/>
  <c r="F134" i="1"/>
  <c r="C134" i="1"/>
  <c r="B134" i="1"/>
  <c r="F133" i="1"/>
  <c r="C133" i="1"/>
  <c r="B133" i="1"/>
  <c r="F132" i="1"/>
  <c r="C132" i="1"/>
  <c r="B132" i="1"/>
  <c r="F131" i="1"/>
  <c r="C131" i="1"/>
  <c r="B131" i="1"/>
  <c r="F130" i="1"/>
  <c r="C130" i="1"/>
  <c r="B130" i="1"/>
  <c r="F129" i="1"/>
  <c r="C129" i="1"/>
  <c r="B129" i="1"/>
  <c r="F128" i="1"/>
  <c r="C128" i="1"/>
  <c r="B128" i="1"/>
  <c r="F127" i="1"/>
  <c r="B127" i="1"/>
  <c r="F126" i="1"/>
  <c r="C126" i="1"/>
  <c r="B126" i="1"/>
  <c r="F125" i="1"/>
  <c r="C125" i="1"/>
  <c r="B125" i="1"/>
  <c r="F124" i="1"/>
  <c r="C124" i="1"/>
  <c r="B124" i="1"/>
  <c r="F123" i="1"/>
  <c r="C123" i="1"/>
  <c r="B123" i="1"/>
  <c r="F122" i="1"/>
  <c r="C122" i="1"/>
  <c r="B122" i="1"/>
  <c r="F121" i="1"/>
  <c r="C121" i="1"/>
  <c r="B121" i="1"/>
  <c r="F120" i="1"/>
  <c r="C120" i="1"/>
  <c r="B120" i="1"/>
  <c r="F119" i="1"/>
  <c r="C119" i="1"/>
  <c r="B119" i="1"/>
  <c r="F118" i="1"/>
  <c r="C118" i="1"/>
  <c r="B118" i="1"/>
  <c r="F117" i="1"/>
  <c r="C117" i="1"/>
  <c r="B117" i="1"/>
  <c r="F116" i="1"/>
  <c r="B116" i="1"/>
  <c r="F115" i="1"/>
  <c r="C115" i="1"/>
  <c r="B115" i="1"/>
  <c r="F114" i="1"/>
  <c r="C114" i="1"/>
  <c r="B114" i="1"/>
  <c r="F113" i="1"/>
  <c r="C113" i="1"/>
  <c r="B113" i="1"/>
  <c r="F112" i="1"/>
  <c r="C112" i="1"/>
  <c r="B112" i="1"/>
  <c r="F111" i="1"/>
  <c r="C111" i="1"/>
  <c r="B111" i="1"/>
  <c r="F110" i="1"/>
  <c r="C110" i="1"/>
  <c r="B110" i="1"/>
  <c r="F109" i="1"/>
  <c r="B109" i="1"/>
  <c r="F108" i="1"/>
  <c r="C108" i="1"/>
  <c r="B108" i="1"/>
  <c r="F107" i="1"/>
  <c r="C107" i="1"/>
  <c r="B107" i="1"/>
  <c r="F106" i="1"/>
  <c r="B106" i="1"/>
  <c r="F105" i="1"/>
  <c r="C105" i="1"/>
  <c r="B105" i="1"/>
  <c r="F104" i="1"/>
  <c r="C104" i="1"/>
  <c r="B104" i="1"/>
  <c r="F103" i="1"/>
  <c r="B103" i="1"/>
  <c r="F102" i="1"/>
  <c r="C102" i="1"/>
  <c r="B102" i="1"/>
  <c r="F101" i="1"/>
  <c r="B101" i="1"/>
  <c r="F100" i="1"/>
  <c r="C100" i="1"/>
  <c r="B100" i="1"/>
  <c r="F99" i="1"/>
  <c r="C99" i="1"/>
  <c r="B99" i="1"/>
  <c r="F98" i="1"/>
  <c r="C98" i="1"/>
  <c r="B98" i="1"/>
  <c r="F97" i="1"/>
  <c r="C97" i="1"/>
  <c r="B97" i="1"/>
  <c r="F96" i="1"/>
  <c r="C96" i="1"/>
  <c r="B96" i="1"/>
  <c r="F95" i="1"/>
  <c r="B95" i="1"/>
  <c r="F94" i="1"/>
  <c r="B94" i="1"/>
  <c r="F93" i="1"/>
  <c r="C93" i="1"/>
  <c r="B93" i="1"/>
  <c r="F92" i="1"/>
  <c r="C92" i="1"/>
  <c r="B92" i="1"/>
  <c r="F91" i="1"/>
  <c r="C91" i="1"/>
  <c r="B91" i="1"/>
  <c r="F90" i="1"/>
  <c r="C90" i="1"/>
  <c r="B90" i="1"/>
  <c r="F89" i="1"/>
  <c r="B89" i="1"/>
  <c r="F88" i="1"/>
  <c r="B88" i="1"/>
  <c r="F87" i="1"/>
  <c r="B87" i="1"/>
  <c r="F86" i="1"/>
  <c r="C86" i="1"/>
  <c r="B86" i="1"/>
  <c r="F85" i="1"/>
  <c r="C85" i="1"/>
  <c r="B85" i="1"/>
  <c r="F84" i="1"/>
  <c r="B84" i="1"/>
  <c r="F83" i="1"/>
  <c r="C83" i="1"/>
  <c r="B83" i="1"/>
  <c r="F82" i="1"/>
  <c r="C82" i="1"/>
  <c r="B82" i="1"/>
  <c r="F81" i="1"/>
  <c r="C81" i="1"/>
  <c r="B81" i="1"/>
  <c r="F80" i="1"/>
  <c r="C80" i="1"/>
  <c r="B80" i="1"/>
  <c r="F79" i="1"/>
  <c r="B79" i="1"/>
  <c r="F78" i="1"/>
  <c r="C78" i="1"/>
  <c r="B78" i="1"/>
  <c r="F77" i="1"/>
  <c r="C77" i="1"/>
  <c r="B77" i="1"/>
  <c r="F76" i="1"/>
  <c r="C76" i="1"/>
  <c r="B76" i="1"/>
  <c r="F75" i="1"/>
  <c r="C75" i="1"/>
  <c r="B75" i="1"/>
  <c r="F74" i="1"/>
  <c r="B74" i="1"/>
  <c r="F73" i="1"/>
  <c r="C73" i="1"/>
  <c r="B73" i="1"/>
  <c r="F72" i="1"/>
  <c r="C72" i="1"/>
  <c r="B72" i="1"/>
  <c r="F71" i="1"/>
  <c r="C71" i="1"/>
  <c r="B71" i="1"/>
  <c r="F70" i="1"/>
  <c r="B70" i="1"/>
  <c r="F69" i="1"/>
  <c r="C69" i="1"/>
  <c r="B69" i="1"/>
  <c r="F68" i="1"/>
  <c r="B68" i="1"/>
  <c r="F67" i="1"/>
  <c r="C67" i="1"/>
  <c r="B67" i="1"/>
  <c r="F66" i="1"/>
  <c r="B66" i="1"/>
  <c r="F65" i="1"/>
  <c r="C65" i="1"/>
  <c r="B65" i="1"/>
  <c r="F64" i="1"/>
  <c r="C64" i="1"/>
  <c r="B64" i="1"/>
  <c r="F63" i="1"/>
  <c r="C63" i="1"/>
  <c r="B63" i="1"/>
  <c r="F62" i="1"/>
  <c r="C62" i="1"/>
  <c r="B62" i="1"/>
  <c r="F61" i="1"/>
  <c r="C61" i="1"/>
  <c r="B61" i="1"/>
  <c r="F60" i="1"/>
  <c r="B60" i="1"/>
  <c r="F59" i="1"/>
  <c r="C59" i="1"/>
  <c r="B59" i="1"/>
  <c r="F58" i="1"/>
  <c r="B58" i="1"/>
  <c r="F57" i="1"/>
  <c r="C57" i="1"/>
  <c r="B57" i="1"/>
  <c r="F56" i="1"/>
  <c r="C56" i="1"/>
  <c r="B56" i="1"/>
  <c r="F55" i="1"/>
  <c r="B55" i="1"/>
  <c r="F54" i="1"/>
  <c r="C54" i="1"/>
  <c r="B54" i="1"/>
  <c r="F53" i="1"/>
  <c r="C53" i="1"/>
  <c r="B53" i="1"/>
  <c r="F52" i="1"/>
  <c r="C52" i="1"/>
  <c r="B52" i="1"/>
  <c r="F51" i="1"/>
  <c r="B51" i="1"/>
  <c r="F50" i="1"/>
  <c r="B50" i="1"/>
  <c r="F49" i="1"/>
  <c r="C49" i="1"/>
  <c r="B49" i="1"/>
  <c r="F48" i="1"/>
  <c r="B48" i="1"/>
  <c r="F47" i="1"/>
  <c r="B47" i="1"/>
  <c r="F46" i="1"/>
  <c r="B46" i="1"/>
  <c r="F45" i="1"/>
  <c r="B45" i="1"/>
  <c r="F44" i="1"/>
  <c r="B44" i="1"/>
  <c r="F43" i="1"/>
  <c r="B43" i="1"/>
  <c r="F42" i="1"/>
  <c r="B42" i="1"/>
  <c r="B41" i="1"/>
  <c r="C40" i="1"/>
  <c r="B40" i="1"/>
  <c r="F39" i="1"/>
  <c r="B39" i="1"/>
  <c r="F38" i="1"/>
  <c r="B38" i="1"/>
  <c r="F37" i="1"/>
  <c r="B37" i="1"/>
  <c r="F36" i="1"/>
  <c r="C36" i="1"/>
  <c r="B36" i="1"/>
  <c r="F35" i="1"/>
  <c r="B35" i="1"/>
  <c r="F34" i="1"/>
  <c r="B34" i="1"/>
  <c r="F33" i="1"/>
  <c r="B33" i="1"/>
  <c r="F32" i="1"/>
  <c r="B32" i="1"/>
  <c r="F31" i="1"/>
  <c r="B31" i="1"/>
  <c r="F30" i="1"/>
  <c r="B30" i="1"/>
  <c r="F29" i="1"/>
  <c r="B29" i="1"/>
  <c r="F28" i="1"/>
  <c r="C28" i="1"/>
  <c r="B28" i="1"/>
  <c r="F27" i="1"/>
  <c r="B27" i="1"/>
  <c r="F26" i="1"/>
  <c r="B26" i="1"/>
  <c r="F25" i="1"/>
  <c r="B25" i="1"/>
  <c r="F24" i="1"/>
  <c r="B24" i="1"/>
  <c r="F23" i="1"/>
  <c r="B23" i="1"/>
  <c r="F22" i="1"/>
  <c r="B22" i="1"/>
  <c r="F21" i="1"/>
  <c r="B21" i="1"/>
  <c r="F20" i="1"/>
  <c r="B20" i="1"/>
  <c r="F19" i="1"/>
  <c r="B19" i="1"/>
  <c r="F18" i="1"/>
  <c r="B18" i="1"/>
  <c r="F17" i="1"/>
  <c r="B17" i="1"/>
  <c r="F16" i="1"/>
  <c r="B16" i="1"/>
  <c r="F15" i="1"/>
  <c r="B15" i="1"/>
  <c r="F14" i="1"/>
  <c r="C14" i="1"/>
  <c r="B14" i="1"/>
  <c r="F13" i="1"/>
  <c r="C13" i="1"/>
  <c r="B13" i="1"/>
  <c r="F12" i="1"/>
  <c r="C12" i="1"/>
  <c r="B12" i="1"/>
  <c r="F11" i="1"/>
  <c r="B11" i="1"/>
  <c r="F10" i="1"/>
  <c r="C10" i="1"/>
  <c r="B10" i="1"/>
  <c r="F9" i="1"/>
  <c r="C9" i="1"/>
  <c r="B9" i="1"/>
  <c r="F8" i="1"/>
  <c r="B8" i="1"/>
  <c r="F7" i="1"/>
  <c r="B7" i="1"/>
  <c r="F6" i="1"/>
  <c r="C6" i="1"/>
  <c r="B6" i="1"/>
  <c r="F5" i="1"/>
  <c r="C5" i="1"/>
  <c r="B5" i="1"/>
  <c r="F4" i="1"/>
  <c r="C4" i="1"/>
  <c r="B4" i="1"/>
  <c r="F3" i="1"/>
  <c r="B3" i="1"/>
  <c r="F2" i="1"/>
  <c r="B2" i="1"/>
  <c r="F1" i="1"/>
  <c r="C1" i="1"/>
  <c r="B1" i="1"/>
</calcChain>
</file>

<file path=xl/sharedStrings.xml><?xml version="1.0" encoding="utf-8"?>
<sst xmlns="http://schemas.openxmlformats.org/spreadsheetml/2006/main" count="2627" uniqueCount="1152">
  <si>
    <t>孟熙</t>
  </si>
  <si>
    <t>上海市上海市浦东新区上海市浦东新区金湘路255弄禹州国际3期2号楼503室</t>
  </si>
  <si>
    <t>上海市上海市松江区广富林路600弄12号1314</t>
  </si>
  <si>
    <t>-</t>
  </si>
  <si>
    <t>康丽君</t>
  </si>
  <si>
    <t>福建省泉州市鲤城区清蒙开发区德泰路431号</t>
  </si>
  <si>
    <t>魏建宇</t>
  </si>
  <si>
    <t>江苏省南京市玄武区南京市新模范马路1号</t>
  </si>
  <si>
    <t>江苏省南京市浦口区明发滨江新城312栋2404</t>
  </si>
  <si>
    <t>肖志鹏</t>
  </si>
  <si>
    <t>湖南省衡阳市衡南县咸塘镇花江村</t>
  </si>
  <si>
    <t>湖南省衡阳市衡南县咸塘镇花江村星子滩组</t>
  </si>
  <si>
    <t>杨志</t>
  </si>
  <si>
    <t>湖南省岳阳市湘阴县文星镇滨湖路洋家境东湖3栋105门面</t>
  </si>
  <si>
    <t>湖南省岳阳市湘阴县袁家铺镇金和村兰家组</t>
  </si>
  <si>
    <t>林涛</t>
  </si>
  <si>
    <t>广西桂林市恭城瑶族自治县莲花镇三街四巷15号</t>
  </si>
  <si>
    <t>广西桂林市恭城瑶族自治县莲花镇田厂村455号</t>
  </si>
  <si>
    <t>李振文</t>
  </si>
  <si>
    <t>吉林省吉林市桦甸市桦甸市客运站南500米新合作超市</t>
  </si>
  <si>
    <t>吉林省吉林市桦甸市桦甸市红升嘉园8号楼二单元402室</t>
  </si>
  <si>
    <t>王伟</t>
  </si>
  <si>
    <t>广东省深圳市罗湖区嘉宾路太平洋商贸大厦B座1116A</t>
  </si>
  <si>
    <t>广东省深圳市罗湖区莲塘村桐景花园汇景阁101</t>
  </si>
  <si>
    <t>魏洋波</t>
  </si>
  <si>
    <t>陕西省咸阳市秦都区陕西省咸阳市秦都区庆利苑金月会月子会所</t>
  </si>
  <si>
    <t>陕西省咸阳市兴平市陕西省兴平市马尾镇羊圈村一组</t>
  </si>
  <si>
    <t>何宝龙</t>
  </si>
  <si>
    <t>安徽省合肥市包河区1111</t>
  </si>
  <si>
    <t>广东省广州市白云区均禾街道七星岗路凯盈国际</t>
  </si>
  <si>
    <t>刘改明</t>
  </si>
  <si>
    <t>云南省曲靖市罗平县龙门街648号</t>
  </si>
  <si>
    <t>云南省曲靖市罗平县罗雄镇通达小区108号</t>
  </si>
  <si>
    <t>李修芹</t>
  </si>
  <si>
    <t>浙江省杭州市拱墅区杭州市拱墅区宜家时代大厦2幢1402室</t>
  </si>
  <si>
    <t>浙江省杭州市西湖区杭州市西湖区北山街道体育场路466号1幢1单元302室</t>
  </si>
  <si>
    <t>赵伟欠</t>
  </si>
  <si>
    <t>河北省沧州市河间市北石槽开发区</t>
  </si>
  <si>
    <t>河北省沧州市河间市北石槽乡苗庄</t>
  </si>
  <si>
    <t>谢纯伟</t>
  </si>
  <si>
    <t>董梦雪</t>
  </si>
  <si>
    <t>湖北省武汉市蔡甸区湘隆时代广场17栋附2</t>
  </si>
  <si>
    <t>湖北省武汉市蔡甸区湘隆时代大公馆e4栋103室</t>
  </si>
  <si>
    <t>关国政</t>
  </si>
  <si>
    <t>广东省佛山市禅城区佛山市禅城区华远东路八号</t>
  </si>
  <si>
    <t>广东省佛山市禅城区佛山市禅城区教子村南便大街一巷十号</t>
  </si>
  <si>
    <t>李康</t>
  </si>
  <si>
    <t>河北省衡水市安平县城东经济开发区经五路12号</t>
  </si>
  <si>
    <t>河北省衡水市安平县锦绣花城小区11栋3单元101</t>
  </si>
  <si>
    <t>张雄宏</t>
  </si>
  <si>
    <t>安徽省合肥市包河区估计就吃</t>
  </si>
  <si>
    <t>安徽省合肥市包河区还吃饭互粉</t>
  </si>
  <si>
    <t>晏辉荣</t>
  </si>
  <si>
    <t>广东省惠州市惠城区水口街道办事处龙湖大道南383号</t>
  </si>
  <si>
    <t>广东省惠州市惠城区龙湖大道南路337号</t>
  </si>
  <si>
    <t>梁桁</t>
  </si>
  <si>
    <t>四川省成都市武侯区致名路65号</t>
  </si>
  <si>
    <t>四川省成都市新津县花源镇柳河苑五期3栋1单元301</t>
  </si>
  <si>
    <t>万小军</t>
  </si>
  <si>
    <t>陕西省西安市新城区工业区</t>
  </si>
  <si>
    <t>陕西省西安市新城区金红远苑808</t>
  </si>
  <si>
    <t>周小鹏</t>
  </si>
  <si>
    <t>广东省汕头市潮阳区城北一路257号一至三层</t>
  </si>
  <si>
    <t>广东省汕头市龙湖区珠池街道金山花园10栋1402</t>
  </si>
  <si>
    <t>卢晴</t>
  </si>
  <si>
    <t>安徽省合肥市包河区市辖区北路</t>
  </si>
  <si>
    <t>山东省宁阳县</t>
  </si>
  <si>
    <t>付朝波</t>
  </si>
  <si>
    <t>江苏省徐州市睢宁县高作镇金塘大队</t>
  </si>
  <si>
    <t>江苏省徐州市睢宁县王集镇鲁庙村苏庄三组</t>
  </si>
  <si>
    <t>韦源源</t>
  </si>
  <si>
    <t>广西柳州市鱼峰区西江路民泰东园1-2号</t>
  </si>
  <si>
    <t>广西柳州市城中区学院路62号2栋2单元1701室</t>
  </si>
  <si>
    <t>谢清秀</t>
  </si>
  <si>
    <t>陕西省西安市新城区明湖院809</t>
  </si>
  <si>
    <t>王以豪</t>
  </si>
  <si>
    <t>四川省成都市锦江区发个均码</t>
  </si>
  <si>
    <t>云南省昆明市五华区有感觉内存卡</t>
  </si>
  <si>
    <t>齐岩</t>
  </si>
  <si>
    <t>田文兵</t>
  </si>
  <si>
    <t>甘肃省天水市麦积区二十里铺羲皇大道南侧</t>
  </si>
  <si>
    <t>甘肃省天水市麦积区道北寨子村204号</t>
  </si>
  <si>
    <t>潘千定</t>
  </si>
  <si>
    <t>浙江省金华市金东区广渠道</t>
  </si>
  <si>
    <t>浙江省金华市金东区浙江省金华市金东区支家村</t>
  </si>
  <si>
    <t>寿海浪</t>
  </si>
  <si>
    <t>浙江省绍兴市诸暨市陶朱街道朱三西路20</t>
  </si>
  <si>
    <t>浙江省绍兴市诸暨市江藻墨城坞村安家埠</t>
  </si>
  <si>
    <t>徐博</t>
  </si>
  <si>
    <t>江苏省宿迁市宿城区经济开发区黄河南路566号恒力宿迁工业园</t>
  </si>
  <si>
    <t>江苏省宿迁市宿城区黄河新村南四路三巷32号</t>
  </si>
  <si>
    <t>李弘泽</t>
  </si>
  <si>
    <t>张庆亚</t>
  </si>
  <si>
    <t>河北省廊坊市大城县平舒镇北关街73号</t>
  </si>
  <si>
    <t>河北省廊坊市大城县北位乡正村西街</t>
  </si>
  <si>
    <t>胡宇东</t>
  </si>
  <si>
    <t>江西省南昌市东湖区公司地址，江西省南昌市东湖区红谷中大道1628号第一街区A座三楼</t>
  </si>
  <si>
    <t>居住地址，江西省上饶市余干县德胜大道23号三楼</t>
  </si>
  <si>
    <t>舒浩</t>
  </si>
  <si>
    <t>广东省深圳市宝安区沙井红星村中日龙路23号</t>
  </si>
  <si>
    <t>宋毅</t>
  </si>
  <si>
    <t>湖北省武汉市武昌区武昌区中南路盒马超市123号</t>
  </si>
  <si>
    <t>湖北省武汉市武昌区湖北省仙桃市凤凰河路7号</t>
  </si>
  <si>
    <t>宫志国</t>
  </si>
  <si>
    <t>河北省衡水市桃城区衡水市桃城区彭杜乡肖家村</t>
  </si>
  <si>
    <t>河北省衡水市桃城区衡水市桃城区彭杜乡大赵常村</t>
  </si>
  <si>
    <t>唐彩英</t>
  </si>
  <si>
    <t>周洪圆</t>
  </si>
  <si>
    <t>福建省福州市鼓楼区金融街</t>
  </si>
  <si>
    <t>福建省福州市台江区万达广场</t>
  </si>
  <si>
    <t>郑莹</t>
  </si>
  <si>
    <t>安徽省淮南市大通区桃源居门面房</t>
  </si>
  <si>
    <t>安徽省淮南市大通区金丰易居三期</t>
  </si>
  <si>
    <t>黄罗恒</t>
  </si>
  <si>
    <t>毛高强</t>
  </si>
  <si>
    <t>杨振科</t>
  </si>
  <si>
    <t>rgjhhggh</t>
  </si>
  <si>
    <t>安徽省合肥市包河区gfccgjfddff</t>
  </si>
  <si>
    <t>何玉禧</t>
  </si>
  <si>
    <t>刘潇</t>
  </si>
  <si>
    <t>河北省邯郸市丛台区学院北路530号</t>
  </si>
  <si>
    <t>河北省邯郸市丛台区广泰小区22号楼1单元6号</t>
  </si>
  <si>
    <t>巴梦卓</t>
  </si>
  <si>
    <t>河北省邢台市宁晋县天宝西街369号</t>
  </si>
  <si>
    <t>河北省邢台市宁晋县河渠镇巴家庄村</t>
  </si>
  <si>
    <t>曾令志</t>
  </si>
  <si>
    <t>广东省汕头市潮阳区中山中路太和住宅区b1栋144号</t>
  </si>
  <si>
    <t>广东省汕头市潮阳区新河湾9栋3号楼2单元1305号</t>
  </si>
  <si>
    <t>滕裕飞</t>
  </si>
  <si>
    <t>安徽省合肥市包河区阊门横街</t>
  </si>
  <si>
    <t>袁钰祯</t>
  </si>
  <si>
    <t>江西省宜春市袁州区袁州区文体路586号红十字会医院</t>
  </si>
  <si>
    <t>江西省宜春市袁州区官园大道东升花园41栋1003室</t>
  </si>
  <si>
    <t>刘海洋</t>
  </si>
  <si>
    <t>何光胜</t>
  </si>
  <si>
    <t>张志方</t>
  </si>
  <si>
    <t>杜婷</t>
  </si>
  <si>
    <t>安徽省合肥市包河区包河苑</t>
  </si>
  <si>
    <t>安徽省合肥市包河区包河花园</t>
  </si>
  <si>
    <t>江维维</t>
  </si>
  <si>
    <t>北京市北京市东城区赵家村</t>
  </si>
  <si>
    <t>马阿英舍</t>
  </si>
  <si>
    <t>甘肃省临夏回族自治州临夏市达板镇</t>
  </si>
  <si>
    <t>甘肃省临夏回族自治州东乡族自治县达板镇黑石山村七社6号</t>
  </si>
  <si>
    <t>蓝宝煌</t>
  </si>
  <si>
    <t>广东省广州市荔湾区泰丰购物中心二楼</t>
  </si>
  <si>
    <t>广东省广州市荔湾区小榄镇盘凤六巷七号之一</t>
  </si>
  <si>
    <t>吴刚</t>
  </si>
  <si>
    <t>吉林省通化市梅河口市银河大街108号</t>
  </si>
  <si>
    <t>天津市天津市和平区河沿道朝阳里8门106</t>
  </si>
  <si>
    <t>张红斌</t>
  </si>
  <si>
    <t>山西省临汾市尧都区汾河路广奇财富中心A座7层</t>
  </si>
  <si>
    <t>山西省临汾市尧都区段店乡康庄村</t>
  </si>
  <si>
    <t>张洁</t>
  </si>
  <si>
    <t>孔德雷</t>
  </si>
  <si>
    <t>山东省济宁市任城区满庄社区佳禾商务楼635室</t>
  </si>
  <si>
    <t>山东省济宁市曲阜市防山镇陶东村东大街1胡同10号</t>
  </si>
  <si>
    <t>臧洪伟</t>
  </si>
  <si>
    <t>刘坤</t>
  </si>
  <si>
    <t>湖北省十堰市茅箭区人人乐超市</t>
  </si>
  <si>
    <t>安徽省合肥市包河区人多不</t>
  </si>
  <si>
    <t>谭喜坤</t>
  </si>
  <si>
    <t>赵围城</t>
  </si>
  <si>
    <t>山东省莱芜市莱城区文化北路40号保险大厦</t>
  </si>
  <si>
    <t>山东省莱芜市莱城区和庄镇和庄村平安街65号</t>
  </si>
  <si>
    <t>王鸿书</t>
  </si>
  <si>
    <t>刘雪雪</t>
  </si>
  <si>
    <t>安徽省合肥市包河区北京的</t>
  </si>
  <si>
    <t>梁苏杰</t>
  </si>
  <si>
    <t>广西南宁市兴宁区南关回迁楼</t>
  </si>
  <si>
    <t>海南省海口市秀英区南关区回迁楼盘</t>
  </si>
  <si>
    <t>牛立勇</t>
  </si>
  <si>
    <t>河北省石家庄市栾城县窦妪镇彭家庄村口</t>
  </si>
  <si>
    <t>河北省石家庄市栾城县窦妪镇彭家庄村平安街十巷五号</t>
  </si>
  <si>
    <t>李江博</t>
  </si>
  <si>
    <t>李维</t>
  </si>
  <si>
    <t>安徽省合肥市包河区77</t>
  </si>
  <si>
    <t>江西南昌师范高等专科</t>
  </si>
  <si>
    <t>卢强</t>
  </si>
  <si>
    <t>安徽省蚌埠市龙子湖区龙山路</t>
  </si>
  <si>
    <t>安徽省蚌埠市龙子湖区龙子湖区龙锦苑二号楼</t>
  </si>
  <si>
    <t>李志华</t>
  </si>
  <si>
    <t>安徽省合肥市包河区内蒙古赤峰市</t>
  </si>
  <si>
    <t>安徽省合肥市包河区内蒙古赤峰平庄镇</t>
  </si>
  <si>
    <t>李健烜</t>
  </si>
  <si>
    <t>广东省珠海市香洲区广东省珠海市香洲区珠海大道3883号</t>
  </si>
  <si>
    <t>广东省珠海市香洲区唐家湾镇龙岗区晒谷场1号阳光丽园</t>
  </si>
  <si>
    <t>陈俊鸿</t>
  </si>
  <si>
    <t>王小艳</t>
  </si>
  <si>
    <t>张东荣</t>
  </si>
  <si>
    <t>辽宁省锦州市古塔区宜昌路二段51号</t>
  </si>
  <si>
    <t>辽宁省锦州市古塔区宜昌路二段30号</t>
  </si>
  <si>
    <t>黄磊</t>
  </si>
  <si>
    <t>山东省青岛市市北区登州路56号</t>
  </si>
  <si>
    <t>山东省青岛市市北区登州路66号</t>
  </si>
  <si>
    <t>孙先广</t>
  </si>
  <si>
    <t>北京市北京市密云县韩各庄村民委员会南院</t>
  </si>
  <si>
    <t>北京市北京市密云县西田各庄村三街</t>
  </si>
  <si>
    <t>谢亚军</t>
  </si>
  <si>
    <t>陕西省铜川市王益区红旗街30号</t>
  </si>
  <si>
    <t>陕西省铜川市王益区红旗街翠西社区3号楼一单元101室</t>
  </si>
  <si>
    <t>高栋</t>
  </si>
  <si>
    <t>陕西省西安市雁塔区电子一路8号</t>
  </si>
  <si>
    <t>陕西省西安市莲湖区锅炉厂家属院</t>
  </si>
  <si>
    <t>林涵</t>
  </si>
  <si>
    <t>陈贵玲</t>
  </si>
  <si>
    <t>黄金龙</t>
  </si>
  <si>
    <t>广东省惠州市惠城区淡水万顺一路52号</t>
  </si>
  <si>
    <t>广东省惠州市惠阳区淡水宏坤花园2栋403</t>
  </si>
  <si>
    <t>叶彩云</t>
  </si>
  <si>
    <t>广东省河源市和平县上陵邮政代办局15号</t>
  </si>
  <si>
    <t>广东省河源市和平县上陵镇米福村委会塘尾村11号</t>
  </si>
  <si>
    <t>赵曰伟</t>
  </si>
  <si>
    <t>山东省枣庄市滕州市滕州生态园南二百米路口路西</t>
  </si>
  <si>
    <t>山东省枣庄市滕州市滕州市洪绪镇西侯庄村118号</t>
  </si>
  <si>
    <t>陈娉婷</t>
  </si>
  <si>
    <t>福建省厦门市湖里区五缘东二里38号</t>
  </si>
  <si>
    <t>福建省厦门市湖里区长乐路291号</t>
  </si>
  <si>
    <t>王力辉</t>
  </si>
  <si>
    <t>黑龙江省大庆市萨尔图区团结汽配城一号楼20门</t>
  </si>
  <si>
    <t>黑龙江省大庆市萨尔图区万宝小区1号楼2单元302</t>
  </si>
  <si>
    <t>刘素敏</t>
  </si>
  <si>
    <t>芦灯灯</t>
  </si>
  <si>
    <t>浙江省宁波市余姚市金舜东路518号</t>
  </si>
  <si>
    <t>浙江省宁波市余姚市兰江街道丰杨河村黄灿桥12号</t>
  </si>
  <si>
    <t>李学志</t>
  </si>
  <si>
    <t>河北省邯郸市武安市阳邑镇卫生院北150米路西</t>
  </si>
  <si>
    <t>河北省邯郸市武安市淑村镇北三乡村400号</t>
  </si>
  <si>
    <t>牛俊凯</t>
  </si>
  <si>
    <t>河南省安阳市文峰区河南省安阳市安阳县铜冶镇官司村</t>
  </si>
  <si>
    <t>河南省安阳市文峰区河南省安阳市安阳县铜冶镇南铜冶村179号</t>
  </si>
  <si>
    <t>张发贵</t>
  </si>
  <si>
    <t>孙弘鑫</t>
  </si>
  <si>
    <t>河北省承德市围场满族蒙古族自治县天宝路183号</t>
  </si>
  <si>
    <t>河北省承德市围场满族蒙古族自治县金龙街金星花园小区2号楼一单元202室</t>
  </si>
  <si>
    <t>杨巧丽</t>
  </si>
  <si>
    <t>宁夏银川市西夏区西夏万达广场c座9层</t>
  </si>
  <si>
    <t>宁夏银川市贺兰县金贵镇保南村六社</t>
  </si>
  <si>
    <t>冯磊</t>
  </si>
  <si>
    <t>河北省唐山市丰南区河北省唐山市丰南区黄各庄</t>
  </si>
  <si>
    <t>河北省唐山市丰南区河北省唐山市丰南区西葛镇越支四村二区十四号</t>
  </si>
  <si>
    <t>陈伟健</t>
  </si>
  <si>
    <t>安徽省合肥市包河区12</t>
  </si>
  <si>
    <t>安徽省合肥市包河区1</t>
  </si>
  <si>
    <t>刘朋羽</t>
  </si>
  <si>
    <t>朱悝</t>
  </si>
  <si>
    <t>刘建军</t>
  </si>
  <si>
    <t>广西崇左市凭祥市广西凭祥市</t>
  </si>
  <si>
    <t>广西崇左市凭祥市广西凭祥市上石镇马垌村</t>
  </si>
  <si>
    <t>龙琼</t>
  </si>
  <si>
    <t>刘水娣</t>
  </si>
  <si>
    <t>杨建</t>
  </si>
  <si>
    <t>张第军</t>
  </si>
  <si>
    <t>江苏省苏州市吴中区甪直镇陆巷132号</t>
  </si>
  <si>
    <t>江苏省苏州市吴中区甪直镇陆巷莆田广场12号</t>
  </si>
  <si>
    <t>王建波</t>
  </si>
  <si>
    <t>四川省成都市崇州市大划镇经济开发区创新路三段1号</t>
  </si>
  <si>
    <t>四川省成都市崇州市大划镇经济开发区双怀路青年公苑13栋605</t>
  </si>
  <si>
    <t>胡莉</t>
  </si>
  <si>
    <t>江苏省苏州市吴中区甪直镇莆田广场</t>
  </si>
  <si>
    <t>江苏省苏州市吴中区甪直镇莆田</t>
  </si>
  <si>
    <t>王红帅</t>
  </si>
  <si>
    <t>辽宁省沈阳市沈河区辽宁省沈阳市沈河区奉天街广昌路</t>
  </si>
  <si>
    <t>辽宁省沈阳市沈河区辽宁省沈阳市沈河区小南街南关路安顺小区</t>
  </si>
  <si>
    <t>解海峰</t>
  </si>
  <si>
    <t>山东省潍坊市诸城市和平街北首</t>
  </si>
  <si>
    <t>山东省潍坊市诸城市和平街</t>
  </si>
  <si>
    <t>王晓龙</t>
  </si>
  <si>
    <t>上海市上海市黄浦区金桥技术开发区1455号</t>
  </si>
  <si>
    <t>上海市浦东新区金桥镇禹都国际202室</t>
  </si>
  <si>
    <t>林家慧</t>
  </si>
  <si>
    <t>安徽省合肥市包河区十九大就到家</t>
  </si>
  <si>
    <t>安徽省合肥市包河区不准备这是啥睡觉睡觉试试</t>
  </si>
  <si>
    <t>徐秀阳</t>
  </si>
  <si>
    <t>广东省深圳市龙岗区龙岗街道锦龙二路阳光科技园B栋101室</t>
  </si>
  <si>
    <t>广东省深圳市龙岗区龙岗街道锦龙二路阳光住宿502室</t>
  </si>
  <si>
    <t>蔡焕宁</t>
  </si>
  <si>
    <t>吗用</t>
  </si>
  <si>
    <t>安徽省合肥市包河区号给我</t>
  </si>
  <si>
    <t>黄天送</t>
  </si>
  <si>
    <t>广东省惠州市惠城区广东省惠州市惠城区水口镇青塘北5号</t>
  </si>
  <si>
    <t>广东省惠州市惠城区广东省惠州市惠城区水口镇中心村</t>
  </si>
  <si>
    <t>王敬川</t>
  </si>
  <si>
    <t>刘各亮</t>
  </si>
  <si>
    <t>梁智荣</t>
  </si>
  <si>
    <t>柳雅停</t>
  </si>
  <si>
    <t>安徽省宿州市埇桥区国购广场3号门4楼4026</t>
  </si>
  <si>
    <t>安徽省宿州市埇桥区大店镇大东村肖柳第三组29号</t>
  </si>
  <si>
    <t>柯善珍</t>
  </si>
  <si>
    <t>湖北省武汉市江夏区流芳大道</t>
  </si>
  <si>
    <t>陕西省白河县抅扒镇</t>
  </si>
  <si>
    <t>张远华</t>
  </si>
  <si>
    <t>云南省文山壮族苗族自治州麻栗坡县城北建材市场129号</t>
  </si>
  <si>
    <t>云南省文山壮族苗族自治州麻栗坡县河滨路138号</t>
  </si>
  <si>
    <t>刘晓斌</t>
  </si>
  <si>
    <t>山东省青岛市即墨市北安街道办事处秦家庄工业园3号</t>
  </si>
  <si>
    <t>山东省青岛市即墨市温泉镇南北行村377号</t>
  </si>
  <si>
    <t>郭海静</t>
  </si>
  <si>
    <t>罗礼强</t>
  </si>
  <si>
    <t>程武宁</t>
  </si>
  <si>
    <t>北京市北京市大兴区天宫院庆丰路16号</t>
  </si>
  <si>
    <t>北京市北京市大兴区天宫院保利春天里小区六号楼二单元2801</t>
  </si>
  <si>
    <t>唐孝勇</t>
  </si>
  <si>
    <t>重庆市重庆市永川区重庆永川三教镇工业园区</t>
  </si>
  <si>
    <t>重庆市重庆市永川区三教镇三川路</t>
  </si>
  <si>
    <t>叶育平</t>
  </si>
  <si>
    <t>广东省茂名市茂南区茂南区光华北路隔坑村113号3层</t>
  </si>
  <si>
    <t>广东省茂名市电白县广东省茂名市电白县霞洞镇石顶瓦窑村</t>
  </si>
  <si>
    <t>刘虎</t>
  </si>
  <si>
    <t>文攀富</t>
  </si>
  <si>
    <t>四川省南充市高坪区南充机场附近</t>
  </si>
  <si>
    <t>四川省巴中市巴州区长寿路时代锋尚</t>
  </si>
  <si>
    <t>王资鑫</t>
  </si>
  <si>
    <t>山东省潍坊市奎文区胜利东街金马路鲁城大厦3楼</t>
  </si>
  <si>
    <t>山东省潍坊市奎文区北宫街鸢飞路众成虞河生活城11号楼2单元1501</t>
  </si>
  <si>
    <t>胡超</t>
  </si>
  <si>
    <t>江西省鹰潭市贵溪市贵溪市站前路18号</t>
  </si>
  <si>
    <t>江西省鹰潭市贵溪市文坊镇供销社小区40号</t>
  </si>
  <si>
    <t>段晓凤</t>
  </si>
  <si>
    <t>宁夏吴忠市利通区明珠东路公园世家院内</t>
  </si>
  <si>
    <t>宁夏银川市兴庆区通贵乡通贵村11-38</t>
  </si>
  <si>
    <t>鄢兴梅</t>
  </si>
  <si>
    <t>广东省汕头市澄海区广东汕头澄海区峰下工业区</t>
  </si>
  <si>
    <t>广东省汕头市澄海区湖北省十堰市房县中坝乡三溪村5组</t>
  </si>
  <si>
    <t>谭东成</t>
  </si>
  <si>
    <t>广东省广州市荔湾区中山八路新虹街38号1003</t>
  </si>
  <si>
    <t>广东省广州市越秀区恤孤院路1号之一1楼</t>
  </si>
  <si>
    <t>张欢</t>
  </si>
  <si>
    <t>湖北省武汉市武昌区珞喻路1125号</t>
  </si>
  <si>
    <t>湖北省武汉市江岸区和平街道仁和路青城华府</t>
  </si>
  <si>
    <t>王段祥</t>
  </si>
  <si>
    <t>安徽省合肥市包河区27号</t>
  </si>
  <si>
    <t>四川省泸州市江阳区江北镇下坝村9租</t>
  </si>
  <si>
    <t>许宏军</t>
  </si>
  <si>
    <t>夏腊民</t>
  </si>
  <si>
    <t>浙江省湖州市吴兴区湖织大道3009号</t>
  </si>
  <si>
    <t>安徽省宣城市泾县黄村镇九义村新屋组01号</t>
  </si>
  <si>
    <t>陈训文</t>
  </si>
  <si>
    <t>李富君</t>
  </si>
  <si>
    <t>四川省成都市青羊区青羊区文武路42号18楼j号</t>
  </si>
  <si>
    <t>四川省成都市双流县双流县东升镇白依上街21号</t>
  </si>
  <si>
    <t>陈江南</t>
  </si>
  <si>
    <t>江苏省苏州市虎丘区向阳路111号</t>
  </si>
  <si>
    <t>江苏省苏州市吴中区翠坊新村30栋306室</t>
  </si>
  <si>
    <t>王云雷</t>
  </si>
  <si>
    <t>河北省沧州市新华区新华路12号</t>
  </si>
  <si>
    <t>河北省沧州市运河区馨泰花园3-2-102</t>
  </si>
  <si>
    <t>姜旭光</t>
  </si>
  <si>
    <t>吴晓龙</t>
  </si>
  <si>
    <t>宁夏银川市兴庆区光耀大厦</t>
  </si>
  <si>
    <t>宁夏银川市兴庆区清雅园11#-2-702</t>
  </si>
  <si>
    <t>许恒华</t>
  </si>
  <si>
    <t>广西柳州市鹿寨县鹿寨县桂中市场六栋8号</t>
  </si>
  <si>
    <t>广西贺州市八步区贺州大道211号</t>
  </si>
  <si>
    <t>韩光辉</t>
  </si>
  <si>
    <t>河南省周口市商水县老城街道北大街桥头南五十米路西97号</t>
  </si>
  <si>
    <t>河南省周口市西华县新城街道阳城公园二高路尚城公馆一单元五楼西户</t>
  </si>
  <si>
    <t>樊天</t>
  </si>
  <si>
    <t>江苏省苏州市姑苏区工业园区苏虹东路501号</t>
  </si>
  <si>
    <t>江苏省苏州市吴中区工业园区唯亭镇东亭家园50栋204</t>
  </si>
  <si>
    <t>刘晓峰</t>
  </si>
  <si>
    <t>广东省广州市黄埔区广州市黄埔区康南路788号</t>
  </si>
  <si>
    <t>广东省广州市黄埔区广州市黄埔区宏岗南街35号</t>
  </si>
  <si>
    <t>罗勇</t>
  </si>
  <si>
    <t>湖北省黄石市阳新县恩波提路63号</t>
  </si>
  <si>
    <t>湖北省黄石市阳新县现代城A6二单元302</t>
  </si>
  <si>
    <t>陈学涛</t>
  </si>
  <si>
    <t>四川省乐山市市中区龙游路西段鼎力酒店管理处4楼6号</t>
  </si>
  <si>
    <t>四川省乐山市市中区岷河中街40号2幢6单元6楼一号</t>
  </si>
  <si>
    <t>文强</t>
  </si>
  <si>
    <t>四川省成都市双流县双流县简华村二组</t>
  </si>
  <si>
    <t>四川省成都市龙泉驿区龙泉驿区怡和新城</t>
  </si>
  <si>
    <t>张慧</t>
  </si>
  <si>
    <t>江苏省扬州市邗江区123456</t>
  </si>
  <si>
    <t>江苏省扬州市邗江区西湖镇金槐村槐上组27号</t>
  </si>
  <si>
    <t>林永</t>
  </si>
  <si>
    <t>周晓源</t>
  </si>
  <si>
    <t>湖北省宜昌市西陵区东站路189号</t>
  </si>
  <si>
    <t>湖北省宜昌市西陵区小溪塔平云三路平云花园2-3-604</t>
  </si>
  <si>
    <t>王兵</t>
  </si>
  <si>
    <t>北京市北京市东城区酒仙桥路15号</t>
  </si>
  <si>
    <t>北京市北京市朝阳区崔各庄乡黑桥村180号</t>
  </si>
  <si>
    <t>吴文婷</t>
  </si>
  <si>
    <t>贵州省黔东南苗族侗族自治州凯里市博南新区金果苑第七栋负一层</t>
  </si>
  <si>
    <t>贵州省黔东南苗族侗族自治州凯里市和谐家园二期四单元1104室</t>
  </si>
  <si>
    <t>李涛</t>
  </si>
  <si>
    <t>四川省资阳市雁江区建设北路二段26号</t>
  </si>
  <si>
    <t>四川省资阳市雁江区仁德西路黄泥巴山小区44栋501</t>
  </si>
  <si>
    <t>谢勇</t>
  </si>
  <si>
    <t>安徽省合肥市包河区过些日子</t>
  </si>
  <si>
    <t>安徽省合肥市包河区给就给</t>
  </si>
  <si>
    <t>杨小林</t>
  </si>
  <si>
    <t>季霞晓</t>
  </si>
  <si>
    <t>迟翔宇</t>
  </si>
  <si>
    <t>江苏省徐州市鼓楼区淮海东路125号508</t>
  </si>
  <si>
    <t>江苏省徐州市云龙区民富园小区86-3-603</t>
  </si>
  <si>
    <t>赵慧珍</t>
  </si>
  <si>
    <t>安徽省合肥市包河区福建省泉州市晋江的时候可以发货吧</t>
  </si>
  <si>
    <t>安徽省合肥市包河区福建省泉州市晋江市鲤城区浮桥</t>
  </si>
  <si>
    <t>刘小兰</t>
  </si>
  <si>
    <t>姚远琴</t>
  </si>
  <si>
    <t>广东省广州市荔湾区东莞市南城区第一国际汇一城三楼324号</t>
  </si>
  <si>
    <t>广东省广州市荔湾区东莞市东城区樟村上坊南区四巷1号</t>
  </si>
  <si>
    <t>皇甫孟原</t>
  </si>
  <si>
    <t>江苏省无锡市滨湖区滨湖区泰山路1号</t>
  </si>
  <si>
    <t>江苏省无锡市滨湖区滨湖区鲍庙桥2号</t>
  </si>
  <si>
    <t>李俊</t>
  </si>
  <si>
    <t>湖南省常德市武陵区皂果路899号</t>
  </si>
  <si>
    <t>湖南省常德市武陵区永安新东街居委会8组</t>
  </si>
  <si>
    <t>向利浪</t>
  </si>
  <si>
    <t>福建省厦门市同安区新民镇柑岭村新厝官圳里</t>
  </si>
  <si>
    <t>福建省厦门市同安区新民镇柑岭村新厝里</t>
  </si>
  <si>
    <t>王鹏</t>
  </si>
  <si>
    <t>余武泉</t>
  </si>
  <si>
    <t>福建省泉州市南安市福建省泉州市丰州镇东环路</t>
  </si>
  <si>
    <t>姚海合</t>
  </si>
  <si>
    <t>广东省深圳市宝安区深圳市宝安区公明街道根竹园社区三角塘九栋B座</t>
  </si>
  <si>
    <t>广东省深圳市宝安区深圳市宝安区公明街道横岭新村六巷十五栋606</t>
  </si>
  <si>
    <t>邸俊鹏</t>
  </si>
  <si>
    <t>天津市天津市滨海新区天津港保税区新港大道155号</t>
  </si>
  <si>
    <t>天津市天津市滨海新区贻港新城15栋603</t>
  </si>
  <si>
    <t>墨松</t>
  </si>
  <si>
    <t>天津市天津市滨海新区天津市滨海新区杭州道街中心北路88号A区063号</t>
  </si>
  <si>
    <t>天津市天津市滨海新区福州道鸿正绿色家园5-1-302</t>
  </si>
  <si>
    <t>李朋</t>
  </si>
  <si>
    <t>江苏省淮安市淮阴区新渡乡佟洼小区东门</t>
  </si>
  <si>
    <t>江苏省淮安市淮阴区新渡乡佟洼村三组</t>
  </si>
  <si>
    <t>韦丁方</t>
  </si>
  <si>
    <t>广西河池市罗城仫佬族自治县城西建材市场</t>
  </si>
  <si>
    <t>广西河池市罗城仫佬族自治县东门镇一平路20号</t>
  </si>
  <si>
    <t>阮怀远</t>
  </si>
  <si>
    <t>黄明亮</t>
  </si>
  <si>
    <t>邹海平</t>
  </si>
  <si>
    <t>陈有模</t>
  </si>
  <si>
    <t>福建省三明市尤溪县西门85号</t>
  </si>
  <si>
    <t>福建省三明市尤溪县板面56号</t>
  </si>
  <si>
    <t>熊雷雷</t>
  </si>
  <si>
    <t>陈铭君</t>
  </si>
  <si>
    <t>吉林省吉林市桦甸市舒兰大街4275</t>
  </si>
  <si>
    <t>吉林省吉林市舒兰市舒心园D区一号楼</t>
  </si>
  <si>
    <t>李洋</t>
  </si>
  <si>
    <t>四川省宜宾市翠屏区长江大道中段明月苑小区6栋6楼8号</t>
  </si>
  <si>
    <t>四川省宜宾市宜宾县柏溪镇南山星城3栋17楼1号</t>
  </si>
  <si>
    <t>许增拥</t>
  </si>
  <si>
    <t>隋可</t>
  </si>
  <si>
    <t>吉林省长春市朝阳区百脑汇科技大厦1604#</t>
  </si>
  <si>
    <t>吉林省长春市宽城区利国街宏景阁43408</t>
  </si>
  <si>
    <t>龙腾</t>
  </si>
  <si>
    <t>湖北省恩施土家族苗族自治州恩施市施州大道59号电信宿舍2栋201室</t>
  </si>
  <si>
    <t>湖北省恩施土家族苗族自治州恩施市六角亭街道航空路国贸阳光国际3栋1502室</t>
  </si>
  <si>
    <t>朱登峰</t>
  </si>
  <si>
    <t>胡香来</t>
  </si>
  <si>
    <t>云南省昭通市巧家县巧家县白鹤滩镇迤博街中段</t>
  </si>
  <si>
    <t>云南省昭通市巧家县大寨乡烂田社</t>
  </si>
  <si>
    <t>苏国全</t>
  </si>
  <si>
    <t>河南省郑州市新郑市新郑市和庄镇宏达路299号</t>
  </si>
  <si>
    <t>河南省焦作市修武县焦作市修武县周庄乡曹村55号</t>
  </si>
  <si>
    <t>李敏</t>
  </si>
  <si>
    <t>湖北省咸宁市赤壁市发展大道102号</t>
  </si>
  <si>
    <t>湖北省咸宁市赤壁市陆水湖大道清兴花园1栋2单元201</t>
  </si>
  <si>
    <t>刘晓鸣</t>
  </si>
  <si>
    <t>江西省萍乡市上栗县滨河南路18号</t>
  </si>
  <si>
    <t>江西省萍乡市上栗县杨岐乡南源错梁家屋场19号</t>
  </si>
  <si>
    <t>黄昌华</t>
  </si>
  <si>
    <t>高武博</t>
  </si>
  <si>
    <t>陕西省西安市雁塔区丈八东路6号明德八英里</t>
  </si>
  <si>
    <t>山西省运城市万荣县里望乡南阳村第五组041号</t>
  </si>
  <si>
    <t>张坤</t>
  </si>
  <si>
    <t>江苏省淮安市清浦区淮海东路20号</t>
  </si>
  <si>
    <t>江苏省淮安市清浦区正大路柯山花园6栋601</t>
  </si>
  <si>
    <t>费强强</t>
  </si>
  <si>
    <t>甘肃省张掖市甘州区南大街83号</t>
  </si>
  <si>
    <t>甘肃省张掖市甘州区美联国际3号楼302</t>
  </si>
  <si>
    <t>卡秀芳</t>
  </si>
  <si>
    <t>甘肃省临夏回族自治州和政县甘肃省和政县滨河路三号统办楼三楼</t>
  </si>
  <si>
    <t>甘肃省临夏回族自治州和政县甘肃省和政县和汇家园小区2号楼一单元1104</t>
  </si>
  <si>
    <t>王艺尊</t>
  </si>
  <si>
    <t>浙江省宁波市鄞州区浙江省宁波市鄞州区车和度友谊路三生健康产业园</t>
  </si>
  <si>
    <t>湖北省十堰市丹江口市山东威海文登</t>
  </si>
  <si>
    <t>周跃廷</t>
  </si>
  <si>
    <t>江苏省南京市栖霞区进取村万鑫世纪苑2栋3号</t>
  </si>
  <si>
    <t>江苏省南京市六合区大厂杨村路水榭花苑7栋1单元601</t>
  </si>
  <si>
    <t>李文旗</t>
  </si>
  <si>
    <t>白春明</t>
  </si>
  <si>
    <t>陕西省西安市灞桥区陕西省西安市灞桥区西航花园步行街</t>
  </si>
  <si>
    <t>陕西省西安市灞桥区陕西省西安市灞桥区新合乡田马村</t>
  </si>
  <si>
    <t>巩龙</t>
  </si>
  <si>
    <t>曾祥炜</t>
  </si>
  <si>
    <t>广东省江门市蓬江区荷塘镇霞村工业区</t>
  </si>
  <si>
    <t>广东省江门市蓬江区荷塘镇霞村工业区百亿晶出租房</t>
  </si>
  <si>
    <t>邓勇荣</t>
  </si>
  <si>
    <t>广东省佛山市南海区桂东路18号</t>
  </si>
  <si>
    <t>广东省佛山市南海区大沥镇北村观容路22号605房</t>
  </si>
  <si>
    <t>江浩淼</t>
  </si>
  <si>
    <t>李双武</t>
  </si>
  <si>
    <t>刘波</t>
  </si>
  <si>
    <t>湖北省宜昌市伍家岗区城东大道鸿华时代b座1208</t>
  </si>
  <si>
    <t>湖北省宜昌市伍家岗区中南路兴发广场1-2-1603</t>
  </si>
  <si>
    <t>何郑柯</t>
  </si>
  <si>
    <t>荆云霞</t>
  </si>
  <si>
    <t>山东省聊城市茌平县振兴西路</t>
  </si>
  <si>
    <t>山东省聊城市茌平县华信小区20号楼三单元603</t>
  </si>
  <si>
    <t>关鸿健</t>
  </si>
  <si>
    <t>高国原</t>
  </si>
  <si>
    <t>吉林省辽源市东丰县东丰镇东兴路588号</t>
  </si>
  <si>
    <t>吉林省辽源市东丰县南屯基镇北屯基村四组</t>
  </si>
  <si>
    <t>张明强</t>
  </si>
  <si>
    <t>四川省宜宾市珙县巡场镇中坝六组4号</t>
  </si>
  <si>
    <t>四川省宜宾市珙县巡场镇天池村三组45号</t>
  </si>
  <si>
    <t>陈迪轮</t>
  </si>
  <si>
    <t>广东省清远市清城区下濠基132号</t>
  </si>
  <si>
    <t>广东省清远市清城区城市花园小康苑13号楼</t>
  </si>
  <si>
    <t>陈豪</t>
  </si>
  <si>
    <t>江苏省苏州市吴中区唐庄路205号</t>
  </si>
  <si>
    <t>江苏省苏州市吴中区张泾新村一区1幢五单元209</t>
  </si>
  <si>
    <t>陆永婵</t>
  </si>
  <si>
    <t>江苏省苏州市吴江区吴江市盛泽镇红安路口158号</t>
  </si>
  <si>
    <t>江苏省苏州市吴江区吴江市盛泽镇杨扇村58号</t>
  </si>
  <si>
    <t>孙伟</t>
  </si>
  <si>
    <t>吉林省通化市东昌区家乐迪对面飞速网咖二楼</t>
  </si>
  <si>
    <t>吉林省通化市东昌区红岭小区一号楼三单元501</t>
  </si>
  <si>
    <t>徐荣保</t>
  </si>
  <si>
    <t>河北省衡水市桃城区北方工业园区迎宾大街10号</t>
  </si>
  <si>
    <t>河北省衡水市桃城区大庆西路969号5栋4单元402室</t>
  </si>
  <si>
    <t>臧凯</t>
  </si>
  <si>
    <t>辽宁省大连市中山区解放路495</t>
  </si>
  <si>
    <t>辽宁省大连市中山区解放路483</t>
  </si>
  <si>
    <t>颜志平</t>
  </si>
  <si>
    <t>河南省焦作市孟州市济源市济水大街319号</t>
  </si>
  <si>
    <t>河南省焦作市沁阳市济源市段庄村北六巷六号</t>
  </si>
  <si>
    <t>张文武</t>
  </si>
  <si>
    <t>孙阳</t>
  </si>
  <si>
    <t>河北省石家庄市长安区翟营大街光华路往北200米路西</t>
  </si>
  <si>
    <t>河北省石家庄市长安区建设大街光华路欧陆园1号楼1单元501</t>
  </si>
  <si>
    <t>王加燕</t>
  </si>
  <si>
    <t>贵州省贵阳市息烽县贵州省贵阳市息烽县三角花园农贸市场对面</t>
  </si>
  <si>
    <t>贵州省贵阳市息烽县合力超市楼上</t>
  </si>
  <si>
    <t>田玉苗</t>
  </si>
  <si>
    <t>河北省保定市曲阳县河北省保定市曲阳县</t>
  </si>
  <si>
    <t>河北省保定市曲阳县河北省保定市曲阳县文德乡东河流村</t>
  </si>
  <si>
    <t>张好龙</t>
  </si>
  <si>
    <t>湖南省长沙市岳麓区枫林三路418号</t>
  </si>
  <si>
    <t>湖南省长沙市岳麓区柏家塘小区76栋3号</t>
  </si>
  <si>
    <t>周晓亮</t>
  </si>
  <si>
    <t>伏冠军</t>
  </si>
  <si>
    <t>黄金贵</t>
  </si>
  <si>
    <t>辽宁省盘锦市兴隆台区兴油街天丽小区12号商网</t>
  </si>
  <si>
    <t>辽宁省盘锦市兴隆台区兴盛街胡家村贺家屯</t>
  </si>
  <si>
    <t>杨剑</t>
  </si>
  <si>
    <t>湖北省孝感市云梦县县河路26号</t>
  </si>
  <si>
    <t>湖北省孝感市云梦县睡虎路睡虎花园3栋一单元302室</t>
  </si>
  <si>
    <t>张陆生</t>
  </si>
  <si>
    <t>山东省潍坊市奎文区胜利西街安顺路交叉口南150米</t>
  </si>
  <si>
    <t>山东省潍坊市奎文区山东省潍坊市奎文区东风街潍州路交叉口西中和园小区15号3单元302</t>
  </si>
  <si>
    <t>韦视才</t>
  </si>
  <si>
    <t>广西钦州市钦北区钦北区子材西大街18-1号</t>
  </si>
  <si>
    <t>广西钦州市钦北区钦北区白水塘街22-1号</t>
  </si>
  <si>
    <t>胥岩</t>
  </si>
  <si>
    <t>辽宁省沈阳市和平区仙岛二巷73号</t>
  </si>
  <si>
    <t>辽宁省沈阳市苏家屯区文竹街38号5-5-3</t>
  </si>
  <si>
    <t>张永乐</t>
  </si>
  <si>
    <t>河北省保定市顺平县平安西街277号</t>
  </si>
  <si>
    <t>河北省保定市顺平县蒲上乡赵家蒲村1队54号</t>
  </si>
  <si>
    <t>甘嘉淇</t>
  </si>
  <si>
    <t>吴早辉</t>
  </si>
  <si>
    <t>广东省深圳市福田区南园街道华强南路赛格宛C座3栋303室</t>
  </si>
  <si>
    <t>广东省深圳市罗湖区清水河街道博丰大厦1101</t>
  </si>
  <si>
    <t>颜伟</t>
  </si>
  <si>
    <t>四川省攀枝花市东区炳草岗</t>
  </si>
  <si>
    <t>四川省攀枝花市西区弄弄坪西路100号附16号</t>
  </si>
  <si>
    <t>张佳俊</t>
  </si>
  <si>
    <t>冯健明</t>
  </si>
  <si>
    <t>广东省江门市蓬江区经济联合社开发工业区17号厂房</t>
  </si>
  <si>
    <t>广东省江门市鹤山市雅瑶镇昆东村民委员会那水村88号</t>
  </si>
  <si>
    <t>李旺</t>
  </si>
  <si>
    <t>宗庆德</t>
  </si>
  <si>
    <t>四川省宜宾市翠屏区沙坪街道泰兴路龙顺花园小区4栋20号</t>
  </si>
  <si>
    <t>四川省宜宾市翠屏区南城街道青年街29号8楼20号</t>
  </si>
  <si>
    <t>陈健</t>
  </si>
  <si>
    <t>山东省潍坊市青州市东圣水西街698号</t>
  </si>
  <si>
    <t>山东省潍坊市青州市弥河镇大章庄村</t>
  </si>
  <si>
    <t>许有志</t>
  </si>
  <si>
    <t>广东省深圳市宝安区西乡固戍南昌裕兴第一科技园A栋二楼</t>
  </si>
  <si>
    <t>广东省深圳市宝安区西乡凤凰岗凤田小区48栋101房</t>
  </si>
  <si>
    <t>于建青</t>
  </si>
  <si>
    <t>山西省阳泉市盂县山西阳泉盂县城东建材市场西区3号</t>
  </si>
  <si>
    <t>山西省阳泉市盂县山西阳泉盂县励耘佳苑4号楼3单元303</t>
  </si>
  <si>
    <t>李更</t>
  </si>
  <si>
    <t>辽宁省营口市西市区得胜南里102号</t>
  </si>
  <si>
    <t>辽宁省营口市站前区建设街道星光小区9号楼三单元302室</t>
  </si>
  <si>
    <t>刘秋双</t>
  </si>
  <si>
    <t>河北省唐山市丰润区城西朝阳小区104楼5号</t>
  </si>
  <si>
    <t>河北省唐山市丰润区七树庄镇七树庄村中街49号</t>
  </si>
  <si>
    <t>王庆峰</t>
  </si>
  <si>
    <t>湖北省武汉市洪山区雄楚大道634号</t>
  </si>
  <si>
    <t>湖北省武汉市洪山区湖北省鄂州市鄂城区泽林镇泽林泽林街11号</t>
  </si>
  <si>
    <t>黄超</t>
  </si>
  <si>
    <t>宁夏中卫市沙坡头区中山南街中山佳苑3号营业房</t>
  </si>
  <si>
    <t>宁夏中卫市沙坡头区铁路华西2小区39号楼132号</t>
  </si>
  <si>
    <t>马翻翻</t>
  </si>
  <si>
    <t>山西省太原市小店区龙飞街1号</t>
  </si>
  <si>
    <t>山西省晋城市陵川县崇文真秦家庄乡鲁山村南场巷1号</t>
  </si>
  <si>
    <t>谢维松</t>
  </si>
  <si>
    <t>广东省深圳市龙岗区园山街道大运软件小镇39栋203</t>
  </si>
  <si>
    <t>广东省深圳市龙岗区龙城街道欧景城6栋701</t>
  </si>
  <si>
    <t>黄旭东</t>
  </si>
  <si>
    <t>刘迪</t>
  </si>
  <si>
    <t>河南省商丘市睢阳区归德路与香君路交叉路口北</t>
  </si>
  <si>
    <t>河南省商丘市睢阳区宋城西路汇豪天下小区3号楼一单元802</t>
  </si>
  <si>
    <t>宁喜岩</t>
  </si>
  <si>
    <t>吉林省长春市绿园区汽开区富民大街轴齿工业园区</t>
  </si>
  <si>
    <t>吉林省长春市绿园区双丰东路金祥奥邻郡二栋一单元103</t>
  </si>
  <si>
    <t>王帅</t>
  </si>
  <si>
    <t>龚鹏</t>
  </si>
  <si>
    <t>陕西省咸阳市秦都区人民路天王宾馆五层</t>
  </si>
  <si>
    <t>陕西省咸阳市秦都区人民路七厂十字财富公馆一号楼一单元3101</t>
  </si>
  <si>
    <t>胡云霄</t>
  </si>
  <si>
    <t>河北省石家庄市鹿泉市大河镇曲寨村工业区</t>
  </si>
  <si>
    <t>河北省石家庄市鹿泉市大河镇曲寨村</t>
  </si>
  <si>
    <t>叶德芳</t>
  </si>
  <si>
    <t>周晓明</t>
  </si>
  <si>
    <t>广东省汕头市龙湖区汕头市龙湖区工业区10号</t>
  </si>
  <si>
    <t>广东省汕头市龙湖区汕头市龙湖区大门楼五巷四号3</t>
  </si>
  <si>
    <t>杨柳林</t>
  </si>
  <si>
    <t>海南省三沙市儋州市海南省儋州市建设路21号</t>
  </si>
  <si>
    <t>海南省三沙市儋州市海南省儋州市大通路6号</t>
  </si>
  <si>
    <t>张伟</t>
  </si>
  <si>
    <t>傅建兴</t>
  </si>
  <si>
    <t>上海市上海市徐汇区龙吴路1343弄4号502</t>
  </si>
  <si>
    <t>上海市上海市徐汇区龙吴路1343弄14号1101</t>
  </si>
  <si>
    <t>张岚</t>
  </si>
  <si>
    <t>广东省珠海市香洲区吉大九洲大道1346号华润银行大厦501室</t>
  </si>
  <si>
    <t>广东省珠海市香洲区吉大情侣中路39号东方傲景峰3栋1201室</t>
  </si>
  <si>
    <t>李月兰</t>
  </si>
  <si>
    <t>江苏省盐城市亭湖区黄海路16号</t>
  </si>
  <si>
    <t>江苏省盐城市亭湖区光荣小区1巷274号</t>
  </si>
  <si>
    <t>邱文强</t>
  </si>
  <si>
    <t>山东省潍坊市高密市高密市胶河生态发展区王吴驻地</t>
  </si>
  <si>
    <t>山东省潍坊市高密市高密市柏城镇巩家桥村71号</t>
  </si>
  <si>
    <t>康凯</t>
  </si>
  <si>
    <t>河北省张家口市宣化区建国街325号底商</t>
  </si>
  <si>
    <t>河北省张家口市宣化区候家庙乡候家庙村梁西街14排4号</t>
  </si>
  <si>
    <t>李少凯</t>
  </si>
  <si>
    <t>河南省驻马店市确山县龙山路西段二百米路北</t>
  </si>
  <si>
    <t>河南省驻马店市确山县龙山路名门世家百合苑西单元五楼西户</t>
  </si>
  <si>
    <t>杨峰懿</t>
  </si>
  <si>
    <t>汪纯林</t>
  </si>
  <si>
    <t>胡越</t>
  </si>
  <si>
    <t>广东省珠海市香洲区富华里旁利腾金力湾城市展厅</t>
  </si>
  <si>
    <t>广东省珠海市香洲区富康花园3栋602</t>
  </si>
  <si>
    <t>孙喜庆</t>
  </si>
  <si>
    <t>北京市北京市房山区交道东大街5号</t>
  </si>
  <si>
    <t>北京市北京市房山区河北镇南车营村</t>
  </si>
  <si>
    <t>王东</t>
  </si>
  <si>
    <t>海南省海口市龙华区南海大道保税区174号</t>
  </si>
  <si>
    <t>海南省海口市秀英区丘海大道水头村81号</t>
  </si>
  <si>
    <t>何笛</t>
  </si>
  <si>
    <t>江苏省苏州市张家港市保税区三力大厦五楼</t>
  </si>
  <si>
    <t>江苏省苏州市张家港市金港镇蟠江新村79号</t>
  </si>
  <si>
    <t>解青</t>
  </si>
  <si>
    <t>山东省济南市历下区山东省济南市高新区世纪大道13788号</t>
  </si>
  <si>
    <t>山东省济南市历下区山东省济南市历下区智远街道义和庄村48号</t>
  </si>
  <si>
    <t>张金升</t>
  </si>
  <si>
    <t>广东省汕头市潮阳区棉北北关路西平南西区十二栋</t>
  </si>
  <si>
    <t>广东省汕头市潮阳区西胪镇店后东围十二横巷30号</t>
  </si>
  <si>
    <t>荆岩</t>
  </si>
  <si>
    <t>北京市北京市大兴区亦庄开发区富兴国际10</t>
  </si>
  <si>
    <t>福建省福州市台江区美伦浩洋丽都B区205</t>
  </si>
  <si>
    <t>刘云彬</t>
  </si>
  <si>
    <t>四川省泸州市龙马潭区杜家街596号5栋</t>
  </si>
  <si>
    <t>四川省泸州市江阳区华阳街道天立水晶城22号楼4单元1605号</t>
  </si>
  <si>
    <t>宋梦春</t>
  </si>
  <si>
    <t>万军</t>
  </si>
  <si>
    <t>刘江峰</t>
  </si>
  <si>
    <t>江苏省无锡市江阴市江阴市澄江中路159号D323</t>
  </si>
  <si>
    <t>江苏省无锡市江阴市江阴市新华路水岸新都418号1003</t>
  </si>
  <si>
    <t>欧榕超</t>
  </si>
  <si>
    <t>宁诗韵</t>
  </si>
  <si>
    <t>马洪海</t>
  </si>
  <si>
    <t>罗青</t>
  </si>
  <si>
    <t>广西柳州市柳南区柳邕路三区2号1栋201号</t>
  </si>
  <si>
    <t>广西柳州市柳北区白沙路5号5栋一单元4楼1号</t>
  </si>
  <si>
    <t>蒋昌超</t>
  </si>
  <si>
    <t>广东省广州市南沙区南沙安置区</t>
  </si>
  <si>
    <t>广西桂林市恭城瑶族自治县恭城县西岭乡朝川村8号</t>
  </si>
  <si>
    <t>刘伟伟</t>
  </si>
  <si>
    <t>江苏省无锡市崇安区哥伦布广场慧露颜</t>
  </si>
  <si>
    <t>江苏省无锡市崇安区东景家园54栋2201</t>
  </si>
  <si>
    <t>朱文剑</t>
  </si>
  <si>
    <t>王冬青</t>
  </si>
  <si>
    <t>河南省信阳市光山县孙铁铺镇北街口</t>
  </si>
  <si>
    <t>河南省信阳市光山县孙铁铺镇周乡村后王乡</t>
  </si>
  <si>
    <t>郭华</t>
  </si>
  <si>
    <t>河北省邯郸市峰峰矿区南环路与邢都公路交叉口东北角</t>
  </si>
  <si>
    <t>河北省邯郸市峰峰矿区义井镇南侯村二队40号</t>
  </si>
  <si>
    <t>陈代思</t>
  </si>
  <si>
    <t>重庆市重庆市大渡口区东海阿特豪斯2-7</t>
  </si>
  <si>
    <t>重庆市重庆市沙坪坝区畔山桃园8栋23_2</t>
  </si>
  <si>
    <t>张飘柏</t>
  </si>
  <si>
    <t>广东省阳江市江城区莲花路东怡小区1号四楼</t>
  </si>
  <si>
    <t>广东省阳江市江城区华联路湖林松景6栋1103</t>
  </si>
  <si>
    <t>蒙桂龙</t>
  </si>
  <si>
    <t>陈俊宇</t>
  </si>
  <si>
    <t>云南省昆明市西山区马街中路44号</t>
  </si>
  <si>
    <t>云南省昆明市西山区滇池柏悦2栋3012</t>
  </si>
  <si>
    <t>黄永乐</t>
  </si>
  <si>
    <t>湖北省广水市应山办事处府前街8号</t>
  </si>
  <si>
    <t>湖北省广水市应山办事处永阳大道31-5号</t>
  </si>
  <si>
    <t>胡辉</t>
  </si>
  <si>
    <t>湖南省长沙市望城区高塘岭镇洪公塘路138号</t>
  </si>
  <si>
    <t>湖南省长沙市开福区福元中路美利新世界4栋805室</t>
  </si>
  <si>
    <t>李慧</t>
  </si>
  <si>
    <t>山东省淄博市张店区潘南西路1号</t>
  </si>
  <si>
    <t>山东省淄博市沂源县西山新区5号楼三单元201</t>
  </si>
  <si>
    <t>吴凯杰</t>
  </si>
  <si>
    <t>江苏省南通市通州区袁南居敬贤路89号</t>
  </si>
  <si>
    <t>江苏省南通市通州区金新街道麒麟桥村三十八组51号</t>
  </si>
  <si>
    <t>王云波</t>
  </si>
  <si>
    <t>江苏省苏州市相城区苏州相城区春兴路北</t>
  </si>
  <si>
    <t>苏州相城区黄埭镇裴圩村塘船滨54号</t>
  </si>
  <si>
    <t>吕美娜</t>
  </si>
  <si>
    <t>吉林省长春市南关区大经路华联古玩城负一层g101</t>
  </si>
  <si>
    <t>吉林省长春市宽城区团山街团山小区26栋三单元909</t>
  </si>
  <si>
    <t>秦兴海</t>
  </si>
  <si>
    <t>贵州省贵阳市白云区观山湖区金朱东路交叉口恒大中心E5写字楼</t>
  </si>
  <si>
    <t>贵州省贵阳市白云区白金壹号b2栋2071</t>
  </si>
  <si>
    <t>戴义锋</t>
  </si>
  <si>
    <t>广西南宁市青秀区民族大道141号</t>
  </si>
  <si>
    <t>广东省茂名市茂南区镇盛镇樟岭鸭车村</t>
  </si>
  <si>
    <t>李静</t>
  </si>
  <si>
    <t>北京市北京市西城区北京市丰台区真武庙四条四栋二单元</t>
  </si>
  <si>
    <t>北京市北京市西城区北京市西城区真武庙四条四栋二单元</t>
  </si>
  <si>
    <t>朱涛</t>
  </si>
  <si>
    <t>甘肃省兰州市城关区天水北路1008号606室</t>
  </si>
  <si>
    <t>甘肃省兰州市城关区雁西路正茂花园2栋2单元801室</t>
  </si>
  <si>
    <t>江鑫</t>
  </si>
  <si>
    <t>福建省龙岩市新罗区闽西交易城红星美凯龙二楼b8089</t>
  </si>
  <si>
    <t>福建省龙岩市新罗区东岳花园8号楼205</t>
  </si>
  <si>
    <t>张利飞</t>
  </si>
  <si>
    <t>湖北省武汉市黄陂区盘龙城经济开发区名流人和天地风和园第601单元1层8号</t>
  </si>
  <si>
    <t>湖北省武汉市黄陂区盘龙城经济开发区巨龙大道一品国际5-1-1301</t>
  </si>
  <si>
    <t>刘春生</t>
  </si>
  <si>
    <t>广东省惠州市惠阳区广东省惠州市大亚湾响水河比亚迪工业园</t>
  </si>
  <si>
    <t>广东省梅州市兴宁市水口镇邹洞村阳光199号</t>
  </si>
  <si>
    <t>李建伟</t>
  </si>
  <si>
    <t>文章</t>
  </si>
  <si>
    <t>广东省深圳市宝安区固戍华丰世纪工业园</t>
  </si>
  <si>
    <t>广东省深圳市宝安区固戍华丰世纪工业园宿舍楼1016号</t>
  </si>
  <si>
    <t>孙章奕</t>
  </si>
  <si>
    <t>浙江省温州市鹿城区梧田街道寮东联建7栋7号</t>
  </si>
  <si>
    <t>湖北省黄石市黄石港区龙港镇石下村7组</t>
  </si>
  <si>
    <t>韩福军</t>
  </si>
  <si>
    <t>余艳</t>
  </si>
  <si>
    <t>贵州省贵阳市花溪区小河平桥街道97号</t>
  </si>
  <si>
    <t>贵州省贵阳市花溪区小屯路东方小区</t>
  </si>
  <si>
    <t>鲍云鹏</t>
  </si>
  <si>
    <t>安徽省宿州市埇桥区宿州学院东区北门乐万家小区14楼5号</t>
  </si>
  <si>
    <t>安徽省安庆市枞阳县钱桥镇钱桥街道120号</t>
  </si>
  <si>
    <t>刘甜甜</t>
  </si>
  <si>
    <t>辽宁省大连市普兰店市南山社区俊苑小区2-6</t>
  </si>
  <si>
    <t>辽宁省大连市普兰店市金马路御景湾3期17-1-502</t>
  </si>
  <si>
    <t>朱宇</t>
  </si>
  <si>
    <t>湖南省湘西土家族苗族自治州保靖县迁陵镇北门路6号</t>
  </si>
  <si>
    <t>湖南省湘西土家族苗族自治州吉首市保靖民族中学</t>
  </si>
  <si>
    <t>李滨</t>
  </si>
  <si>
    <t>罗志强</t>
  </si>
  <si>
    <t>纪春鹏</t>
  </si>
  <si>
    <t>广西柳州市鹿寨县鹿寨镇兴鹿路18号</t>
  </si>
  <si>
    <t>广西柳州市鹿寨县鹿寨镇新胜小区76号</t>
  </si>
  <si>
    <t>崔玉霞</t>
  </si>
  <si>
    <t>山东省德州市禹城市行政街120美蕴化妆品连锁店</t>
  </si>
  <si>
    <t>山东省德州市禹城市禹王亭小区5号楼一单元301</t>
  </si>
  <si>
    <t>梁梓浩</t>
  </si>
  <si>
    <t>广东省广州市南沙区广州市南沙区大岗镇豪岗路212号</t>
  </si>
  <si>
    <t>广东省广州市南沙区广州市南沙区榄核镇幸福西街北巷8号</t>
  </si>
  <si>
    <t>明峰</t>
  </si>
  <si>
    <t>湖北省黄冈市英山县温泉镇和谐东路山水名居售楼部三楼</t>
  </si>
  <si>
    <t>湖北省黄冈市英山县温泉镇北汤河村十三组77号</t>
  </si>
  <si>
    <t>张磊</t>
  </si>
  <si>
    <t>山东省日照市东港区后村镇榛子埠村</t>
  </si>
  <si>
    <t>戴少孟</t>
  </si>
  <si>
    <t>广东省汕头市澄海区澄华街道下窖工业区美佳楼</t>
  </si>
  <si>
    <t>广东省汕头市澄海区广益街道上坑祥东10巷7号</t>
  </si>
  <si>
    <t>林超</t>
  </si>
  <si>
    <t>浙江省温州市平阳县人民路158号</t>
  </si>
  <si>
    <t>浙江省温州市平阳县解放北路6幢131室</t>
  </si>
  <si>
    <t>是界平</t>
  </si>
  <si>
    <t>江苏省常州市天宁区朝阳四村94号</t>
  </si>
  <si>
    <t>江苏省常州市天宁区华丽骓居甲单元3幢601室</t>
  </si>
  <si>
    <t>刘天风</t>
  </si>
  <si>
    <t>广东东莞长安上近上新路1322号</t>
  </si>
  <si>
    <t>广东东莞虎门怀德</t>
  </si>
  <si>
    <t>王琛</t>
  </si>
  <si>
    <t>江苏省无锡市江阴市云亭镇敔山湾</t>
  </si>
  <si>
    <t>江苏省无锡市江阴市云亭镇云新三村60栋302室</t>
  </si>
  <si>
    <t>石彬</t>
  </si>
  <si>
    <t>叶师思</t>
  </si>
  <si>
    <t>云南省红河哈尼族彝族自治州个旧市大屯镇杨家寨村</t>
  </si>
  <si>
    <t>云南省红河哈尼族彝族自治州个旧市大屯镇小王家寨村</t>
  </si>
  <si>
    <t>张润</t>
  </si>
  <si>
    <t>四川省成都市青羊区宁夏街28号锦城华府2107</t>
  </si>
  <si>
    <t>四川省成都市成华区西林四街126号北回归线二期</t>
  </si>
  <si>
    <t>王振东</t>
  </si>
  <si>
    <t>莫陈凯</t>
  </si>
  <si>
    <t>浙江省嘉兴市南湖区余新镇金星工业园区镇西路6号</t>
  </si>
  <si>
    <t>浙江省嘉兴市南湖区余新镇余贤社区二期2幢504室</t>
  </si>
  <si>
    <t>苏海亮</t>
  </si>
  <si>
    <t>浙江省嘉兴市海盐县富亭村东姚家场3号</t>
  </si>
  <si>
    <t>浙江省嘉兴市海盐县盐湖西路125号</t>
  </si>
  <si>
    <t>程瑶</t>
  </si>
  <si>
    <t>北京市北京市大兴区亦庄博客雅苑8116</t>
  </si>
  <si>
    <t>北京市北京市大兴区亦庄鹿海园五里5号楼3单元101</t>
  </si>
  <si>
    <t>张林洪</t>
  </si>
  <si>
    <t>广东省深圳市宝安区横岗街道四联路380号鸿源隆工业园1栋3楼</t>
  </si>
  <si>
    <t>广东省揭阳市普宁市下架山镇石盘村三区88号</t>
  </si>
  <si>
    <t>王振宇</t>
  </si>
  <si>
    <t>河北省廊坊市香河县钱旺镇义井村</t>
  </si>
  <si>
    <t>河北省廊坊市香河县淑阳镇潮白新村小区八号楼二单元</t>
  </si>
  <si>
    <t>李顺斌</t>
  </si>
  <si>
    <t>天津市天津市东丽区张贵庄街道栖霞道48号</t>
  </si>
  <si>
    <t>天津市天津市东丽区明家庄园13号楼2门601</t>
  </si>
  <si>
    <t>李晓</t>
  </si>
  <si>
    <t>河南省洛阳市新安县城关镇十字街</t>
  </si>
  <si>
    <t>河南省洛阳市新安县城关镇老县委院三单元一楼东门</t>
  </si>
  <si>
    <t>郑兵</t>
  </si>
  <si>
    <t>贵州省黔南布依族苗族自治州都匀市毛尖大道81号金恒星城市综合体28栋一期8-303 315</t>
  </si>
  <si>
    <t>贵州省黔南布依族苗族自治州都匀市沙包堡街道七星路红星小区二期2单元6层附12号</t>
  </si>
  <si>
    <t>李维东</t>
  </si>
  <si>
    <t>山东省潍坊市坊子区潍州路金宝街12号</t>
  </si>
  <si>
    <t>山东省潍坊市坊子区九龙街道办事处西李家庄二村283号</t>
  </si>
  <si>
    <t>王锐亮</t>
  </si>
  <si>
    <t>河北省石家庄市赞皇县龙门大街80号</t>
  </si>
  <si>
    <t>河北省石家庄市赞皇县邢郭乡南马村戏台胡同6号</t>
  </si>
  <si>
    <t>马春晓</t>
  </si>
  <si>
    <t>罗明</t>
  </si>
  <si>
    <t>辽宁省沈阳市新民市新民市民族街55号</t>
  </si>
  <si>
    <t>辽宁省沈阳市新民市于家窝堡乡大四台子村</t>
  </si>
  <si>
    <t>杜珍</t>
  </si>
  <si>
    <t>山西省运城市盐湖区人民北路258号</t>
  </si>
  <si>
    <t>山西省运城市盐湖区四季绿城c区16号楼302</t>
  </si>
  <si>
    <t>孙庆杰</t>
  </si>
  <si>
    <t>李天宇</t>
  </si>
  <si>
    <t>黑龙江省大庆市红岗区黑龙江省大庆市红岗区杏南街道第五采油厂</t>
  </si>
  <si>
    <t>黑龙江省大庆市萨尔图区阳光嘉城6-2802</t>
  </si>
  <si>
    <t>左利军</t>
  </si>
  <si>
    <t>河南省信阳市罗山县罗山县天园北路林业局</t>
  </si>
  <si>
    <t>河南省信阳市罗山县罗山县新区仁和家园</t>
  </si>
  <si>
    <t>都郁</t>
  </si>
  <si>
    <t>辽宁省大连市中山区大连市中山区民康街报业大厦十八楼B</t>
  </si>
  <si>
    <t>辽宁省大连市中山区金泉路新希望家园五号楼1105</t>
  </si>
  <si>
    <t>钟旭东</t>
  </si>
  <si>
    <t>湖南省张家界市永定区新桥镇碧桂园</t>
  </si>
  <si>
    <t>湖南省娄底市涟源市蓝田办事处交通路中银宿舍302</t>
  </si>
  <si>
    <t>曹亮</t>
  </si>
  <si>
    <t>吉林省通化市二道江区钢城路1166号</t>
  </si>
  <si>
    <t>吉林省通化市二道江区富康花园E栋4单元401室</t>
  </si>
  <si>
    <t>崔平</t>
  </si>
  <si>
    <t>江苏省南京市秦淮区钓鱼台119号</t>
  </si>
  <si>
    <t>江苏省南京市秦淮区铜坊苑10幢36号301</t>
  </si>
  <si>
    <t>伍超</t>
  </si>
  <si>
    <t>贵州省贵阳市南明区中华南路联通大厦8楼G座</t>
  </si>
  <si>
    <t>贵州省贵阳市南明区花果园半山小镇W2区7栋2单元1107</t>
  </si>
  <si>
    <t>王方</t>
  </si>
  <si>
    <t>浙江省宁波市余姚市低塘街道历山村农商银行隔壁</t>
  </si>
  <si>
    <t>浙江省宁波市余姚市低塘街道历山村农商银行隔壁生活区</t>
  </si>
  <si>
    <t>何明波</t>
  </si>
  <si>
    <t>江苏省无锡市锡山区东港镇港下红豆家园8栋204</t>
  </si>
  <si>
    <t>江苏省无锡市崇安区东港镇港下红豆家园8栋204</t>
  </si>
  <si>
    <t>张东子</t>
  </si>
  <si>
    <t>陕西省咸阳市武功县陕西省咸阳市武功县人民路西段</t>
  </si>
  <si>
    <t>陕西省咸阳市武功县陕西省咸阳市武功县新民街西段</t>
  </si>
  <si>
    <t>白煜霄</t>
  </si>
  <si>
    <t>北京市北京市丰台区珠江骏景南路108</t>
  </si>
  <si>
    <t>北京市北京市丰台区南顶路康泽园小区14号楼1304</t>
  </si>
  <si>
    <t>韩召龙</t>
  </si>
  <si>
    <t>山东省济南市历城区洪家楼西路海蔚大厦2310</t>
  </si>
  <si>
    <t>山东省济宁市梁山县韩岗镇韩堂村612号</t>
  </si>
  <si>
    <t>危潘</t>
  </si>
  <si>
    <t>四川省成都市彭州市濛阳镇外南街濛西路70号</t>
  </si>
  <si>
    <t>四川省成都市彭州市濛阳镇园石1组29号</t>
  </si>
  <si>
    <t>陈建</t>
  </si>
  <si>
    <t>四川省眉山市洪雅县将军乡安置房32号门市</t>
  </si>
  <si>
    <t>四川省眉山市洪雅县将军乡前进街11号</t>
  </si>
  <si>
    <t>熊超</t>
  </si>
  <si>
    <t>湖北省武汉市江汉区武汉市江汉区前进五路60号</t>
  </si>
  <si>
    <t>湖北省武汉市江汉区单洞三路单洞社区16栋302室</t>
  </si>
  <si>
    <t>张烨清</t>
  </si>
  <si>
    <t>上海市上海市徐汇区康健路29好</t>
  </si>
  <si>
    <t>上海市上海市徐汇区上中西路55弄61号403</t>
  </si>
  <si>
    <t>孙二勇</t>
  </si>
  <si>
    <t>北京市北京市东城区红星美凯龙二楼</t>
  </si>
  <si>
    <t>北京市北京市东城区沟子板小区三号楼三单元三楼301</t>
  </si>
  <si>
    <t>于浩东</t>
  </si>
  <si>
    <t>黑龙江省哈尔滨市呼兰区学院路志华商城</t>
  </si>
  <si>
    <t>黑龙江省哈尔滨方正县</t>
  </si>
  <si>
    <t>杨敏平</t>
  </si>
  <si>
    <t>贵州省毕节市威宁彝族回族苗族自治县草海火车站</t>
  </si>
  <si>
    <t>贵州省毕节市威宁彝族回族苗族自治县草海镇大洼塘村新河组</t>
  </si>
  <si>
    <t>胡晓辉</t>
  </si>
  <si>
    <t>广东省茂名市高州市石仔岭乐天大道1号</t>
  </si>
  <si>
    <t>广东省茂名市高州市广东省茂名市市州市深镇镇中间垌马头河13号</t>
  </si>
  <si>
    <t>刘金辉</t>
  </si>
  <si>
    <t>河北省廊坊市文安县新钢钢铁有限公司</t>
  </si>
  <si>
    <t>河北省廊坊市文安县新镇镇新钢钢铁有限公司第二员工公寓</t>
  </si>
  <si>
    <t>张玉华</t>
  </si>
  <si>
    <t>吴军</t>
  </si>
  <si>
    <t>李喜得</t>
  </si>
  <si>
    <t>杨广</t>
  </si>
  <si>
    <t>贵州省铜仁市沿河土家族自治县田坝社区美食街道办事处</t>
  </si>
  <si>
    <t>贵州省铜仁市沿河土家族自治县淇滩镇檬子村五组</t>
  </si>
  <si>
    <t>李文升</t>
  </si>
  <si>
    <t>广西崇左市扶绥县广西省崇左市扶绥县东门镇兴东大道西7号</t>
  </si>
  <si>
    <t>广西崇左市宁明县广西省崇左市宁明县那堪镇新村村峙究屯19号</t>
  </si>
  <si>
    <t>陆华查</t>
  </si>
  <si>
    <t>陈波</t>
  </si>
  <si>
    <t>吉林省四平市梨树县十家堡镇龙湾村二组</t>
  </si>
  <si>
    <t>吉林省四平市梨树县十家堡镇祥和家园B区五号楼四单元301室</t>
  </si>
  <si>
    <t>张立奎</t>
  </si>
  <si>
    <t>河南省信阳市平桥区河南省信阳市平桥区十六大街小肥羊酒店</t>
  </si>
  <si>
    <t>河南省信阳市平桥区河南省信阳市平桥区明港镇张庄村</t>
  </si>
  <si>
    <t>龙昆周</t>
  </si>
  <si>
    <t>江西省南昌市东湖区幸福街道幸福小区幸福超市</t>
  </si>
  <si>
    <t>李良全</t>
  </si>
  <si>
    <t>胡继军</t>
  </si>
  <si>
    <t>湖北省孝感市云梦县下辛店镇正街1号</t>
  </si>
  <si>
    <t>湖北省孝感市云梦县九星阳光城A栋三单元802</t>
  </si>
  <si>
    <t>马映</t>
  </si>
  <si>
    <t>山西省太原市小店区并州北路6号</t>
  </si>
  <si>
    <t>山西省太原市小店区平阳南路龙城北街滨江花园5号楼505室</t>
  </si>
  <si>
    <t>孙巍</t>
  </si>
  <si>
    <t>陈进</t>
  </si>
  <si>
    <t>广东省广州市白云区开创大道2707号B1栋1205</t>
  </si>
  <si>
    <t>广东省广州市南沙区东涌镇濠涌下街三巷5号</t>
  </si>
  <si>
    <t>张益媛</t>
  </si>
  <si>
    <t>云南省昆明市五华区五华区青年路志远大厦</t>
  </si>
  <si>
    <t>云南省昆明市五华区昆明市五华区龙泉路云大小区</t>
  </si>
  <si>
    <t>赵雨轩</t>
  </si>
  <si>
    <t>辽宁省沈阳市铁西区铁西区兴华南街58-21号</t>
  </si>
  <si>
    <t>辽宁省沈阳市铁西区铁西区沈辽路艳粉街阳光小区33栋5单元201室</t>
  </si>
  <si>
    <t>周元德</t>
  </si>
  <si>
    <t>山东省临沂市费县费县费城街道办事处西洪沟</t>
  </si>
  <si>
    <t>山东省临沂市费县费县费城街道办事处阳城村一组33号</t>
  </si>
  <si>
    <t>袁伟</t>
  </si>
  <si>
    <t>四川省南充市顺庆区利达街108号</t>
  </si>
  <si>
    <t>四川省南充市顺庆区玉带南路一段丽景花园3栋二单元401</t>
  </si>
  <si>
    <t>薛超超</t>
  </si>
  <si>
    <t>河南省洛阳市涧西区建设路154号</t>
  </si>
  <si>
    <t>河南省洛阳市涧西区河南省洛阳市涧西区牡丹路老唐村五组</t>
  </si>
  <si>
    <t>王辉</t>
  </si>
  <si>
    <t>山东省青岛市胶州市常州南路88号</t>
  </si>
  <si>
    <t>山东省青岛市胶州市ps小区六号楼二单元101</t>
  </si>
  <si>
    <t>廖洪</t>
  </si>
  <si>
    <t>四川省成都市双流县公兴镇综保大道168号</t>
  </si>
  <si>
    <t>四川省成都市双流县公兴镇双兴第二社区D5-416</t>
  </si>
  <si>
    <t>陈玉更</t>
  </si>
  <si>
    <t>北京市北京市通州区九棵树东路133号</t>
  </si>
  <si>
    <t>北京市北京市通州区潞城镇太子府村488号</t>
  </si>
  <si>
    <t>徐文涛</t>
  </si>
  <si>
    <t>云南省昆明市石林彝族自治县石林县大昌乐村村委会26号</t>
  </si>
  <si>
    <t>云南省昆明市五华区金鼎北路4号6栋5单元502室</t>
  </si>
  <si>
    <t>孙健</t>
  </si>
  <si>
    <t>吉林省长春市二道区东盛大街吉林大路799号</t>
  </si>
  <si>
    <t>吉林省长春市二道区吉森春城7栋1单901</t>
  </si>
  <si>
    <t>周建保</t>
  </si>
  <si>
    <t>北京市北京市东城区通州路同乐苑小区</t>
  </si>
  <si>
    <t>北京市北京市东城区伴山一城4号楼一单元一楼东户</t>
  </si>
  <si>
    <t>杨鹏</t>
  </si>
  <si>
    <t>陕西省咸阳市兴平市西城潘村16号</t>
  </si>
  <si>
    <t>陕西省咸阳市兴平市东城办事处惠址坊一组三号</t>
  </si>
  <si>
    <t>吕根盛</t>
  </si>
  <si>
    <t>江西省上饶市婺源县紫阳镇太白路6号</t>
  </si>
  <si>
    <t>江西省上饶市婺源县紫阳镇城南环村路4-25号</t>
  </si>
  <si>
    <t>刘冰</t>
  </si>
  <si>
    <t>黑龙江省绥化市青冈县中央大街西段消防队对面</t>
  </si>
  <si>
    <t>黑龙江省绥化市青冈县东方名苑三期二号楼二单元403</t>
  </si>
  <si>
    <t>王顺青</t>
  </si>
  <si>
    <t>湖南省长沙市天心区天心区青园路附12号5栋603</t>
  </si>
  <si>
    <t>湖南省长沙市天心区黑石铺中国电子第48所18栋506</t>
  </si>
  <si>
    <t>许国宣</t>
  </si>
  <si>
    <t>广东省深圳市福田区福田农批市场二楼水果区K13</t>
  </si>
  <si>
    <t>深圳市福田区下梅林村65栋201</t>
  </si>
  <si>
    <t>严佳倩</t>
  </si>
  <si>
    <t>贵州省安顺市西秀区贵州省安顺市东方商城</t>
  </si>
  <si>
    <t>贵州省安顺市西秀区贵州省安顺市东三路防疫站小区</t>
  </si>
  <si>
    <t>储欣</t>
  </si>
  <si>
    <t>浙江省杭州市余杭区乔司街道五星村十一组56号</t>
  </si>
  <si>
    <t>浙江省杭州市余杭区乔司街道五星村十一组24号</t>
  </si>
  <si>
    <t>郭峰</t>
  </si>
  <si>
    <t>广东省惠州市惠阳区瑜进花园</t>
  </si>
  <si>
    <t>广东省惠州市惠阳区广东省惠州市惠阳万顺二路18号</t>
  </si>
  <si>
    <t>李靖</t>
  </si>
  <si>
    <t>陈茂伟</t>
  </si>
  <si>
    <t>广东省深圳市宝安区西乡街道双龙花园3栋</t>
  </si>
  <si>
    <t>广东省茂名市电白县麻岗镇后淡坡腌村</t>
  </si>
  <si>
    <t>欧云章</t>
  </si>
  <si>
    <t>湖北省荆州市沙市区六号路海洋世界</t>
  </si>
  <si>
    <t>湖北省荆州市荆州区郢城镇高路村二组</t>
  </si>
  <si>
    <t>蔡知明</t>
  </si>
  <si>
    <t>广西柳州市城中区三中路跃进村220号</t>
  </si>
  <si>
    <t>广西柳州市柳南区潭中西路18号1栋3单元302号</t>
  </si>
  <si>
    <t>张维东</t>
  </si>
  <si>
    <t>杨发祥</t>
  </si>
  <si>
    <t>云南省昆明市东川区碧云街中段</t>
  </si>
  <si>
    <t>云南省昆明市东川区玉美新城5期2栋二单元405</t>
  </si>
  <si>
    <t>李昊然</t>
  </si>
  <si>
    <t>四川省成都市武侯区金履一路优博广场一栋一层101A室</t>
  </si>
  <si>
    <t>四川省成都市成华区双建路79号成功悦都一栋一单元203</t>
  </si>
  <si>
    <t>茶文宇</t>
  </si>
  <si>
    <t>江苏省南京市鼓楼区中山路中南国际大厦</t>
  </si>
  <si>
    <t>云南省丽江市古城区太和路大研上瑞柏华</t>
  </si>
  <si>
    <t>宋春玲</t>
  </si>
  <si>
    <t>吉林省松原市扶余县三路</t>
  </si>
  <si>
    <t>吉林省松原市扶余县财源小区</t>
  </si>
  <si>
    <t>张元飞</t>
  </si>
  <si>
    <t>江西省赣州市章贡区赣州市章贡区汇盛城市中心</t>
  </si>
  <si>
    <t>江西省南昌市青山湖区世纪风情一期3-1</t>
  </si>
  <si>
    <t>刘俊凯</t>
  </si>
  <si>
    <t>李乐</t>
  </si>
  <si>
    <t>辽宁省辽阳市白塔区辽阳市白塔区卫国路67号</t>
  </si>
  <si>
    <t>辽宁省辽阳市白塔区宏伟区龙泽花园29号楼三单元402室</t>
  </si>
  <si>
    <t>刘建</t>
  </si>
  <si>
    <t>江西省赣州市章贡区红旗大道24号综合通信楼五楼</t>
  </si>
  <si>
    <t>江西省赣州市章贡区红旗大道63号2栋1105室</t>
  </si>
  <si>
    <t>王朝富</t>
  </si>
  <si>
    <t>广东省深圳市福田区八卦岭工业园区八卦三路431栋东二层</t>
  </si>
  <si>
    <t>广东省深圳市南山区南新路丁头村二号303</t>
  </si>
  <si>
    <t>冯杰</t>
  </si>
  <si>
    <t>海南省海口市美兰区中山路13号</t>
  </si>
  <si>
    <t>海南省海口市美兰区文明东路191号新文体宿舍</t>
  </si>
  <si>
    <t>刘春如</t>
  </si>
  <si>
    <t>符永军</t>
  </si>
  <si>
    <t>海南省海口市琼山区海口市琼山区东路街9号</t>
  </si>
  <si>
    <t>海南省海口市琼山区海南省琼海市石壁镇白腊田村15号</t>
  </si>
  <si>
    <t>郭古龙</t>
  </si>
  <si>
    <t>宁夏固原市原州区西兰银综合市场25号</t>
  </si>
  <si>
    <t>宁夏固原市原州区民生苑20楼一单元50l</t>
  </si>
  <si>
    <t>彭伟成</t>
  </si>
  <si>
    <t>广东省广州市越秀区越华路珠江国际大厦38楼</t>
  </si>
  <si>
    <t>广东省广州市番禺区富华中路汀沙大街二座一梯302</t>
  </si>
  <si>
    <t>何兵棚</t>
  </si>
  <si>
    <t>广东省深圳市龙岗区布吉上水径官坑北八巷十一号502</t>
  </si>
  <si>
    <t>广东省深圳市龙岗区布吉上水径新梅子园十二巷四号301</t>
  </si>
  <si>
    <t>刘振星</t>
  </si>
  <si>
    <t>广东省肇庆市四会市东城区海观路戈登酒店对面</t>
  </si>
  <si>
    <t>广东省肇庆市四会市城中区沙提直街15号</t>
  </si>
  <si>
    <t>刘永树</t>
  </si>
  <si>
    <t>广东省惠州市博罗县广东省。惠州市博罗县福田镇桥东工业园。</t>
  </si>
  <si>
    <t>广东省博罗县福田镇</t>
  </si>
  <si>
    <t>多吉布</t>
  </si>
  <si>
    <t>吕青廷</t>
  </si>
  <si>
    <t>四川省绵阳市江油市武都镇团山路43号</t>
  </si>
  <si>
    <t>四川省绵阳市江油市武都镇海金村六组</t>
  </si>
  <si>
    <t>李存刚</t>
  </si>
  <si>
    <t>辽宁省丹东市凤城市凤城市邓铁梅路347号</t>
  </si>
  <si>
    <t>辽宁省丹东市凤城市凤城市石桥路59号热力公司住宅楼一单元303</t>
  </si>
  <si>
    <t>陈永泽</t>
  </si>
  <si>
    <t>山东省滨州市邹平县邹平县长山镇范公路</t>
  </si>
  <si>
    <t>山东省滨州市邹平县邹平县东方明珠小区</t>
  </si>
  <si>
    <t>王超君</t>
  </si>
  <si>
    <t>河南省郑州市中原区郑汴路和未来路交叉口家电市场名店街安吉尔净水器</t>
  </si>
  <si>
    <t>河南省周口市鹿邑县试量镇付庄行政村付庄</t>
  </si>
  <si>
    <t>万水刚</t>
  </si>
  <si>
    <t xml:space="preserve">湖北省武汉市黄陂区川龙大道环后湖 </t>
  </si>
  <si>
    <t xml:space="preserve">湖北省黄冈市武穴市余川镇邢山村二组25号 </t>
  </si>
  <si>
    <t>肖崇利</t>
  </si>
  <si>
    <t>浙江省杭州市萧山区河庄街道同一村3组115号</t>
  </si>
  <si>
    <t>浙江省杭州市萧山区河庄街道同一村宏和嘉园6栋3单元502</t>
  </si>
  <si>
    <t>吴长生</t>
  </si>
  <si>
    <t>山东省荷泽市曹县青菏路开发区241号</t>
  </si>
  <si>
    <t>山东省荷泽市曹县青菏路147号</t>
  </si>
  <si>
    <t>马宏伟</t>
  </si>
  <si>
    <t>关娜</t>
  </si>
  <si>
    <t>辽宁省本溪市溪湖区彩屯南路34号</t>
  </si>
  <si>
    <t>辽宁省本溪市溪湖区溪彩路14-1号</t>
  </si>
  <si>
    <t>鲁宁</t>
  </si>
  <si>
    <t>山东省济宁市泗水县济河街道沙胡同村012号</t>
  </si>
  <si>
    <t>山东省济宁市泗水县三发舜和南区20号楼三单元502室</t>
  </si>
  <si>
    <t>王广和</t>
  </si>
  <si>
    <t>北京市北京市密云县穆家峪镇羊山村三区79号</t>
  </si>
  <si>
    <t>北京市北京市大兴区黄村镇双河南里12-5-501</t>
  </si>
  <si>
    <t>黎剑</t>
  </si>
  <si>
    <t>云南省昆明市寻甸回族彝族自治县仁德镇大花桥三月三路14号</t>
  </si>
  <si>
    <t>云南省昆明市寻甸回族彝族自治县仁德镇大花桥嘉欧建材城17栋二单元402</t>
  </si>
  <si>
    <t>黄大万</t>
  </si>
  <si>
    <t>仝巧</t>
  </si>
  <si>
    <t>江苏省宿迁市宿城区苏宿工业园区古城路21号</t>
  </si>
  <si>
    <t>江苏省宿迁市宿城区蔡集镇朱李村五组68号</t>
  </si>
  <si>
    <t>林伟红</t>
  </si>
  <si>
    <t>广西玉林市博白县饮马江二路016号</t>
  </si>
  <si>
    <t>广西玉林市博白县兴隆西路003号</t>
  </si>
  <si>
    <t>李飞虎</t>
  </si>
  <si>
    <t>河北省石家庄市行唐县龙州镇程段庄村建民路8号</t>
  </si>
  <si>
    <t>河北省石家庄市行唐县龙州镇杨段庄村长宁街32号</t>
  </si>
  <si>
    <t>何志红</t>
  </si>
  <si>
    <t>湖南省岳阳市华容县章华镇杨家桥工业园</t>
  </si>
  <si>
    <t>湖南省岳阳市华容县鲇鱼须镇普贤村两湖一组</t>
  </si>
  <si>
    <t>梁志华</t>
  </si>
  <si>
    <t>彭康雄</t>
  </si>
  <si>
    <t>江西省萍乡市安源区江西省萍乡市安源区华美立家4栋1室</t>
  </si>
  <si>
    <t>江西省萍乡市芦溪县江西省萍乡市芦溪县上埠镇茅布岭易家坊100号</t>
  </si>
  <si>
    <t>王凤义</t>
  </si>
  <si>
    <t>青海省西宁市城西区西川南路78号2号楼2单元2043</t>
  </si>
  <si>
    <t>青海省西宁市城东区昆仑东路石油小区1053</t>
  </si>
  <si>
    <t>何天平</t>
  </si>
  <si>
    <t>广东省广州市番禺区石基镇东兴南路45号</t>
  </si>
  <si>
    <t>广东省广州市荔湾区大石植村二路6号</t>
  </si>
  <si>
    <t>王绪海</t>
  </si>
  <si>
    <t>山东省泰安市泰山区泰玻大街一号</t>
  </si>
  <si>
    <t>山东省泰安市东平县新湖镇东王洼村</t>
  </si>
  <si>
    <t>阮勇鑫</t>
  </si>
  <si>
    <t>湖南省岳阳市岳阳县城关镇长丰路</t>
  </si>
  <si>
    <t>湖南省岳阳市岳阳县城关镇文艺路</t>
  </si>
  <si>
    <t>王金裕</t>
  </si>
  <si>
    <t>山东省济南市章丘市相公庄镇相五村</t>
  </si>
  <si>
    <t>山东省济南市章丘市垛庄镇南明村太平大街53号</t>
  </si>
  <si>
    <t>王震龙</t>
  </si>
  <si>
    <t>江苏省扬州市仪征市朴席镇隆觉路菜市场南侧（原计生办）</t>
  </si>
  <si>
    <t>江苏省扬州市仪征市朴席镇朴席村高庄组2号</t>
  </si>
  <si>
    <t>伍红梅</t>
  </si>
  <si>
    <t>湖北省孝感市安陆市府城办事处碧涢路241号</t>
  </si>
  <si>
    <t>湖北省孝感市安陆市府城办事处碧涢路84号</t>
  </si>
  <si>
    <t>胡朝金</t>
  </si>
  <si>
    <t>湖北省十堰市郧西县观音镇观音村三组281号</t>
  </si>
  <si>
    <t>湖北省十堰市郧西县观音镇县沟村一组9号</t>
  </si>
  <si>
    <t>柳逵</t>
  </si>
  <si>
    <t>湖南省郴州市北湖区香雪大道爱莲湖畔101栋</t>
  </si>
  <si>
    <t>湖南省郴州市宜章县翡翠华府2单元602</t>
  </si>
  <si>
    <t>王俊阳</t>
  </si>
  <si>
    <t>湖南省娄底市娄星区湖南省娄底市娄星区三大桥吉星广场3楼301室</t>
  </si>
  <si>
    <t>福建省泉州市惠安县福建省惠安县东桥镇南湖村前坑32号</t>
  </si>
  <si>
    <t>蒋巍</t>
  </si>
  <si>
    <t>山东省淄博市淄川区颜北路156</t>
  </si>
  <si>
    <t>山东省淄博市博山区柳杭花园五号楼三单元</t>
  </si>
  <si>
    <t>陆荣荣</t>
  </si>
  <si>
    <t>彭伟</t>
  </si>
  <si>
    <t>湖北省武汉市江岸区竹叶山中环商贸城C13-6</t>
  </si>
  <si>
    <t>湖北省武汉市江岸区三金潭福星家园六栋二单元1803</t>
  </si>
  <si>
    <t>廖启江</t>
  </si>
  <si>
    <t>陕西省西安市灞桥区咸宁东路恒大绿洲 63号1904室</t>
  </si>
  <si>
    <t>陕西省西安市雁塔区西安市雁塔区王家村120号501室</t>
  </si>
  <si>
    <t>王志刚</t>
  </si>
  <si>
    <t>云南省昆明市盘龙区万宏路天宇创智中心2703室</t>
  </si>
  <si>
    <t>云南省昆明市盘龙区白龙路巨和美术小区10栋1009室</t>
  </si>
  <si>
    <t>田华</t>
  </si>
  <si>
    <t>黎广森</t>
  </si>
  <si>
    <t>黄祥祥</t>
  </si>
  <si>
    <t>浙江省宁波市余姚市余姚市风山街道安山路175</t>
  </si>
  <si>
    <t>浙江省宁波市余姚市余姚市五金城邮电新村高家路14号</t>
  </si>
  <si>
    <t>张伟明</t>
  </si>
  <si>
    <t>章欣亮</t>
  </si>
  <si>
    <t>江西省南昌市青山湖区昌东大道619号昌东加压站</t>
  </si>
  <si>
    <t>江西省南昌市青山湖区京东大道1866号保利东湾国际6栋402室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</si>
</sst>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8C04D-8878-4D41-A5FC-41503ACA2196}">
  <dimension ref="A1:F771"/>
  <sheetViews>
    <sheetView tabSelected="1" workbookViewId="0">
      <selection sqref="A1:XFD771"/>
    </sheetView>
  </sheetViews>
  <sheetFormatPr defaultRowHeight="14" x14ac:dyDescent="0.3"/>
  <sheetData>
    <row r="1" spans="1:6" x14ac:dyDescent="0.3">
      <c r="A1" t="s">
        <v>0</v>
      </c>
      <c r="B1" t="str">
        <f>"17717566576"</f>
        <v>17717566576</v>
      </c>
      <c r="C1" t="str">
        <f>"210603198202153038"</f>
        <v>210603198202153038</v>
      </c>
      <c r="D1" t="s">
        <v>1</v>
      </c>
      <c r="E1" t="s">
        <v>2</v>
      </c>
      <c r="F1" t="str">
        <f>"2019-02-14 06:12:11"</f>
        <v>2019-02-14 06:12:11</v>
      </c>
    </row>
    <row r="2" spans="1:6" x14ac:dyDescent="0.3">
      <c r="A2" t="s">
        <v>3</v>
      </c>
      <c r="B2" t="str">
        <f>"13850041407"</f>
        <v>13850041407</v>
      </c>
      <c r="C2" t="s">
        <v>3</v>
      </c>
      <c r="D2" t="s">
        <v>3</v>
      </c>
      <c r="E2" t="s">
        <v>3</v>
      </c>
      <c r="F2" t="str">
        <f>"2019-02-14 03:03:17"</f>
        <v>2019-02-14 03:03:17</v>
      </c>
    </row>
    <row r="3" spans="1:6" x14ac:dyDescent="0.3">
      <c r="A3" t="s">
        <v>3</v>
      </c>
      <c r="B3" t="str">
        <f>"15058797684"</f>
        <v>15058797684</v>
      </c>
      <c r="C3" t="s">
        <v>3</v>
      </c>
      <c r="D3" t="s">
        <v>3</v>
      </c>
      <c r="E3" t="s">
        <v>3</v>
      </c>
      <c r="F3" t="str">
        <f>"2019-02-14 00:48:38"</f>
        <v>2019-02-14 00:48:38</v>
      </c>
    </row>
    <row r="4" spans="1:6" x14ac:dyDescent="0.3">
      <c r="A4" t="s">
        <v>4</v>
      </c>
      <c r="B4" t="str">
        <f>"18876262031"</f>
        <v>18876262031</v>
      </c>
      <c r="C4" t="str">
        <f>"350525198601051323"</f>
        <v>350525198601051323</v>
      </c>
      <c r="D4" t="s">
        <v>5</v>
      </c>
      <c r="E4" t="s">
        <v>5</v>
      </c>
      <c r="F4" t="str">
        <f>"2019-02-14 00:23:33"</f>
        <v>2019-02-14 00:23:33</v>
      </c>
    </row>
    <row r="5" spans="1:6" x14ac:dyDescent="0.3">
      <c r="A5" t="s">
        <v>6</v>
      </c>
      <c r="B5" t="str">
        <f>"18914467015"</f>
        <v>18914467015</v>
      </c>
      <c r="C5" t="str">
        <f>"320106198410293614"</f>
        <v>320106198410293614</v>
      </c>
      <c r="D5" t="s">
        <v>7</v>
      </c>
      <c r="E5" t="s">
        <v>8</v>
      </c>
      <c r="F5" t="str">
        <f>"2019-02-14 00:22:37"</f>
        <v>2019-02-14 00:22:37</v>
      </c>
    </row>
    <row r="6" spans="1:6" x14ac:dyDescent="0.3">
      <c r="A6" t="s">
        <v>9</v>
      </c>
      <c r="B6" t="str">
        <f>"18570903525"</f>
        <v>18570903525</v>
      </c>
      <c r="C6" t="str">
        <f>"430422199407077319"</f>
        <v>430422199407077319</v>
      </c>
      <c r="D6" t="s">
        <v>10</v>
      </c>
      <c r="E6" t="s">
        <v>11</v>
      </c>
      <c r="F6" t="str">
        <f>"2019-02-14 00:02:59"</f>
        <v>2019-02-14 00:02:59</v>
      </c>
    </row>
    <row r="7" spans="1:6" x14ac:dyDescent="0.3">
      <c r="A7" t="s">
        <v>3</v>
      </c>
      <c r="B7" t="str">
        <f>"13408216852"</f>
        <v>13408216852</v>
      </c>
      <c r="C7" t="s">
        <v>3</v>
      </c>
      <c r="D7" t="s">
        <v>3</v>
      </c>
      <c r="E7" t="s">
        <v>3</v>
      </c>
      <c r="F7" t="str">
        <f>"2019-02-14 00:02:04"</f>
        <v>2019-02-14 00:02:04</v>
      </c>
    </row>
    <row r="8" spans="1:6" x14ac:dyDescent="0.3">
      <c r="A8" t="s">
        <v>3</v>
      </c>
      <c r="B8" t="str">
        <f>"15011547213"</f>
        <v>15011547213</v>
      </c>
      <c r="C8" t="s">
        <v>3</v>
      </c>
      <c r="D8" t="s">
        <v>3</v>
      </c>
      <c r="E8" t="s">
        <v>3</v>
      </c>
      <c r="F8" t="str">
        <f>"2019-02-13 23:59:21"</f>
        <v>2019-02-13 23:59:21</v>
      </c>
    </row>
    <row r="9" spans="1:6" x14ac:dyDescent="0.3">
      <c r="A9" t="s">
        <v>12</v>
      </c>
      <c r="B9" t="str">
        <f>"13873127051"</f>
        <v>13873127051</v>
      </c>
      <c r="C9" t="str">
        <f>"430624198612274214"</f>
        <v>430624198612274214</v>
      </c>
      <c r="D9" t="s">
        <v>13</v>
      </c>
      <c r="E9" t="s">
        <v>14</v>
      </c>
      <c r="F9" t="str">
        <f>"2019-02-13 23:53:21"</f>
        <v>2019-02-13 23:53:21</v>
      </c>
    </row>
    <row r="10" spans="1:6" x14ac:dyDescent="0.3">
      <c r="A10" t="s">
        <v>15</v>
      </c>
      <c r="B10" t="str">
        <f>"13558433030"</f>
        <v>13558433030</v>
      </c>
      <c r="C10" t="str">
        <f>"450332199011052415"</f>
        <v>450332199011052415</v>
      </c>
      <c r="D10" t="s">
        <v>16</v>
      </c>
      <c r="E10" t="s">
        <v>17</v>
      </c>
      <c r="F10" t="str">
        <f>"2019-02-13 23:53:20"</f>
        <v>2019-02-13 23:53:20</v>
      </c>
    </row>
    <row r="11" spans="1:6" x14ac:dyDescent="0.3">
      <c r="A11" t="s">
        <v>3</v>
      </c>
      <c r="B11" t="str">
        <f>"18339939670"</f>
        <v>18339939670</v>
      </c>
      <c r="C11" t="s">
        <v>3</v>
      </c>
      <c r="D11" t="s">
        <v>3</v>
      </c>
      <c r="E11" t="s">
        <v>3</v>
      </c>
      <c r="F11" t="str">
        <f>"2019-02-13 23:51:39"</f>
        <v>2019-02-13 23:51:39</v>
      </c>
    </row>
    <row r="12" spans="1:6" x14ac:dyDescent="0.3">
      <c r="A12" t="s">
        <v>18</v>
      </c>
      <c r="B12" t="str">
        <f>"13894254662"</f>
        <v>13894254662</v>
      </c>
      <c r="C12" t="str">
        <f>"220282198602102614"</f>
        <v>220282198602102614</v>
      </c>
      <c r="D12" t="s">
        <v>19</v>
      </c>
      <c r="E12" t="s">
        <v>20</v>
      </c>
      <c r="F12" t="str">
        <f>"2019-02-13 23:51:15"</f>
        <v>2019-02-13 23:51:15</v>
      </c>
    </row>
    <row r="13" spans="1:6" x14ac:dyDescent="0.3">
      <c r="A13" t="s">
        <v>21</v>
      </c>
      <c r="B13" t="str">
        <f>"18948335356"</f>
        <v>18948335356</v>
      </c>
      <c r="C13" t="str">
        <f>"513002199010254159"</f>
        <v>513002199010254159</v>
      </c>
      <c r="D13" t="s">
        <v>22</v>
      </c>
      <c r="E13" t="s">
        <v>23</v>
      </c>
      <c r="F13" t="str">
        <f>"2019-02-13 23:47:18"</f>
        <v>2019-02-13 23:47:18</v>
      </c>
    </row>
    <row r="14" spans="1:6" x14ac:dyDescent="0.3">
      <c r="A14" t="s">
        <v>24</v>
      </c>
      <c r="B14" t="str">
        <f>"15829950618"</f>
        <v>15829950618</v>
      </c>
      <c r="C14" t="str">
        <f>"610481199106181853"</f>
        <v>610481199106181853</v>
      </c>
      <c r="D14" t="s">
        <v>25</v>
      </c>
      <c r="E14" t="s">
        <v>26</v>
      </c>
      <c r="F14" t="str">
        <f>"2019-02-13 23:42:59"</f>
        <v>2019-02-13 23:42:59</v>
      </c>
    </row>
    <row r="15" spans="1:6" x14ac:dyDescent="0.3">
      <c r="A15" t="s">
        <v>3</v>
      </c>
      <c r="B15" t="str">
        <f>"15905722250"</f>
        <v>15905722250</v>
      </c>
      <c r="C15" t="s">
        <v>3</v>
      </c>
      <c r="D15" t="s">
        <v>3</v>
      </c>
      <c r="E15" t="s">
        <v>3</v>
      </c>
      <c r="F15" t="str">
        <f>"2019-02-13 23:25:44"</f>
        <v>2019-02-13 23:25:44</v>
      </c>
    </row>
    <row r="16" spans="1:6" x14ac:dyDescent="0.3">
      <c r="A16" t="s">
        <v>3</v>
      </c>
      <c r="B16" t="str">
        <f>"13476705333"</f>
        <v>13476705333</v>
      </c>
      <c r="C16" t="s">
        <v>3</v>
      </c>
      <c r="D16" t="s">
        <v>3</v>
      </c>
      <c r="E16" t="s">
        <v>3</v>
      </c>
      <c r="F16" t="str">
        <f>"2019-02-13 23:15:36"</f>
        <v>2019-02-13 23:15:36</v>
      </c>
    </row>
    <row r="17" spans="1:6" x14ac:dyDescent="0.3">
      <c r="A17" t="s">
        <v>3</v>
      </c>
      <c r="B17" t="str">
        <f>"15591965339"</f>
        <v>15591965339</v>
      </c>
      <c r="C17" t="s">
        <v>3</v>
      </c>
      <c r="D17" t="s">
        <v>3</v>
      </c>
      <c r="E17" t="s">
        <v>3</v>
      </c>
      <c r="F17" t="str">
        <f>"2019-02-13 23:03:02"</f>
        <v>2019-02-13 23:03:02</v>
      </c>
    </row>
    <row r="18" spans="1:6" x14ac:dyDescent="0.3">
      <c r="A18" t="s">
        <v>3</v>
      </c>
      <c r="B18" t="str">
        <f>"18323624531"</f>
        <v>18323624531</v>
      </c>
      <c r="C18" t="s">
        <v>3</v>
      </c>
      <c r="D18" t="s">
        <v>3</v>
      </c>
      <c r="E18" t="s">
        <v>3</v>
      </c>
      <c r="F18" t="str">
        <f>"2019-02-13 23:01:19"</f>
        <v>2019-02-13 23:01:19</v>
      </c>
    </row>
    <row r="19" spans="1:6" x14ac:dyDescent="0.3">
      <c r="A19" t="s">
        <v>3</v>
      </c>
      <c r="B19" t="str">
        <f>"18296175691"</f>
        <v>18296175691</v>
      </c>
      <c r="C19" t="s">
        <v>3</v>
      </c>
      <c r="D19" t="s">
        <v>3</v>
      </c>
      <c r="E19" t="s">
        <v>3</v>
      </c>
      <c r="F19" t="str">
        <f>"2019-02-13 23:00:02"</f>
        <v>2019-02-13 23:00:02</v>
      </c>
    </row>
    <row r="20" spans="1:6" x14ac:dyDescent="0.3">
      <c r="A20" t="s">
        <v>3</v>
      </c>
      <c r="B20" t="str">
        <f>"13620447403"</f>
        <v>13620447403</v>
      </c>
      <c r="C20" t="s">
        <v>3</v>
      </c>
      <c r="D20" t="s">
        <v>3</v>
      </c>
      <c r="E20" t="s">
        <v>3</v>
      </c>
      <c r="F20" t="str">
        <f>"2019-02-13 22:59:25"</f>
        <v>2019-02-13 22:59:25</v>
      </c>
    </row>
    <row r="21" spans="1:6" x14ac:dyDescent="0.3">
      <c r="A21" t="s">
        <v>3</v>
      </c>
      <c r="B21" t="str">
        <f>"14770316505"</f>
        <v>14770316505</v>
      </c>
      <c r="C21" t="s">
        <v>3</v>
      </c>
      <c r="D21" t="s">
        <v>3</v>
      </c>
      <c r="E21" t="s">
        <v>3</v>
      </c>
      <c r="F21" t="str">
        <f>"2019-02-13 22:58:39"</f>
        <v>2019-02-13 22:58:39</v>
      </c>
    </row>
    <row r="22" spans="1:6" x14ac:dyDescent="0.3">
      <c r="A22" t="s">
        <v>3</v>
      </c>
      <c r="B22" t="str">
        <f>"17622865321"</f>
        <v>17622865321</v>
      </c>
      <c r="C22" t="s">
        <v>3</v>
      </c>
      <c r="D22" t="s">
        <v>3</v>
      </c>
      <c r="E22" t="s">
        <v>3</v>
      </c>
      <c r="F22" t="str">
        <f>"2019-02-13 22:58:22"</f>
        <v>2019-02-13 22:58:22</v>
      </c>
    </row>
    <row r="23" spans="1:6" x14ac:dyDescent="0.3">
      <c r="A23" t="s">
        <v>3</v>
      </c>
      <c r="B23" t="str">
        <f>"13582290796"</f>
        <v>13582290796</v>
      </c>
      <c r="C23" t="s">
        <v>3</v>
      </c>
      <c r="D23" t="s">
        <v>3</v>
      </c>
      <c r="E23" t="s">
        <v>3</v>
      </c>
      <c r="F23" t="str">
        <f>"2019-02-13 22:58:05"</f>
        <v>2019-02-13 22:58:05</v>
      </c>
    </row>
    <row r="24" spans="1:6" x14ac:dyDescent="0.3">
      <c r="A24" t="s">
        <v>3</v>
      </c>
      <c r="B24" t="str">
        <f>"18273846837"</f>
        <v>18273846837</v>
      </c>
      <c r="C24" t="s">
        <v>3</v>
      </c>
      <c r="D24" t="s">
        <v>3</v>
      </c>
      <c r="E24" t="s">
        <v>3</v>
      </c>
      <c r="F24" t="str">
        <f>"2019-02-13 22:57:36"</f>
        <v>2019-02-13 22:57:36</v>
      </c>
    </row>
    <row r="25" spans="1:6" x14ac:dyDescent="0.3">
      <c r="A25" t="s">
        <v>3</v>
      </c>
      <c r="B25" t="str">
        <f>"17379288465"</f>
        <v>17379288465</v>
      </c>
      <c r="C25" t="s">
        <v>3</v>
      </c>
      <c r="D25" t="s">
        <v>3</v>
      </c>
      <c r="E25" t="s">
        <v>3</v>
      </c>
      <c r="F25" t="str">
        <f>"2019-02-13 22:57:19"</f>
        <v>2019-02-13 22:57:19</v>
      </c>
    </row>
    <row r="26" spans="1:6" x14ac:dyDescent="0.3">
      <c r="A26" t="s">
        <v>3</v>
      </c>
      <c r="B26" t="str">
        <f>"13033425323"</f>
        <v>13033425323</v>
      </c>
      <c r="C26" t="s">
        <v>3</v>
      </c>
      <c r="D26" t="s">
        <v>3</v>
      </c>
      <c r="E26" t="s">
        <v>3</v>
      </c>
      <c r="F26" t="str">
        <f>"2019-02-13 22:57:04"</f>
        <v>2019-02-13 22:57:04</v>
      </c>
    </row>
    <row r="27" spans="1:6" x14ac:dyDescent="0.3">
      <c r="A27" t="s">
        <v>3</v>
      </c>
      <c r="B27" t="str">
        <f>"13258836636"</f>
        <v>13258836636</v>
      </c>
      <c r="C27" t="s">
        <v>3</v>
      </c>
      <c r="D27" t="s">
        <v>3</v>
      </c>
      <c r="E27" t="s">
        <v>3</v>
      </c>
      <c r="F27" t="str">
        <f>"2019-02-13 22:56:56"</f>
        <v>2019-02-13 22:56:56</v>
      </c>
    </row>
    <row r="28" spans="1:6" x14ac:dyDescent="0.3">
      <c r="A28" t="s">
        <v>27</v>
      </c>
      <c r="B28" t="str">
        <f>"15107515105"</f>
        <v>15107515105</v>
      </c>
      <c r="C28" t="str">
        <f>"440229199501102213"</f>
        <v>440229199501102213</v>
      </c>
      <c r="D28" t="s">
        <v>28</v>
      </c>
      <c r="E28" t="s">
        <v>29</v>
      </c>
      <c r="F28" t="str">
        <f>"2019-02-13 22:56:28"</f>
        <v>2019-02-13 22:56:28</v>
      </c>
    </row>
    <row r="29" spans="1:6" x14ac:dyDescent="0.3">
      <c r="A29" t="s">
        <v>3</v>
      </c>
      <c r="B29" t="str">
        <f>"13560556820"</f>
        <v>13560556820</v>
      </c>
      <c r="C29" t="s">
        <v>3</v>
      </c>
      <c r="D29" t="s">
        <v>3</v>
      </c>
      <c r="E29" t="s">
        <v>3</v>
      </c>
      <c r="F29" t="str">
        <f>"2019-02-13 22:55:27"</f>
        <v>2019-02-13 22:55:27</v>
      </c>
    </row>
    <row r="30" spans="1:6" x14ac:dyDescent="0.3">
      <c r="A30" t="s">
        <v>3</v>
      </c>
      <c r="B30" t="str">
        <f>"15836653982"</f>
        <v>15836653982</v>
      </c>
      <c r="C30" t="s">
        <v>3</v>
      </c>
      <c r="D30" t="s">
        <v>3</v>
      </c>
      <c r="E30" t="s">
        <v>3</v>
      </c>
      <c r="F30" t="str">
        <f>"2019-02-13 22:55:17"</f>
        <v>2019-02-13 22:55:17</v>
      </c>
    </row>
    <row r="31" spans="1:6" x14ac:dyDescent="0.3">
      <c r="A31" t="s">
        <v>3</v>
      </c>
      <c r="B31" t="str">
        <f>"13261059857"</f>
        <v>13261059857</v>
      </c>
      <c r="C31" t="s">
        <v>3</v>
      </c>
      <c r="D31" t="s">
        <v>3</v>
      </c>
      <c r="E31" t="s">
        <v>3</v>
      </c>
      <c r="F31" t="str">
        <f>"2019-02-13 22:54:51"</f>
        <v>2019-02-13 22:54:51</v>
      </c>
    </row>
    <row r="32" spans="1:6" x14ac:dyDescent="0.3">
      <c r="A32" t="s">
        <v>3</v>
      </c>
      <c r="B32" t="str">
        <f>"13293769596"</f>
        <v>13293769596</v>
      </c>
      <c r="C32" t="s">
        <v>3</v>
      </c>
      <c r="D32" t="s">
        <v>3</v>
      </c>
      <c r="E32" t="s">
        <v>3</v>
      </c>
      <c r="F32" t="str">
        <f>"2019-02-13 22:54:01"</f>
        <v>2019-02-13 22:54:01</v>
      </c>
    </row>
    <row r="33" spans="1:6" x14ac:dyDescent="0.3">
      <c r="A33" t="s">
        <v>3</v>
      </c>
      <c r="B33" t="str">
        <f>"13737077792"</f>
        <v>13737077792</v>
      </c>
      <c r="C33" t="s">
        <v>3</v>
      </c>
      <c r="D33" t="s">
        <v>3</v>
      </c>
      <c r="E33" t="s">
        <v>3</v>
      </c>
      <c r="F33" t="str">
        <f>"2019-02-13 22:53:42"</f>
        <v>2019-02-13 22:53:42</v>
      </c>
    </row>
    <row r="34" spans="1:6" x14ac:dyDescent="0.3">
      <c r="A34" t="s">
        <v>3</v>
      </c>
      <c r="B34" t="str">
        <f>"13813131995"</f>
        <v>13813131995</v>
      </c>
      <c r="C34" t="s">
        <v>3</v>
      </c>
      <c r="D34" t="s">
        <v>3</v>
      </c>
      <c r="E34" t="s">
        <v>3</v>
      </c>
      <c r="F34" t="str">
        <f>"2019-02-13 22:53:31"</f>
        <v>2019-02-13 22:53:31</v>
      </c>
    </row>
    <row r="35" spans="1:6" x14ac:dyDescent="0.3">
      <c r="A35" t="s">
        <v>3</v>
      </c>
      <c r="B35" t="str">
        <f>"13159293995"</f>
        <v>13159293995</v>
      </c>
      <c r="C35" t="s">
        <v>3</v>
      </c>
      <c r="D35" t="s">
        <v>3</v>
      </c>
      <c r="E35" t="s">
        <v>3</v>
      </c>
      <c r="F35" t="str">
        <f>"2019-02-13 22:52:40"</f>
        <v>2019-02-13 22:52:40</v>
      </c>
    </row>
    <row r="36" spans="1:6" x14ac:dyDescent="0.3">
      <c r="A36" t="s">
        <v>30</v>
      </c>
      <c r="B36" t="str">
        <f>"15187853441"</f>
        <v>15187853441</v>
      </c>
      <c r="C36" t="str">
        <f>"530324199906171511"</f>
        <v>530324199906171511</v>
      </c>
      <c r="D36" t="s">
        <v>31</v>
      </c>
      <c r="E36" t="s">
        <v>32</v>
      </c>
      <c r="F36" t="str">
        <f>"2019-02-13 22:52:32"</f>
        <v>2019-02-13 22:52:32</v>
      </c>
    </row>
    <row r="37" spans="1:6" x14ac:dyDescent="0.3">
      <c r="A37" t="s">
        <v>3</v>
      </c>
      <c r="B37" t="str">
        <f>"13975131804"</f>
        <v>13975131804</v>
      </c>
      <c r="C37" t="s">
        <v>3</v>
      </c>
      <c r="D37" t="s">
        <v>3</v>
      </c>
      <c r="E37" t="s">
        <v>3</v>
      </c>
      <c r="F37" t="str">
        <f>"2019-02-13 22:52:21"</f>
        <v>2019-02-13 22:52:21</v>
      </c>
    </row>
    <row r="38" spans="1:6" x14ac:dyDescent="0.3">
      <c r="A38" t="s">
        <v>3</v>
      </c>
      <c r="B38" t="str">
        <f>"13271862125"</f>
        <v>13271862125</v>
      </c>
      <c r="C38" t="s">
        <v>3</v>
      </c>
      <c r="D38" t="s">
        <v>3</v>
      </c>
      <c r="E38" t="s">
        <v>3</v>
      </c>
      <c r="F38" t="str">
        <f>"2019-02-13 22:52:09"</f>
        <v>2019-02-13 22:52:09</v>
      </c>
    </row>
    <row r="39" spans="1:6" x14ac:dyDescent="0.3">
      <c r="A39" t="s">
        <v>3</v>
      </c>
      <c r="B39" t="str">
        <f>"13890114889"</f>
        <v>13890114889</v>
      </c>
      <c r="C39" t="s">
        <v>3</v>
      </c>
      <c r="D39" t="s">
        <v>3</v>
      </c>
      <c r="E39" t="s">
        <v>3</v>
      </c>
      <c r="F39" t="str">
        <f>"2019-02-13 22:51:20"</f>
        <v>2019-02-13 22:51:20</v>
      </c>
    </row>
    <row r="40" spans="1:6" x14ac:dyDescent="0.3">
      <c r="A40" t="s">
        <v>33</v>
      </c>
      <c r="B40" t="str">
        <f>"18968024962"</f>
        <v>18968024962</v>
      </c>
      <c r="C40" t="str">
        <f>"37040519900803401X"</f>
        <v>37040519900803401X</v>
      </c>
      <c r="D40" t="s">
        <v>34</v>
      </c>
      <c r="E40" t="s">
        <v>35</v>
      </c>
    </row>
    <row r="41" spans="1:6" x14ac:dyDescent="0.3">
      <c r="B41" t="str">
        <f>"2019-02-13 22:51:05"</f>
        <v>2019-02-13 22:51:05</v>
      </c>
    </row>
    <row r="42" spans="1:6" x14ac:dyDescent="0.3">
      <c r="A42" t="s">
        <v>3</v>
      </c>
      <c r="B42" t="str">
        <f>"18623162720"</f>
        <v>18623162720</v>
      </c>
      <c r="C42" t="s">
        <v>3</v>
      </c>
      <c r="D42" t="s">
        <v>3</v>
      </c>
      <c r="E42" t="s">
        <v>3</v>
      </c>
      <c r="F42" t="str">
        <f>"2019-02-13 22:50:55"</f>
        <v>2019-02-13 22:50:55</v>
      </c>
    </row>
    <row r="43" spans="1:6" x14ac:dyDescent="0.3">
      <c r="A43" t="s">
        <v>3</v>
      </c>
      <c r="B43" t="str">
        <f>"15015252711"</f>
        <v>15015252711</v>
      </c>
      <c r="C43" t="s">
        <v>3</v>
      </c>
      <c r="D43" t="s">
        <v>3</v>
      </c>
      <c r="E43" t="s">
        <v>3</v>
      </c>
      <c r="F43" t="str">
        <f>"2019-02-13 22:50:05"</f>
        <v>2019-02-13 22:50:05</v>
      </c>
    </row>
    <row r="44" spans="1:6" x14ac:dyDescent="0.3">
      <c r="A44" t="s">
        <v>3</v>
      </c>
      <c r="B44" t="str">
        <f>"17694975084"</f>
        <v>17694975084</v>
      </c>
      <c r="C44" t="s">
        <v>3</v>
      </c>
      <c r="D44" t="s">
        <v>3</v>
      </c>
      <c r="E44" t="s">
        <v>3</v>
      </c>
      <c r="F44" t="str">
        <f>"2019-02-13 22:48:30"</f>
        <v>2019-02-13 22:48:30</v>
      </c>
    </row>
    <row r="45" spans="1:6" x14ac:dyDescent="0.3">
      <c r="A45" t="s">
        <v>3</v>
      </c>
      <c r="B45" t="str">
        <f>"18577786583"</f>
        <v>18577786583</v>
      </c>
      <c r="C45" t="s">
        <v>3</v>
      </c>
      <c r="D45" t="s">
        <v>3</v>
      </c>
      <c r="E45" t="s">
        <v>3</v>
      </c>
      <c r="F45" t="str">
        <f>"2019-02-13 22:48:06"</f>
        <v>2019-02-13 22:48:06</v>
      </c>
    </row>
    <row r="46" spans="1:6" x14ac:dyDescent="0.3">
      <c r="A46" t="s">
        <v>3</v>
      </c>
      <c r="B46" t="str">
        <f>"18599055841"</f>
        <v>18599055841</v>
      </c>
      <c r="C46" t="s">
        <v>3</v>
      </c>
      <c r="D46" t="s">
        <v>3</v>
      </c>
      <c r="E46" t="s">
        <v>3</v>
      </c>
      <c r="F46" t="str">
        <f>"2019-02-13 22:47:05"</f>
        <v>2019-02-13 22:47:05</v>
      </c>
    </row>
    <row r="47" spans="1:6" x14ac:dyDescent="0.3">
      <c r="A47" t="s">
        <v>3</v>
      </c>
      <c r="B47" t="str">
        <f>"17899161165"</f>
        <v>17899161165</v>
      </c>
      <c r="C47" t="s">
        <v>3</v>
      </c>
      <c r="D47" t="s">
        <v>3</v>
      </c>
      <c r="E47" t="s">
        <v>3</v>
      </c>
      <c r="F47" t="str">
        <f>"2019-02-13 22:46:17"</f>
        <v>2019-02-13 22:46:17</v>
      </c>
    </row>
    <row r="48" spans="1:6" x14ac:dyDescent="0.3">
      <c r="A48" t="s">
        <v>3</v>
      </c>
      <c r="B48" t="str">
        <f>"18174036260"</f>
        <v>18174036260</v>
      </c>
      <c r="C48" t="s">
        <v>3</v>
      </c>
      <c r="D48" t="s">
        <v>3</v>
      </c>
      <c r="E48" t="s">
        <v>3</v>
      </c>
      <c r="F48" t="str">
        <f>"2019-02-13 22:45:08"</f>
        <v>2019-02-13 22:45:08</v>
      </c>
    </row>
    <row r="49" spans="1:6" x14ac:dyDescent="0.3">
      <c r="A49" t="s">
        <v>36</v>
      </c>
      <c r="B49" t="str">
        <f>"18032728760"</f>
        <v>18032728760</v>
      </c>
      <c r="C49" t="str">
        <f>"130984198701124818"</f>
        <v>130984198701124818</v>
      </c>
      <c r="D49" t="s">
        <v>37</v>
      </c>
      <c r="E49" t="s">
        <v>38</v>
      </c>
      <c r="F49" t="str">
        <f>"2019-02-13 22:45:06"</f>
        <v>2019-02-13 22:45:06</v>
      </c>
    </row>
    <row r="50" spans="1:6" x14ac:dyDescent="0.3">
      <c r="A50" t="s">
        <v>3</v>
      </c>
      <c r="B50" t="str">
        <f>"13468794427"</f>
        <v>13468794427</v>
      </c>
      <c r="C50" t="s">
        <v>3</v>
      </c>
      <c r="D50" t="s">
        <v>3</v>
      </c>
      <c r="E50" t="s">
        <v>3</v>
      </c>
      <c r="F50" t="str">
        <f>"2019-02-13 22:44:15"</f>
        <v>2019-02-13 22:44:15</v>
      </c>
    </row>
    <row r="51" spans="1:6" x14ac:dyDescent="0.3">
      <c r="A51" t="s">
        <v>3</v>
      </c>
      <c r="B51" t="str">
        <f>"18753182172"</f>
        <v>18753182172</v>
      </c>
      <c r="C51" t="s">
        <v>3</v>
      </c>
      <c r="D51" t="s">
        <v>3</v>
      </c>
      <c r="E51" t="s">
        <v>3</v>
      </c>
      <c r="F51" t="str">
        <f>"2019-02-13 22:43:27"</f>
        <v>2019-02-13 22:43:27</v>
      </c>
    </row>
    <row r="52" spans="1:6" x14ac:dyDescent="0.3">
      <c r="A52" t="s">
        <v>39</v>
      </c>
      <c r="B52" t="str">
        <f>"18557701369"</f>
        <v>18557701369</v>
      </c>
      <c r="C52" t="str">
        <f>"330324199403215773"</f>
        <v>330324199403215773</v>
      </c>
      <c r="D52" t="s">
        <v>3</v>
      </c>
      <c r="E52" t="s">
        <v>3</v>
      </c>
      <c r="F52" t="str">
        <f>"2019-02-13 22:42:46"</f>
        <v>2019-02-13 22:42:46</v>
      </c>
    </row>
    <row r="53" spans="1:6" x14ac:dyDescent="0.3">
      <c r="A53" t="s">
        <v>40</v>
      </c>
      <c r="B53" t="str">
        <f>"15090916191"</f>
        <v>15090916191</v>
      </c>
      <c r="C53" t="str">
        <f>"420583199709250021"</f>
        <v>420583199709250021</v>
      </c>
      <c r="D53" t="s">
        <v>41</v>
      </c>
      <c r="E53" t="s">
        <v>42</v>
      </c>
      <c r="F53" t="str">
        <f>"2019-02-13 22:42:41"</f>
        <v>2019-02-13 22:42:41</v>
      </c>
    </row>
    <row r="54" spans="1:6" x14ac:dyDescent="0.3">
      <c r="A54" t="s">
        <v>43</v>
      </c>
      <c r="B54" t="str">
        <f>"13751548423"</f>
        <v>13751548423</v>
      </c>
      <c r="C54" t="str">
        <f>"445321199410250615"</f>
        <v>445321199410250615</v>
      </c>
      <c r="D54" t="s">
        <v>44</v>
      </c>
      <c r="E54" t="s">
        <v>45</v>
      </c>
      <c r="F54" t="str">
        <f>"2019-02-13 22:41:50"</f>
        <v>2019-02-13 22:41:50</v>
      </c>
    </row>
    <row r="55" spans="1:6" x14ac:dyDescent="0.3">
      <c r="A55" t="s">
        <v>3</v>
      </c>
      <c r="B55" t="str">
        <f>"13771203467"</f>
        <v>13771203467</v>
      </c>
      <c r="C55" t="s">
        <v>3</v>
      </c>
      <c r="D55" t="s">
        <v>3</v>
      </c>
      <c r="E55" t="s">
        <v>3</v>
      </c>
      <c r="F55" t="str">
        <f>"2019-02-13 22:40:32"</f>
        <v>2019-02-13 22:40:32</v>
      </c>
    </row>
    <row r="56" spans="1:6" x14ac:dyDescent="0.3">
      <c r="A56" t="s">
        <v>46</v>
      </c>
      <c r="B56" t="str">
        <f>"15127843129"</f>
        <v>15127843129</v>
      </c>
      <c r="C56" t="str">
        <f>"13112519920514167X"</f>
        <v>13112519920514167X</v>
      </c>
      <c r="D56" t="s">
        <v>47</v>
      </c>
      <c r="E56" t="s">
        <v>48</v>
      </c>
      <c r="F56" t="str">
        <f>"2019-02-13 22:37:05"</f>
        <v>2019-02-13 22:37:05</v>
      </c>
    </row>
    <row r="57" spans="1:6" x14ac:dyDescent="0.3">
      <c r="A57" t="s">
        <v>49</v>
      </c>
      <c r="B57" t="str">
        <f>"18896359837"</f>
        <v>18896359837</v>
      </c>
      <c r="C57" t="str">
        <f>"532628199704152930"</f>
        <v>532628199704152930</v>
      </c>
      <c r="D57" t="s">
        <v>50</v>
      </c>
      <c r="E57" t="s">
        <v>51</v>
      </c>
      <c r="F57" t="str">
        <f>"2019-02-13 22:36:41"</f>
        <v>2019-02-13 22:36:41</v>
      </c>
    </row>
    <row r="58" spans="1:6" x14ac:dyDescent="0.3">
      <c r="A58" t="s">
        <v>3</v>
      </c>
      <c r="B58" t="str">
        <f>"15805397718"</f>
        <v>15805397718</v>
      </c>
      <c r="C58" t="s">
        <v>3</v>
      </c>
      <c r="D58" t="s">
        <v>3</v>
      </c>
      <c r="E58" t="s">
        <v>3</v>
      </c>
      <c r="F58" t="str">
        <f>"2019-02-13 22:35:58"</f>
        <v>2019-02-13 22:35:58</v>
      </c>
    </row>
    <row r="59" spans="1:6" x14ac:dyDescent="0.3">
      <c r="A59" t="s">
        <v>52</v>
      </c>
      <c r="B59" t="str">
        <f>"13413156751"</f>
        <v>13413156751</v>
      </c>
      <c r="C59" t="str">
        <f>"511322199507105415"</f>
        <v>511322199507105415</v>
      </c>
      <c r="D59" t="s">
        <v>53</v>
      </c>
      <c r="E59" t="s">
        <v>54</v>
      </c>
      <c r="F59" t="str">
        <f>"2019-02-13 22:35:48"</f>
        <v>2019-02-13 22:35:48</v>
      </c>
    </row>
    <row r="60" spans="1:6" x14ac:dyDescent="0.3">
      <c r="A60" t="s">
        <v>3</v>
      </c>
      <c r="B60" t="str">
        <f>"18507776128"</f>
        <v>18507776128</v>
      </c>
      <c r="C60" t="s">
        <v>3</v>
      </c>
      <c r="D60" t="s">
        <v>3</v>
      </c>
      <c r="E60" t="s">
        <v>3</v>
      </c>
      <c r="F60" t="str">
        <f>"2019-02-13 22:33:46"</f>
        <v>2019-02-13 22:33:46</v>
      </c>
    </row>
    <row r="61" spans="1:6" x14ac:dyDescent="0.3">
      <c r="A61" t="s">
        <v>55</v>
      </c>
      <c r="B61" t="str">
        <f>"15680666180"</f>
        <v>15680666180</v>
      </c>
      <c r="C61" t="str">
        <f>"510681199711075917"</f>
        <v>510681199711075917</v>
      </c>
      <c r="D61" t="s">
        <v>56</v>
      </c>
      <c r="E61" t="s">
        <v>57</v>
      </c>
      <c r="F61" t="str">
        <f>"2019-02-13 22:32:22"</f>
        <v>2019-02-13 22:32:22</v>
      </c>
    </row>
    <row r="62" spans="1:6" x14ac:dyDescent="0.3">
      <c r="A62" t="s">
        <v>58</v>
      </c>
      <c r="B62" t="str">
        <f>"15579601071"</f>
        <v>15579601071</v>
      </c>
      <c r="C62" t="str">
        <f>"362423197511110052"</f>
        <v>362423197511110052</v>
      </c>
      <c r="D62" t="s">
        <v>59</v>
      </c>
      <c r="E62" t="s">
        <v>60</v>
      </c>
      <c r="F62" t="str">
        <f>"2019-02-13 22:31:39"</f>
        <v>2019-02-13 22:31:39</v>
      </c>
    </row>
    <row r="63" spans="1:6" x14ac:dyDescent="0.3">
      <c r="A63" t="s">
        <v>61</v>
      </c>
      <c r="B63" t="str">
        <f>"18666686989"</f>
        <v>18666686989</v>
      </c>
      <c r="C63" t="str">
        <f>"44050719910314001X"</f>
        <v>44050719910314001X</v>
      </c>
      <c r="D63" t="s">
        <v>62</v>
      </c>
      <c r="E63" t="s">
        <v>63</v>
      </c>
      <c r="F63" t="str">
        <f>"2019-02-13 22:31:38"</f>
        <v>2019-02-13 22:31:38</v>
      </c>
    </row>
    <row r="64" spans="1:6" x14ac:dyDescent="0.3">
      <c r="A64" t="s">
        <v>64</v>
      </c>
      <c r="B64" t="str">
        <f>"15253839712"</f>
        <v>15253839712</v>
      </c>
      <c r="C64" t="str">
        <f>"370921199609274534"</f>
        <v>370921199609274534</v>
      </c>
      <c r="D64" t="s">
        <v>65</v>
      </c>
      <c r="E64" t="s">
        <v>66</v>
      </c>
      <c r="F64" t="str">
        <f>"2019-02-13 22:29:44"</f>
        <v>2019-02-13 22:29:44</v>
      </c>
    </row>
    <row r="65" spans="1:6" x14ac:dyDescent="0.3">
      <c r="A65" t="s">
        <v>67</v>
      </c>
      <c r="B65" t="str">
        <f>"15850280587"</f>
        <v>15850280587</v>
      </c>
      <c r="C65" t="str">
        <f>"530621199005261816"</f>
        <v>530621199005261816</v>
      </c>
      <c r="D65" t="s">
        <v>68</v>
      </c>
      <c r="E65" t="s">
        <v>69</v>
      </c>
      <c r="F65" t="str">
        <f>"2019-02-13 22:28:46"</f>
        <v>2019-02-13 22:28:46</v>
      </c>
    </row>
    <row r="66" spans="1:6" x14ac:dyDescent="0.3">
      <c r="A66" t="s">
        <v>3</v>
      </c>
      <c r="B66" t="str">
        <f>"17718949007"</f>
        <v>17718949007</v>
      </c>
      <c r="C66" t="s">
        <v>3</v>
      </c>
      <c r="D66" t="s">
        <v>3</v>
      </c>
      <c r="E66" t="s">
        <v>3</v>
      </c>
      <c r="F66" t="str">
        <f>"2019-02-13 22:19:44"</f>
        <v>2019-02-13 22:19:44</v>
      </c>
    </row>
    <row r="67" spans="1:6" x14ac:dyDescent="0.3">
      <c r="A67" t="s">
        <v>70</v>
      </c>
      <c r="B67" t="str">
        <f>"15907724840"</f>
        <v>15907724840</v>
      </c>
      <c r="C67" t="str">
        <f>"45022219770401211X"</f>
        <v>45022219770401211X</v>
      </c>
      <c r="D67" t="s">
        <v>71</v>
      </c>
      <c r="E67" t="s">
        <v>72</v>
      </c>
      <c r="F67" t="str">
        <f>"2019-02-13 22:19:30"</f>
        <v>2019-02-13 22:19:30</v>
      </c>
    </row>
    <row r="68" spans="1:6" x14ac:dyDescent="0.3">
      <c r="A68" t="s">
        <v>3</v>
      </c>
      <c r="B68" t="str">
        <f>"18820600625"</f>
        <v>18820600625</v>
      </c>
      <c r="C68" t="s">
        <v>3</v>
      </c>
      <c r="D68" t="s">
        <v>3</v>
      </c>
      <c r="E68" t="s">
        <v>3</v>
      </c>
      <c r="F68" t="str">
        <f>"2019-02-13 22:17:42"</f>
        <v>2019-02-13 22:17:42</v>
      </c>
    </row>
    <row r="69" spans="1:6" x14ac:dyDescent="0.3">
      <c r="A69" t="s">
        <v>73</v>
      </c>
      <c r="B69" t="str">
        <f>"13155850731"</f>
        <v>13155850731</v>
      </c>
      <c r="C69" t="str">
        <f>"362423197511291025"</f>
        <v>362423197511291025</v>
      </c>
      <c r="D69" t="s">
        <v>59</v>
      </c>
      <c r="E69" t="s">
        <v>74</v>
      </c>
      <c r="F69" t="str">
        <f>"2019-02-13 22:15:53"</f>
        <v>2019-02-13 22:15:53</v>
      </c>
    </row>
    <row r="70" spans="1:6" x14ac:dyDescent="0.3">
      <c r="A70" t="s">
        <v>3</v>
      </c>
      <c r="B70" t="str">
        <f>"15908488486"</f>
        <v>15908488486</v>
      </c>
      <c r="C70" t="s">
        <v>3</v>
      </c>
      <c r="D70" t="s">
        <v>3</v>
      </c>
      <c r="E70" t="s">
        <v>3</v>
      </c>
      <c r="F70" t="str">
        <f>"2019-02-13 22:14:55"</f>
        <v>2019-02-13 22:14:55</v>
      </c>
    </row>
    <row r="71" spans="1:6" x14ac:dyDescent="0.3">
      <c r="A71" t="s">
        <v>75</v>
      </c>
      <c r="B71" t="str">
        <f>"18652411883"</f>
        <v>18652411883</v>
      </c>
      <c r="C71" t="str">
        <f>"320723199901035410"</f>
        <v>320723199901035410</v>
      </c>
      <c r="D71" t="s">
        <v>76</v>
      </c>
      <c r="E71" t="s">
        <v>77</v>
      </c>
      <c r="F71" t="str">
        <f>"2019-02-13 22:12:57"</f>
        <v>2019-02-13 22:12:57</v>
      </c>
    </row>
    <row r="72" spans="1:6" x14ac:dyDescent="0.3">
      <c r="A72" t="s">
        <v>78</v>
      </c>
      <c r="B72" t="str">
        <f>"13144633446"</f>
        <v>13144633446</v>
      </c>
      <c r="C72" t="str">
        <f>"231003198111122019"</f>
        <v>231003198111122019</v>
      </c>
      <c r="D72" t="s">
        <v>3</v>
      </c>
      <c r="E72" t="s">
        <v>3</v>
      </c>
      <c r="F72" t="str">
        <f>"2019-02-13 22:12:38"</f>
        <v>2019-02-13 22:12:38</v>
      </c>
    </row>
    <row r="73" spans="1:6" x14ac:dyDescent="0.3">
      <c r="A73" t="s">
        <v>79</v>
      </c>
      <c r="B73" t="str">
        <f>"17793823932"</f>
        <v>17793823932</v>
      </c>
      <c r="C73" t="str">
        <f>"620521199508104499"</f>
        <v>620521199508104499</v>
      </c>
      <c r="D73" t="s">
        <v>80</v>
      </c>
      <c r="E73" t="s">
        <v>81</v>
      </c>
      <c r="F73" t="str">
        <f>"2019-02-13 22:11:54"</f>
        <v>2019-02-13 22:11:54</v>
      </c>
    </row>
    <row r="74" spans="1:6" x14ac:dyDescent="0.3">
      <c r="A74" t="s">
        <v>3</v>
      </c>
      <c r="B74" t="str">
        <f>"18280098460"</f>
        <v>18280098460</v>
      </c>
      <c r="C74" t="s">
        <v>3</v>
      </c>
      <c r="D74" t="s">
        <v>3</v>
      </c>
      <c r="E74" t="s">
        <v>3</v>
      </c>
      <c r="F74" t="str">
        <f>"2019-02-13 22:09:39"</f>
        <v>2019-02-13 22:09:39</v>
      </c>
    </row>
    <row r="75" spans="1:6" x14ac:dyDescent="0.3">
      <c r="A75" t="s">
        <v>82</v>
      </c>
      <c r="B75" t="str">
        <f>"15727975061"</f>
        <v>15727975061</v>
      </c>
      <c r="C75" t="str">
        <f>"522622199103010136"</f>
        <v>522622199103010136</v>
      </c>
      <c r="D75" t="s">
        <v>83</v>
      </c>
      <c r="E75" t="s">
        <v>84</v>
      </c>
      <c r="F75" t="str">
        <f>"2019-02-13 22:08:45"</f>
        <v>2019-02-13 22:08:45</v>
      </c>
    </row>
    <row r="76" spans="1:6" x14ac:dyDescent="0.3">
      <c r="A76" t="s">
        <v>85</v>
      </c>
      <c r="B76" t="str">
        <f>"13675767033"</f>
        <v>13675767033</v>
      </c>
      <c r="C76" t="str">
        <f>"330681198201115490"</f>
        <v>330681198201115490</v>
      </c>
      <c r="D76" t="s">
        <v>86</v>
      </c>
      <c r="E76" t="s">
        <v>87</v>
      </c>
      <c r="F76" t="str">
        <f>"2019-02-13 22:03:37"</f>
        <v>2019-02-13 22:03:37</v>
      </c>
    </row>
    <row r="77" spans="1:6" x14ac:dyDescent="0.3">
      <c r="A77" t="s">
        <v>88</v>
      </c>
      <c r="B77" t="str">
        <f>"15205245157"</f>
        <v>15205245157</v>
      </c>
      <c r="C77" t="str">
        <f>"321302198904200410"</f>
        <v>321302198904200410</v>
      </c>
      <c r="D77" t="s">
        <v>89</v>
      </c>
      <c r="E77" t="s">
        <v>90</v>
      </c>
      <c r="F77" t="str">
        <f>"2019-02-13 22:03:03"</f>
        <v>2019-02-13 22:03:03</v>
      </c>
    </row>
    <row r="78" spans="1:6" x14ac:dyDescent="0.3">
      <c r="A78" t="s">
        <v>91</v>
      </c>
      <c r="B78" t="str">
        <f>"18428373042"</f>
        <v>18428373042</v>
      </c>
      <c r="C78" t="str">
        <f>"513001199704160812"</f>
        <v>513001199704160812</v>
      </c>
      <c r="D78" t="s">
        <v>3</v>
      </c>
      <c r="E78" t="s">
        <v>3</v>
      </c>
      <c r="F78" t="str">
        <f>"2019-02-13 21:59:08"</f>
        <v>2019-02-13 21:59:08</v>
      </c>
    </row>
    <row r="79" spans="1:6" x14ac:dyDescent="0.3">
      <c r="A79" t="s">
        <v>3</v>
      </c>
      <c r="B79" t="str">
        <f>"15061588931"</f>
        <v>15061588931</v>
      </c>
      <c r="C79" t="s">
        <v>3</v>
      </c>
      <c r="D79" t="s">
        <v>3</v>
      </c>
      <c r="E79" t="s">
        <v>3</v>
      </c>
      <c r="F79" t="str">
        <f>"2019-02-13 21:58:55"</f>
        <v>2019-02-13 21:58:55</v>
      </c>
    </row>
    <row r="80" spans="1:6" x14ac:dyDescent="0.3">
      <c r="A80" t="s">
        <v>92</v>
      </c>
      <c r="B80" t="str">
        <f>"15075622697"</f>
        <v>15075622697</v>
      </c>
      <c r="C80" t="str">
        <f>"131025199009030037"</f>
        <v>131025199009030037</v>
      </c>
      <c r="D80" t="s">
        <v>93</v>
      </c>
      <c r="E80" t="s">
        <v>94</v>
      </c>
      <c r="F80" t="str">
        <f>"2019-02-13 21:47:29"</f>
        <v>2019-02-13 21:47:29</v>
      </c>
    </row>
    <row r="81" spans="1:6" x14ac:dyDescent="0.3">
      <c r="A81" t="s">
        <v>95</v>
      </c>
      <c r="B81" t="str">
        <f>"13620401765"</f>
        <v>13620401765</v>
      </c>
      <c r="C81" t="str">
        <f>"362329199710083511"</f>
        <v>362329199710083511</v>
      </c>
      <c r="D81" t="s">
        <v>96</v>
      </c>
      <c r="E81" t="s">
        <v>97</v>
      </c>
      <c r="F81" t="str">
        <f>"2019-02-13 21:46:31"</f>
        <v>2019-02-13 21:46:31</v>
      </c>
    </row>
    <row r="82" spans="1:6" x14ac:dyDescent="0.3">
      <c r="A82" t="s">
        <v>98</v>
      </c>
      <c r="B82" t="str">
        <f>"15818708144"</f>
        <v>15818708144</v>
      </c>
      <c r="C82" t="str">
        <f>"430725198508208016"</f>
        <v>430725198508208016</v>
      </c>
      <c r="D82" t="s">
        <v>99</v>
      </c>
      <c r="E82" t="s">
        <v>99</v>
      </c>
      <c r="F82" t="str">
        <f>"2019-02-13 21:45:32"</f>
        <v>2019-02-13 21:45:32</v>
      </c>
    </row>
    <row r="83" spans="1:6" x14ac:dyDescent="0.3">
      <c r="A83" t="s">
        <v>100</v>
      </c>
      <c r="B83" t="str">
        <f>"15527406299"</f>
        <v>15527406299</v>
      </c>
      <c r="C83" t="str">
        <f>"429004197905020190"</f>
        <v>429004197905020190</v>
      </c>
      <c r="D83" t="s">
        <v>101</v>
      </c>
      <c r="E83" t="s">
        <v>102</v>
      </c>
      <c r="F83" t="str">
        <f>"2019-02-13 21:43:53"</f>
        <v>2019-02-13 21:43:53</v>
      </c>
    </row>
    <row r="84" spans="1:6" x14ac:dyDescent="0.3">
      <c r="A84" t="s">
        <v>3</v>
      </c>
      <c r="B84" t="str">
        <f>"17788735156"</f>
        <v>17788735156</v>
      </c>
      <c r="C84" t="s">
        <v>3</v>
      </c>
      <c r="D84" t="s">
        <v>3</v>
      </c>
      <c r="E84" t="s">
        <v>3</v>
      </c>
      <c r="F84" t="str">
        <f>"2019-02-13 21:41:58"</f>
        <v>2019-02-13 21:41:58</v>
      </c>
    </row>
    <row r="85" spans="1:6" x14ac:dyDescent="0.3">
      <c r="A85" t="s">
        <v>103</v>
      </c>
      <c r="B85" t="str">
        <f>"13931816421"</f>
        <v>13931816421</v>
      </c>
      <c r="C85" t="str">
        <f>"133001196403190431"</f>
        <v>133001196403190431</v>
      </c>
      <c r="D85" t="s">
        <v>104</v>
      </c>
      <c r="E85" t="s">
        <v>105</v>
      </c>
      <c r="F85" t="str">
        <f>"2019-02-13 21:40:45"</f>
        <v>2019-02-13 21:40:45</v>
      </c>
    </row>
    <row r="86" spans="1:6" x14ac:dyDescent="0.3">
      <c r="A86" t="s">
        <v>106</v>
      </c>
      <c r="B86" t="str">
        <f>"13637651077"</f>
        <v>13637651077</v>
      </c>
      <c r="C86" t="str">
        <f>"460003198011172221"</f>
        <v>460003198011172221</v>
      </c>
      <c r="D86" t="s">
        <v>3</v>
      </c>
      <c r="E86" t="s">
        <v>3</v>
      </c>
      <c r="F86" t="str">
        <f>"2019-02-13 21:38:50"</f>
        <v>2019-02-13 21:38:50</v>
      </c>
    </row>
    <row r="87" spans="1:6" x14ac:dyDescent="0.3">
      <c r="A87" t="s">
        <v>3</v>
      </c>
      <c r="B87" t="str">
        <f>"15203146458"</f>
        <v>15203146458</v>
      </c>
      <c r="C87" t="s">
        <v>3</v>
      </c>
      <c r="D87" t="s">
        <v>3</v>
      </c>
      <c r="E87" t="s">
        <v>3</v>
      </c>
      <c r="F87" t="str">
        <f>"2019-02-13 21:38:44"</f>
        <v>2019-02-13 21:38:44</v>
      </c>
    </row>
    <row r="88" spans="1:6" x14ac:dyDescent="0.3">
      <c r="A88" t="s">
        <v>3</v>
      </c>
      <c r="B88" t="str">
        <f>"13700963211"</f>
        <v>13700963211</v>
      </c>
      <c r="C88" t="s">
        <v>3</v>
      </c>
      <c r="D88" t="s">
        <v>3</v>
      </c>
      <c r="E88" t="s">
        <v>3</v>
      </c>
      <c r="F88" t="str">
        <f>"2019-02-13 21:38:31"</f>
        <v>2019-02-13 21:38:31</v>
      </c>
    </row>
    <row r="89" spans="1:6" x14ac:dyDescent="0.3">
      <c r="A89" t="s">
        <v>3</v>
      </c>
      <c r="B89" t="str">
        <f>"13217766324"</f>
        <v>13217766324</v>
      </c>
      <c r="C89" t="s">
        <v>3</v>
      </c>
      <c r="D89" t="s">
        <v>3</v>
      </c>
      <c r="E89" t="s">
        <v>3</v>
      </c>
      <c r="F89" t="str">
        <f>"2019-02-13 21:38:08"</f>
        <v>2019-02-13 21:38:08</v>
      </c>
    </row>
    <row r="90" spans="1:6" x14ac:dyDescent="0.3">
      <c r="A90" t="s">
        <v>107</v>
      </c>
      <c r="B90" t="str">
        <f>"15060817907"</f>
        <v>15060817907</v>
      </c>
      <c r="C90" t="str">
        <f>"511323199708175870"</f>
        <v>511323199708175870</v>
      </c>
      <c r="D90" t="s">
        <v>108</v>
      </c>
      <c r="E90" t="s">
        <v>109</v>
      </c>
      <c r="F90" t="str">
        <f>"2019-02-13 21:36:40"</f>
        <v>2019-02-13 21:36:40</v>
      </c>
    </row>
    <row r="91" spans="1:6" x14ac:dyDescent="0.3">
      <c r="A91" t="s">
        <v>110</v>
      </c>
      <c r="B91" t="str">
        <f>"15955439413"</f>
        <v>15955439413</v>
      </c>
      <c r="C91" t="str">
        <f>"340702199004133522"</f>
        <v>340702199004133522</v>
      </c>
      <c r="D91" t="s">
        <v>111</v>
      </c>
      <c r="E91" t="s">
        <v>112</v>
      </c>
      <c r="F91" t="str">
        <f>"2019-02-13 21:36:23"</f>
        <v>2019-02-13 21:36:23</v>
      </c>
    </row>
    <row r="92" spans="1:6" x14ac:dyDescent="0.3">
      <c r="A92" t="s">
        <v>113</v>
      </c>
      <c r="B92" t="str">
        <f>"17788731396"</f>
        <v>17788731396</v>
      </c>
      <c r="C92" t="str">
        <f>"53262819890913191X"</f>
        <v>53262819890913191X</v>
      </c>
      <c r="D92" t="s">
        <v>3</v>
      </c>
      <c r="E92" t="s">
        <v>3</v>
      </c>
      <c r="F92" t="str">
        <f>"2019-02-13 21:36:22"</f>
        <v>2019-02-13 21:36:22</v>
      </c>
    </row>
    <row r="93" spans="1:6" x14ac:dyDescent="0.3">
      <c r="A93" t="s">
        <v>114</v>
      </c>
      <c r="B93" t="str">
        <f>"15190179335"</f>
        <v>15190179335</v>
      </c>
      <c r="C93" t="str">
        <f>"510311199801216415"</f>
        <v>510311199801216415</v>
      </c>
      <c r="D93" t="s">
        <v>3</v>
      </c>
      <c r="E93" t="s">
        <v>3</v>
      </c>
      <c r="F93" t="str">
        <f>"2019-02-13 21:35:57"</f>
        <v>2019-02-13 21:35:57</v>
      </c>
    </row>
    <row r="94" spans="1:6" x14ac:dyDescent="0.3">
      <c r="A94" t="s">
        <v>3</v>
      </c>
      <c r="B94" t="str">
        <f>"13132699645"</f>
        <v>13132699645</v>
      </c>
      <c r="C94" t="s">
        <v>3</v>
      </c>
      <c r="D94" t="s">
        <v>3</v>
      </c>
      <c r="E94" t="s">
        <v>3</v>
      </c>
      <c r="F94" t="str">
        <f>"2019-02-13 21:33:13"</f>
        <v>2019-02-13 21:33:13</v>
      </c>
    </row>
    <row r="95" spans="1:6" x14ac:dyDescent="0.3">
      <c r="A95" t="s">
        <v>3</v>
      </c>
      <c r="B95" t="str">
        <f>"18909560454"</f>
        <v>18909560454</v>
      </c>
      <c r="C95" t="s">
        <v>3</v>
      </c>
      <c r="D95" t="s">
        <v>3</v>
      </c>
      <c r="E95" t="s">
        <v>3</v>
      </c>
      <c r="F95" t="str">
        <f>"2019-02-13 21:32:47"</f>
        <v>2019-02-13 21:32:47</v>
      </c>
    </row>
    <row r="96" spans="1:6" x14ac:dyDescent="0.3">
      <c r="A96" t="s">
        <v>115</v>
      </c>
      <c r="B96" t="str">
        <f>"15670064414"</f>
        <v>15670064414</v>
      </c>
      <c r="C96" t="str">
        <f>"410611198501047013"</f>
        <v>410611198501047013</v>
      </c>
      <c r="D96" t="s">
        <v>116</v>
      </c>
      <c r="E96" t="s">
        <v>117</v>
      </c>
      <c r="F96" t="str">
        <f>"2019-02-13 21:31:23"</f>
        <v>2019-02-13 21:31:23</v>
      </c>
    </row>
    <row r="97" spans="1:6" x14ac:dyDescent="0.3">
      <c r="A97" t="s">
        <v>118</v>
      </c>
      <c r="B97" t="str">
        <f>"13242835629"</f>
        <v>13242835629</v>
      </c>
      <c r="C97" t="str">
        <f>"511325199704274815"</f>
        <v>511325199704274815</v>
      </c>
      <c r="D97" t="s">
        <v>3</v>
      </c>
      <c r="E97" t="s">
        <v>3</v>
      </c>
      <c r="F97" t="str">
        <f>"2019-02-13 21:29:11"</f>
        <v>2019-02-13 21:29:11</v>
      </c>
    </row>
    <row r="98" spans="1:6" x14ac:dyDescent="0.3">
      <c r="A98" t="s">
        <v>119</v>
      </c>
      <c r="B98" t="str">
        <f>"15232067232"</f>
        <v>15232067232</v>
      </c>
      <c r="C98" t="str">
        <f>"130427199303280516"</f>
        <v>130427199303280516</v>
      </c>
      <c r="D98" t="s">
        <v>120</v>
      </c>
      <c r="E98" t="s">
        <v>121</v>
      </c>
      <c r="F98" t="str">
        <f>"2019-02-13 21:27:51"</f>
        <v>2019-02-13 21:27:51</v>
      </c>
    </row>
    <row r="99" spans="1:6" x14ac:dyDescent="0.3">
      <c r="A99" t="s">
        <v>122</v>
      </c>
      <c r="B99" t="str">
        <f>"17366590597"</f>
        <v>17366590597</v>
      </c>
      <c r="C99" t="str">
        <f>"130528198811211864"</f>
        <v>130528198811211864</v>
      </c>
      <c r="D99" t="s">
        <v>123</v>
      </c>
      <c r="E99" t="s">
        <v>124</v>
      </c>
      <c r="F99" t="str">
        <f>"2019-02-13 21:24:27"</f>
        <v>2019-02-13 21:24:27</v>
      </c>
    </row>
    <row r="100" spans="1:6" x14ac:dyDescent="0.3">
      <c r="A100" t="s">
        <v>125</v>
      </c>
      <c r="B100" t="str">
        <f>"15815119986"</f>
        <v>15815119986</v>
      </c>
      <c r="C100" t="str">
        <f>"440582197810300458"</f>
        <v>440582197810300458</v>
      </c>
      <c r="D100" t="s">
        <v>126</v>
      </c>
      <c r="E100" t="s">
        <v>127</v>
      </c>
      <c r="F100" t="str">
        <f>"2019-02-13 21:22:49"</f>
        <v>2019-02-13 21:22:49</v>
      </c>
    </row>
    <row r="101" spans="1:6" x14ac:dyDescent="0.3">
      <c r="A101" t="s">
        <v>3</v>
      </c>
      <c r="B101" t="str">
        <f>"18786655542"</f>
        <v>18786655542</v>
      </c>
      <c r="C101" t="s">
        <v>3</v>
      </c>
      <c r="D101" t="s">
        <v>3</v>
      </c>
      <c r="E101" t="s">
        <v>3</v>
      </c>
      <c r="F101" t="str">
        <f>"2019-02-13 21:22:16"</f>
        <v>2019-02-13 21:22:16</v>
      </c>
    </row>
    <row r="102" spans="1:6" x14ac:dyDescent="0.3">
      <c r="A102" t="s">
        <v>128</v>
      </c>
      <c r="B102" t="str">
        <f>"18761359735"</f>
        <v>18761359735</v>
      </c>
      <c r="C102" t="str">
        <f>"320722199005263347"</f>
        <v>320722199005263347</v>
      </c>
      <c r="D102" t="s">
        <v>129</v>
      </c>
      <c r="E102" t="s">
        <v>129</v>
      </c>
      <c r="F102" t="str">
        <f>"2019-02-13 21:20:20"</f>
        <v>2019-02-13 21:20:20</v>
      </c>
    </row>
    <row r="103" spans="1:6" x14ac:dyDescent="0.3">
      <c r="A103" t="s">
        <v>3</v>
      </c>
      <c r="B103" t="str">
        <f>"18049766857"</f>
        <v>18049766857</v>
      </c>
      <c r="C103" t="s">
        <v>3</v>
      </c>
      <c r="D103" t="s">
        <v>3</v>
      </c>
      <c r="E103" t="s">
        <v>3</v>
      </c>
      <c r="F103" t="str">
        <f>"2019-02-13 21:20:18"</f>
        <v>2019-02-13 21:20:18</v>
      </c>
    </row>
    <row r="104" spans="1:6" x14ac:dyDescent="0.3">
      <c r="A104" t="s">
        <v>130</v>
      </c>
      <c r="B104" t="str">
        <f>"13979544344"</f>
        <v>13979544344</v>
      </c>
      <c r="C104" t="str">
        <f>"362201199108060104"</f>
        <v>362201199108060104</v>
      </c>
      <c r="D104" t="s">
        <v>131</v>
      </c>
      <c r="E104" t="s">
        <v>132</v>
      </c>
      <c r="F104" t="str">
        <f>"2019-02-13 21:17:38"</f>
        <v>2019-02-13 21:17:38</v>
      </c>
    </row>
    <row r="105" spans="1:6" x14ac:dyDescent="0.3">
      <c r="A105" t="s">
        <v>133</v>
      </c>
      <c r="B105" t="str">
        <f>"18780438731"</f>
        <v>18780438731</v>
      </c>
      <c r="C105" t="str">
        <f>"510722199203098798"</f>
        <v>510722199203098798</v>
      </c>
      <c r="D105" t="s">
        <v>3</v>
      </c>
      <c r="E105" t="s">
        <v>3</v>
      </c>
      <c r="F105" t="str">
        <f>"2019-02-13 21:17:24"</f>
        <v>2019-02-13 21:17:24</v>
      </c>
    </row>
    <row r="106" spans="1:6" x14ac:dyDescent="0.3">
      <c r="A106" t="s">
        <v>3</v>
      </c>
      <c r="B106" t="str">
        <f>"13132824564"</f>
        <v>13132824564</v>
      </c>
      <c r="C106" t="s">
        <v>3</v>
      </c>
      <c r="D106" t="s">
        <v>3</v>
      </c>
      <c r="E106" t="s">
        <v>3</v>
      </c>
      <c r="F106" t="str">
        <f>"2019-02-13 21:17:14"</f>
        <v>2019-02-13 21:17:14</v>
      </c>
    </row>
    <row r="107" spans="1:6" x14ac:dyDescent="0.3">
      <c r="A107" t="s">
        <v>134</v>
      </c>
      <c r="B107" t="str">
        <f>"18228887859"</f>
        <v>18228887859</v>
      </c>
      <c r="C107" t="str">
        <f>"513025197310152299"</f>
        <v>513025197310152299</v>
      </c>
      <c r="D107" t="s">
        <v>3</v>
      </c>
      <c r="E107" t="s">
        <v>3</v>
      </c>
      <c r="F107" t="str">
        <f>"2019-02-13 21:16:22"</f>
        <v>2019-02-13 21:16:22</v>
      </c>
    </row>
    <row r="108" spans="1:6" x14ac:dyDescent="0.3">
      <c r="A108" t="s">
        <v>135</v>
      </c>
      <c r="B108" t="str">
        <f>"15957970365"</f>
        <v>15957970365</v>
      </c>
      <c r="C108" t="str">
        <f>"332528198111302414"</f>
        <v>332528198111302414</v>
      </c>
      <c r="D108" t="s">
        <v>3</v>
      </c>
      <c r="E108" t="s">
        <v>3</v>
      </c>
      <c r="F108" t="str">
        <f>"2019-02-13 21:14:17"</f>
        <v>2019-02-13 21:14:17</v>
      </c>
    </row>
    <row r="109" spans="1:6" x14ac:dyDescent="0.3">
      <c r="A109" t="s">
        <v>3</v>
      </c>
      <c r="B109" t="str">
        <f>"18920766837"</f>
        <v>18920766837</v>
      </c>
      <c r="C109" t="s">
        <v>3</v>
      </c>
      <c r="D109" t="s">
        <v>3</v>
      </c>
      <c r="E109" t="s">
        <v>3</v>
      </c>
      <c r="F109" t="str">
        <f>"2019-02-13 21:13:24"</f>
        <v>2019-02-13 21:13:24</v>
      </c>
    </row>
    <row r="110" spans="1:6" x14ac:dyDescent="0.3">
      <c r="A110" t="s">
        <v>136</v>
      </c>
      <c r="B110" t="str">
        <f>"13671006456"</f>
        <v>13671006456</v>
      </c>
      <c r="C110" t="str">
        <f>"14260119850515264X"</f>
        <v>14260119850515264X</v>
      </c>
      <c r="D110" t="s">
        <v>137</v>
      </c>
      <c r="E110" t="s">
        <v>138</v>
      </c>
      <c r="F110" t="str">
        <f>"2019-02-13 21:13:15"</f>
        <v>2019-02-13 21:13:15</v>
      </c>
    </row>
    <row r="111" spans="1:6" x14ac:dyDescent="0.3">
      <c r="A111" t="s">
        <v>139</v>
      </c>
      <c r="B111" t="str">
        <f>"18642961137"</f>
        <v>18642961137</v>
      </c>
      <c r="C111" t="str">
        <f>"210782199408153215"</f>
        <v>210782199408153215</v>
      </c>
      <c r="D111" t="s">
        <v>140</v>
      </c>
      <c r="E111" t="s">
        <v>140</v>
      </c>
      <c r="F111" t="str">
        <f>"2019-02-13 21:12:54"</f>
        <v>2019-02-13 21:12:54</v>
      </c>
    </row>
    <row r="112" spans="1:6" x14ac:dyDescent="0.3">
      <c r="A112" t="s">
        <v>141</v>
      </c>
      <c r="B112" t="str">
        <f>"18509408624"</f>
        <v>18509408624</v>
      </c>
      <c r="C112" t="str">
        <f>"62292619950102204X"</f>
        <v>62292619950102204X</v>
      </c>
      <c r="D112" t="s">
        <v>142</v>
      </c>
      <c r="E112" t="s">
        <v>143</v>
      </c>
      <c r="F112" t="str">
        <f>"2019-02-13 21:12:41"</f>
        <v>2019-02-13 21:12:41</v>
      </c>
    </row>
    <row r="113" spans="1:6" x14ac:dyDescent="0.3">
      <c r="A113" t="s">
        <v>144</v>
      </c>
      <c r="B113" t="str">
        <f>"18566557032"</f>
        <v>18566557032</v>
      </c>
      <c r="C113" t="str">
        <f>"440229199510143236"</f>
        <v>440229199510143236</v>
      </c>
      <c r="D113" t="s">
        <v>145</v>
      </c>
      <c r="E113" t="s">
        <v>146</v>
      </c>
      <c r="F113" t="str">
        <f>"2019-02-13 21:12:23"</f>
        <v>2019-02-13 21:12:23</v>
      </c>
    </row>
    <row r="114" spans="1:6" x14ac:dyDescent="0.3">
      <c r="A114" t="s">
        <v>147</v>
      </c>
      <c r="B114" t="str">
        <f>"15567820960"</f>
        <v>15567820960</v>
      </c>
      <c r="C114" t="str">
        <f>"120101197402133035"</f>
        <v>120101197402133035</v>
      </c>
      <c r="D114" t="s">
        <v>148</v>
      </c>
      <c r="E114" t="s">
        <v>149</v>
      </c>
      <c r="F114" t="str">
        <f>"2019-02-13 21:10:31"</f>
        <v>2019-02-13 21:10:31</v>
      </c>
    </row>
    <row r="115" spans="1:6" x14ac:dyDescent="0.3">
      <c r="A115" t="s">
        <v>150</v>
      </c>
      <c r="B115" t="str">
        <f>"13233113360"</f>
        <v>13233113360</v>
      </c>
      <c r="C115" t="str">
        <f>"142601198306123715"</f>
        <v>142601198306123715</v>
      </c>
      <c r="D115" t="s">
        <v>151</v>
      </c>
      <c r="E115" t="s">
        <v>152</v>
      </c>
      <c r="F115" t="str">
        <f>"2019-02-13 21:10:24"</f>
        <v>2019-02-13 21:10:24</v>
      </c>
    </row>
    <row r="116" spans="1:6" x14ac:dyDescent="0.3">
      <c r="A116" t="s">
        <v>3</v>
      </c>
      <c r="B116" t="str">
        <f>"13605497889"</f>
        <v>13605497889</v>
      </c>
      <c r="C116" t="s">
        <v>3</v>
      </c>
      <c r="D116" t="s">
        <v>3</v>
      </c>
      <c r="E116" t="s">
        <v>3</v>
      </c>
      <c r="F116" t="str">
        <f>"2019-02-13 21:10:00"</f>
        <v>2019-02-13 21:10:00</v>
      </c>
    </row>
    <row r="117" spans="1:6" x14ac:dyDescent="0.3">
      <c r="A117" t="s">
        <v>153</v>
      </c>
      <c r="B117" t="str">
        <f>"17792198271"</f>
        <v>17792198271</v>
      </c>
      <c r="C117" t="str">
        <f>"612325199303250040"</f>
        <v>612325199303250040</v>
      </c>
      <c r="D117" t="s">
        <v>3</v>
      </c>
      <c r="E117" t="s">
        <v>3</v>
      </c>
      <c r="F117" t="str">
        <f>"2019-02-13 21:08:57"</f>
        <v>2019-02-13 21:08:57</v>
      </c>
    </row>
    <row r="118" spans="1:6" x14ac:dyDescent="0.3">
      <c r="A118" t="s">
        <v>154</v>
      </c>
      <c r="B118" t="str">
        <f>"15554744488"</f>
        <v>15554744488</v>
      </c>
      <c r="C118" t="str">
        <f>"370823197511226313"</f>
        <v>370823197511226313</v>
      </c>
      <c r="D118" t="s">
        <v>155</v>
      </c>
      <c r="E118" t="s">
        <v>156</v>
      </c>
      <c r="F118" t="str">
        <f>"2019-02-13 21:08:37"</f>
        <v>2019-02-13 21:08:37</v>
      </c>
    </row>
    <row r="119" spans="1:6" x14ac:dyDescent="0.3">
      <c r="A119" t="s">
        <v>157</v>
      </c>
      <c r="B119" t="str">
        <f>"15543394959"</f>
        <v>15543394959</v>
      </c>
      <c r="C119" t="str">
        <f>"220723198710101819"</f>
        <v>220723198710101819</v>
      </c>
      <c r="D119" t="s">
        <v>3</v>
      </c>
      <c r="E119" t="s">
        <v>3</v>
      </c>
      <c r="F119" t="str">
        <f>"2019-02-13 21:07:34"</f>
        <v>2019-02-13 21:07:34</v>
      </c>
    </row>
    <row r="120" spans="1:6" x14ac:dyDescent="0.3">
      <c r="A120" t="s">
        <v>158</v>
      </c>
      <c r="B120" t="str">
        <f>"15972256050"</f>
        <v>15972256050</v>
      </c>
      <c r="C120" t="str">
        <f>"420625198404260031"</f>
        <v>420625198404260031</v>
      </c>
      <c r="D120" t="s">
        <v>159</v>
      </c>
      <c r="E120" t="s">
        <v>160</v>
      </c>
      <c r="F120" t="str">
        <f>"2019-02-13 21:06:58"</f>
        <v>2019-02-13 21:06:58</v>
      </c>
    </row>
    <row r="121" spans="1:6" x14ac:dyDescent="0.3">
      <c r="A121" t="s">
        <v>161</v>
      </c>
      <c r="B121" t="str">
        <f>"13904579343"</f>
        <v>13904579343</v>
      </c>
      <c r="C121" t="str">
        <f>"232700198709200413"</f>
        <v>232700198709200413</v>
      </c>
      <c r="D121" t="s">
        <v>3</v>
      </c>
      <c r="E121" t="s">
        <v>3</v>
      </c>
      <c r="F121" t="str">
        <f>"2019-02-13 21:06:27"</f>
        <v>2019-02-13 21:06:27</v>
      </c>
    </row>
    <row r="122" spans="1:6" x14ac:dyDescent="0.3">
      <c r="A122" t="s">
        <v>162</v>
      </c>
      <c r="B122" t="str">
        <f>"18263443515"</f>
        <v>18263443515</v>
      </c>
      <c r="C122" t="str">
        <f>"371202198812015115"</f>
        <v>371202198812015115</v>
      </c>
      <c r="D122" t="s">
        <v>163</v>
      </c>
      <c r="E122" t="s">
        <v>164</v>
      </c>
      <c r="F122" t="str">
        <f>"2019-02-13 21:06:09"</f>
        <v>2019-02-13 21:06:09</v>
      </c>
    </row>
    <row r="123" spans="1:6" x14ac:dyDescent="0.3">
      <c r="A123" t="s">
        <v>165</v>
      </c>
      <c r="B123" t="str">
        <f>"15987840394"</f>
        <v>15987840394</v>
      </c>
      <c r="C123" t="str">
        <f>"532326199706241014"</f>
        <v>532326199706241014</v>
      </c>
      <c r="D123" t="s">
        <v>3</v>
      </c>
      <c r="E123" t="s">
        <v>3</v>
      </c>
      <c r="F123" t="str">
        <f>"2019-02-13 21:01:57"</f>
        <v>2019-02-13 21:01:57</v>
      </c>
    </row>
    <row r="124" spans="1:6" x14ac:dyDescent="0.3">
      <c r="A124" t="s">
        <v>166</v>
      </c>
      <c r="B124" t="str">
        <f>"15225856323"</f>
        <v>15225856323</v>
      </c>
      <c r="C124" t="str">
        <f>"320321199102184861"</f>
        <v>320321199102184861</v>
      </c>
      <c r="D124" t="s">
        <v>167</v>
      </c>
      <c r="E124" t="s">
        <v>167</v>
      </c>
      <c r="F124" t="str">
        <f>"2019-02-13 21:01:26"</f>
        <v>2019-02-13 21:01:26</v>
      </c>
    </row>
    <row r="125" spans="1:6" x14ac:dyDescent="0.3">
      <c r="A125" t="s">
        <v>168</v>
      </c>
      <c r="B125" t="str">
        <f>"15034687092"</f>
        <v>15034687092</v>
      </c>
      <c r="C125" t="str">
        <f>"140724199209280033"</f>
        <v>140724199209280033</v>
      </c>
      <c r="D125" t="s">
        <v>169</v>
      </c>
      <c r="E125" t="s">
        <v>170</v>
      </c>
      <c r="F125" t="str">
        <f>"2019-02-13 21:00:22"</f>
        <v>2019-02-13 21:00:22</v>
      </c>
    </row>
    <row r="126" spans="1:6" x14ac:dyDescent="0.3">
      <c r="A126" t="s">
        <v>171</v>
      </c>
      <c r="B126" t="str">
        <f>"18131112741"</f>
        <v>18131112741</v>
      </c>
      <c r="C126" t="str">
        <f>"130124199206062431"</f>
        <v>130124199206062431</v>
      </c>
      <c r="D126" t="s">
        <v>172</v>
      </c>
      <c r="E126" t="s">
        <v>173</v>
      </c>
      <c r="F126" t="str">
        <f>"2019-02-13 20:59:22"</f>
        <v>2019-02-13 20:59:22</v>
      </c>
    </row>
    <row r="127" spans="1:6" x14ac:dyDescent="0.3">
      <c r="A127" t="s">
        <v>3</v>
      </c>
      <c r="B127" t="str">
        <f>"17674926968"</f>
        <v>17674926968</v>
      </c>
      <c r="C127" t="s">
        <v>3</v>
      </c>
      <c r="D127" t="s">
        <v>3</v>
      </c>
      <c r="E127" t="s">
        <v>3</v>
      </c>
      <c r="F127" t="str">
        <f>"2019-02-13 20:58:38"</f>
        <v>2019-02-13 20:58:38</v>
      </c>
    </row>
    <row r="128" spans="1:6" x14ac:dyDescent="0.3">
      <c r="A128" t="s">
        <v>174</v>
      </c>
      <c r="B128" t="str">
        <f>"17325680049"</f>
        <v>17325680049</v>
      </c>
      <c r="C128" t="str">
        <f>"142723198911073019"</f>
        <v>142723198911073019</v>
      </c>
      <c r="D128" t="s">
        <v>3</v>
      </c>
      <c r="E128" t="s">
        <v>3</v>
      </c>
      <c r="F128" t="str">
        <f>"2019-02-13 20:56:49"</f>
        <v>2019-02-13 20:56:49</v>
      </c>
    </row>
    <row r="129" spans="1:6" x14ac:dyDescent="0.3">
      <c r="A129" t="s">
        <v>175</v>
      </c>
      <c r="B129" t="str">
        <f>"15279453927"</f>
        <v>15279453927</v>
      </c>
      <c r="C129" t="str">
        <f>"362531199008144276"</f>
        <v>362531199008144276</v>
      </c>
      <c r="D129" t="s">
        <v>176</v>
      </c>
      <c r="E129" t="s">
        <v>177</v>
      </c>
      <c r="F129" t="str">
        <f>"2019-02-13 20:55:53"</f>
        <v>2019-02-13 20:55:53</v>
      </c>
    </row>
    <row r="130" spans="1:6" x14ac:dyDescent="0.3">
      <c r="A130" t="s">
        <v>178</v>
      </c>
      <c r="B130" t="str">
        <f>"18712100139"</f>
        <v>18712100139</v>
      </c>
      <c r="C130" t="str">
        <f>"342225199612175338"</f>
        <v>342225199612175338</v>
      </c>
      <c r="D130" t="s">
        <v>179</v>
      </c>
      <c r="E130" t="s">
        <v>180</v>
      </c>
      <c r="F130" t="str">
        <f>"2019-02-13 20:54:46"</f>
        <v>2019-02-13 20:54:46</v>
      </c>
    </row>
    <row r="131" spans="1:6" x14ac:dyDescent="0.3">
      <c r="A131" t="s">
        <v>181</v>
      </c>
      <c r="B131" t="str">
        <f>"15849616138"</f>
        <v>15849616138</v>
      </c>
      <c r="C131" t="str">
        <f>"150404198302231127"</f>
        <v>150404198302231127</v>
      </c>
      <c r="D131" t="s">
        <v>182</v>
      </c>
      <c r="E131" t="s">
        <v>183</v>
      </c>
      <c r="F131" t="str">
        <f>"2019-02-13 20:54:30"</f>
        <v>2019-02-13 20:54:30</v>
      </c>
    </row>
    <row r="132" spans="1:6" x14ac:dyDescent="0.3">
      <c r="A132" t="s">
        <v>184</v>
      </c>
      <c r="B132" t="str">
        <f>"15089803447"</f>
        <v>15089803447</v>
      </c>
      <c r="C132" t="str">
        <f>"44078119991127431X"</f>
        <v>44078119991127431X</v>
      </c>
      <c r="D132" t="s">
        <v>185</v>
      </c>
      <c r="E132" t="s">
        <v>186</v>
      </c>
      <c r="F132" t="str">
        <f>"2019-02-13 20:51:13"</f>
        <v>2019-02-13 20:51:13</v>
      </c>
    </row>
    <row r="133" spans="1:6" x14ac:dyDescent="0.3">
      <c r="A133" t="s">
        <v>187</v>
      </c>
      <c r="B133" t="str">
        <f>"18318124016"</f>
        <v>18318124016</v>
      </c>
      <c r="C133" t="str">
        <f>"440811199706020616"</f>
        <v>440811199706020616</v>
      </c>
      <c r="D133" t="s">
        <v>3</v>
      </c>
      <c r="E133" t="s">
        <v>3</v>
      </c>
      <c r="F133" t="str">
        <f>"2019-02-13 20:50:35"</f>
        <v>2019-02-13 20:50:35</v>
      </c>
    </row>
    <row r="134" spans="1:6" x14ac:dyDescent="0.3">
      <c r="A134" t="s">
        <v>188</v>
      </c>
      <c r="B134" t="str">
        <f>"15706871663"</f>
        <v>15706871663</v>
      </c>
      <c r="C134" t="str">
        <f>"510722199107317428"</f>
        <v>510722199107317428</v>
      </c>
      <c r="D134" t="s">
        <v>3</v>
      </c>
      <c r="E134" t="s">
        <v>3</v>
      </c>
      <c r="F134" t="str">
        <f>"2019-02-13 20:50:22"</f>
        <v>2019-02-13 20:50:22</v>
      </c>
    </row>
    <row r="135" spans="1:6" x14ac:dyDescent="0.3">
      <c r="A135" t="s">
        <v>189</v>
      </c>
      <c r="B135" t="str">
        <f>"15940647662"</f>
        <v>15940647662</v>
      </c>
      <c r="C135" t="str">
        <f>"210702196811250247"</f>
        <v>210702196811250247</v>
      </c>
      <c r="D135" t="s">
        <v>190</v>
      </c>
      <c r="E135" t="s">
        <v>191</v>
      </c>
      <c r="F135" t="str">
        <f>"2019-02-13 20:50:18"</f>
        <v>2019-02-13 20:50:18</v>
      </c>
    </row>
    <row r="136" spans="1:6" x14ac:dyDescent="0.3">
      <c r="A136" t="s">
        <v>3</v>
      </c>
      <c r="B136" t="str">
        <f>"13795504741"</f>
        <v>13795504741</v>
      </c>
      <c r="C136" t="s">
        <v>3</v>
      </c>
      <c r="D136" t="s">
        <v>3</v>
      </c>
      <c r="E136" t="s">
        <v>3</v>
      </c>
      <c r="F136" t="str">
        <f>"2019-02-13 20:49:14"</f>
        <v>2019-02-13 20:49:14</v>
      </c>
    </row>
    <row r="137" spans="1:6" x14ac:dyDescent="0.3">
      <c r="A137" t="s">
        <v>3</v>
      </c>
      <c r="B137" t="str">
        <f>"18332302632"</f>
        <v>18332302632</v>
      </c>
      <c r="C137" t="s">
        <v>3</v>
      </c>
      <c r="D137" t="s">
        <v>3</v>
      </c>
      <c r="E137" t="s">
        <v>3</v>
      </c>
      <c r="F137" t="str">
        <f>"2019-02-13 20:48:39"</f>
        <v>2019-02-13 20:48:39</v>
      </c>
    </row>
    <row r="138" spans="1:6" x14ac:dyDescent="0.3">
      <c r="A138" t="s">
        <v>192</v>
      </c>
      <c r="B138" t="str">
        <f>"18766283705"</f>
        <v>18766283705</v>
      </c>
      <c r="C138" t="str">
        <f>"370282199201241311"</f>
        <v>370282199201241311</v>
      </c>
      <c r="D138" t="s">
        <v>193</v>
      </c>
      <c r="E138" t="s">
        <v>194</v>
      </c>
      <c r="F138" t="str">
        <f>"2019-02-13 20:48:06"</f>
        <v>2019-02-13 20:48:06</v>
      </c>
    </row>
    <row r="139" spans="1:6" x14ac:dyDescent="0.3">
      <c r="A139" t="s">
        <v>195</v>
      </c>
      <c r="B139" t="str">
        <f>"13716388736"</f>
        <v>13716388736</v>
      </c>
      <c r="C139" t="str">
        <f>"132524197106071319"</f>
        <v>132524197106071319</v>
      </c>
      <c r="D139" t="s">
        <v>196</v>
      </c>
      <c r="E139" t="s">
        <v>197</v>
      </c>
      <c r="F139" t="str">
        <f>"2019-02-13 20:47:57"</f>
        <v>2019-02-13 20:47:57</v>
      </c>
    </row>
    <row r="140" spans="1:6" x14ac:dyDescent="0.3">
      <c r="A140" t="s">
        <v>198</v>
      </c>
      <c r="B140" t="str">
        <f>"13096960632"</f>
        <v>13096960632</v>
      </c>
      <c r="C140" t="str">
        <f>"411024198909264011"</f>
        <v>411024198909264011</v>
      </c>
      <c r="D140" t="s">
        <v>199</v>
      </c>
      <c r="E140" t="s">
        <v>200</v>
      </c>
      <c r="F140" t="str">
        <f>"2019-02-13 20:45:59"</f>
        <v>2019-02-13 20:45:59</v>
      </c>
    </row>
    <row r="141" spans="1:6" x14ac:dyDescent="0.3">
      <c r="A141" t="s">
        <v>201</v>
      </c>
      <c r="B141" t="str">
        <f>"15109256810"</f>
        <v>15109256810</v>
      </c>
      <c r="C141" t="str">
        <f>"610104199008078319"</f>
        <v>610104199008078319</v>
      </c>
      <c r="D141" t="s">
        <v>202</v>
      </c>
      <c r="E141" t="s">
        <v>203</v>
      </c>
      <c r="F141" t="str">
        <f>"2019-02-13 20:45:35"</f>
        <v>2019-02-13 20:45:35</v>
      </c>
    </row>
    <row r="142" spans="1:6" x14ac:dyDescent="0.3">
      <c r="A142" t="s">
        <v>204</v>
      </c>
      <c r="B142" t="str">
        <f>"15967678957"</f>
        <v>15967678957</v>
      </c>
      <c r="C142" t="str">
        <f>"331004199604012234"</f>
        <v>331004199604012234</v>
      </c>
      <c r="D142" t="s">
        <v>3</v>
      </c>
      <c r="E142" t="s">
        <v>3</v>
      </c>
      <c r="F142" t="str">
        <f>"2019-02-13 20:44:20"</f>
        <v>2019-02-13 20:44:20</v>
      </c>
    </row>
    <row r="143" spans="1:6" x14ac:dyDescent="0.3">
      <c r="A143" t="s">
        <v>205</v>
      </c>
      <c r="B143" t="str">
        <f>"18772901033"</f>
        <v>18772901033</v>
      </c>
      <c r="C143" t="str">
        <f>"420302199403100726"</f>
        <v>420302199403100726</v>
      </c>
      <c r="D143" t="s">
        <v>3</v>
      </c>
      <c r="E143" t="s">
        <v>3</v>
      </c>
      <c r="F143" t="str">
        <f>"2019-02-13 20:42:25"</f>
        <v>2019-02-13 20:42:25</v>
      </c>
    </row>
    <row r="144" spans="1:6" x14ac:dyDescent="0.3">
      <c r="A144" t="s">
        <v>3</v>
      </c>
      <c r="B144" t="str">
        <f>"17602852310"</f>
        <v>17602852310</v>
      </c>
      <c r="C144" t="s">
        <v>3</v>
      </c>
      <c r="D144" t="s">
        <v>3</v>
      </c>
      <c r="E144" t="s">
        <v>3</v>
      </c>
      <c r="F144" t="str">
        <f>"2019-02-13 20:41:23"</f>
        <v>2019-02-13 20:41:23</v>
      </c>
    </row>
    <row r="145" spans="1:6" x14ac:dyDescent="0.3">
      <c r="A145" t="s">
        <v>206</v>
      </c>
      <c r="B145" t="str">
        <f>"15220608321"</f>
        <v>15220608321</v>
      </c>
      <c r="C145" t="str">
        <f>"441381199201091219"</f>
        <v>441381199201091219</v>
      </c>
      <c r="D145" t="s">
        <v>207</v>
      </c>
      <c r="E145" t="s">
        <v>208</v>
      </c>
      <c r="F145" t="str">
        <f>"2019-02-13 20:41:00"</f>
        <v>2019-02-13 20:41:00</v>
      </c>
    </row>
    <row r="146" spans="1:6" x14ac:dyDescent="0.3">
      <c r="A146" t="s">
        <v>209</v>
      </c>
      <c r="B146" t="str">
        <f>"13750275522"</f>
        <v>13750275522</v>
      </c>
      <c r="C146" t="str">
        <f>"44162419950502142X"</f>
        <v>44162419950502142X</v>
      </c>
      <c r="D146" t="s">
        <v>210</v>
      </c>
      <c r="E146" t="s">
        <v>211</v>
      </c>
      <c r="F146" t="str">
        <f>"2019-02-13 20:38:59"</f>
        <v>2019-02-13 20:38:59</v>
      </c>
    </row>
    <row r="147" spans="1:6" x14ac:dyDescent="0.3">
      <c r="A147" t="s">
        <v>3</v>
      </c>
      <c r="B147" t="str">
        <f>"13217792214"</f>
        <v>13217792214</v>
      </c>
      <c r="C147" t="s">
        <v>3</v>
      </c>
      <c r="D147" t="s">
        <v>3</v>
      </c>
      <c r="E147" t="s">
        <v>3</v>
      </c>
      <c r="F147" t="str">
        <f>"2019-02-13 20:36:47"</f>
        <v>2019-02-13 20:36:47</v>
      </c>
    </row>
    <row r="148" spans="1:6" x14ac:dyDescent="0.3">
      <c r="A148" t="s">
        <v>3</v>
      </c>
      <c r="B148" t="str">
        <f>"18053006061"</f>
        <v>18053006061</v>
      </c>
      <c r="C148" t="s">
        <v>3</v>
      </c>
      <c r="D148" t="s">
        <v>3</v>
      </c>
      <c r="E148" t="s">
        <v>3</v>
      </c>
      <c r="F148" t="str">
        <f>"2019-02-13 20:33:14"</f>
        <v>2019-02-13 20:33:14</v>
      </c>
    </row>
    <row r="149" spans="1:6" x14ac:dyDescent="0.3">
      <c r="A149" t="s">
        <v>212</v>
      </c>
      <c r="B149" t="str">
        <f>"15263254449"</f>
        <v>15263254449</v>
      </c>
      <c r="C149" t="str">
        <f>"370481199208105034"</f>
        <v>370481199208105034</v>
      </c>
      <c r="D149" t="s">
        <v>213</v>
      </c>
      <c r="E149" t="s">
        <v>214</v>
      </c>
      <c r="F149" t="str">
        <f>"2019-02-13 20:32:18"</f>
        <v>2019-02-13 20:32:18</v>
      </c>
    </row>
    <row r="150" spans="1:6" x14ac:dyDescent="0.3">
      <c r="A150" t="s">
        <v>3</v>
      </c>
      <c r="B150" t="str">
        <f>"18435952500"</f>
        <v>18435952500</v>
      </c>
      <c r="C150" t="s">
        <v>3</v>
      </c>
      <c r="D150" t="s">
        <v>3</v>
      </c>
      <c r="E150" t="s">
        <v>3</v>
      </c>
      <c r="F150" t="str">
        <f>"2019-02-13 20:27:05"</f>
        <v>2019-02-13 20:27:05</v>
      </c>
    </row>
    <row r="151" spans="1:6" x14ac:dyDescent="0.3">
      <c r="A151" t="s">
        <v>215</v>
      </c>
      <c r="B151" t="str">
        <f>"13606014355"</f>
        <v>13606014355</v>
      </c>
      <c r="C151" t="str">
        <f>"350524198711270045"</f>
        <v>350524198711270045</v>
      </c>
      <c r="D151" t="s">
        <v>216</v>
      </c>
      <c r="E151" t="s">
        <v>217</v>
      </c>
      <c r="F151" t="str">
        <f>"2019-02-13 20:24:22"</f>
        <v>2019-02-13 20:24:22</v>
      </c>
    </row>
    <row r="152" spans="1:6" x14ac:dyDescent="0.3">
      <c r="A152" t="s">
        <v>218</v>
      </c>
      <c r="B152" t="str">
        <f>"13684601101"</f>
        <v>13684601101</v>
      </c>
      <c r="C152" t="str">
        <f>"232325198810173216"</f>
        <v>232325198810173216</v>
      </c>
      <c r="D152" t="s">
        <v>219</v>
      </c>
      <c r="E152" t="s">
        <v>220</v>
      </c>
      <c r="F152" t="str">
        <f>"2019-02-13 20:24:22"</f>
        <v>2019-02-13 20:24:22</v>
      </c>
    </row>
    <row r="153" spans="1:6" x14ac:dyDescent="0.3">
      <c r="A153" t="s">
        <v>3</v>
      </c>
      <c r="B153" t="str">
        <f>"17758892191"</f>
        <v>17758892191</v>
      </c>
      <c r="C153" t="s">
        <v>3</v>
      </c>
      <c r="D153" t="s">
        <v>3</v>
      </c>
      <c r="E153" t="s">
        <v>3</v>
      </c>
      <c r="F153" t="str">
        <f>"2019-02-13 20:23:41"</f>
        <v>2019-02-13 20:23:41</v>
      </c>
    </row>
    <row r="154" spans="1:6" x14ac:dyDescent="0.3">
      <c r="A154" t="s">
        <v>3</v>
      </c>
      <c r="B154" t="str">
        <f>"15564525230"</f>
        <v>15564525230</v>
      </c>
      <c r="C154" t="s">
        <v>3</v>
      </c>
      <c r="D154" t="s">
        <v>3</v>
      </c>
      <c r="E154" t="s">
        <v>3</v>
      </c>
      <c r="F154" t="str">
        <f>"2019-02-13 20:18:45"</f>
        <v>2019-02-13 20:18:45</v>
      </c>
    </row>
    <row r="155" spans="1:6" x14ac:dyDescent="0.3">
      <c r="A155" t="s">
        <v>221</v>
      </c>
      <c r="B155" t="str">
        <f>"13383097850"</f>
        <v>13383097850</v>
      </c>
      <c r="C155" t="str">
        <f>"132226197004033326"</f>
        <v>132226197004033326</v>
      </c>
      <c r="D155" t="s">
        <v>3</v>
      </c>
      <c r="E155" t="s">
        <v>3</v>
      </c>
      <c r="F155" t="str">
        <f>"2019-02-13 20:13:48"</f>
        <v>2019-02-13 20:13:48</v>
      </c>
    </row>
    <row r="156" spans="1:6" x14ac:dyDescent="0.3">
      <c r="A156" t="s">
        <v>222</v>
      </c>
      <c r="B156" t="str">
        <f>"13429241345"</f>
        <v>13429241345</v>
      </c>
      <c r="C156" t="str">
        <f>"33028119921102101X"</f>
        <v>33028119921102101X</v>
      </c>
      <c r="D156" t="s">
        <v>223</v>
      </c>
      <c r="E156" t="s">
        <v>224</v>
      </c>
      <c r="F156" t="str">
        <f>"2019-02-13 20:07:15"</f>
        <v>2019-02-13 20:07:15</v>
      </c>
    </row>
    <row r="157" spans="1:6" x14ac:dyDescent="0.3">
      <c r="A157" t="s">
        <v>3</v>
      </c>
      <c r="B157" t="str">
        <f>"13610869297"</f>
        <v>13610869297</v>
      </c>
      <c r="C157" t="s">
        <v>3</v>
      </c>
      <c r="D157" t="s">
        <v>3</v>
      </c>
      <c r="E157" t="s">
        <v>3</v>
      </c>
      <c r="F157" t="str">
        <f>"2019-02-13 20:02:58"</f>
        <v>2019-02-13 20:02:58</v>
      </c>
    </row>
    <row r="158" spans="1:6" x14ac:dyDescent="0.3">
      <c r="A158" t="s">
        <v>3</v>
      </c>
      <c r="B158" t="str">
        <f>"17319904743"</f>
        <v>17319904743</v>
      </c>
      <c r="C158" t="s">
        <v>3</v>
      </c>
      <c r="D158" t="s">
        <v>3</v>
      </c>
      <c r="E158" t="s">
        <v>3</v>
      </c>
      <c r="F158" t="str">
        <f>"2019-02-13 20:02:33"</f>
        <v>2019-02-13 20:02:33</v>
      </c>
    </row>
    <row r="159" spans="1:6" x14ac:dyDescent="0.3">
      <c r="A159" t="s">
        <v>225</v>
      </c>
      <c r="B159" t="str">
        <f>"15831028105"</f>
        <v>15831028105</v>
      </c>
      <c r="C159" t="str">
        <f>"130481198110031816"</f>
        <v>130481198110031816</v>
      </c>
      <c r="D159" t="s">
        <v>226</v>
      </c>
      <c r="E159" t="s">
        <v>227</v>
      </c>
      <c r="F159" t="str">
        <f>"2019-02-13 20:02:05"</f>
        <v>2019-02-13 20:02:05</v>
      </c>
    </row>
    <row r="160" spans="1:6" x14ac:dyDescent="0.3">
      <c r="A160" t="s">
        <v>3</v>
      </c>
      <c r="B160" t="str">
        <f>"18992663560"</f>
        <v>18992663560</v>
      </c>
      <c r="C160" t="s">
        <v>3</v>
      </c>
      <c r="D160" t="s">
        <v>3</v>
      </c>
      <c r="E160" t="s">
        <v>3</v>
      </c>
      <c r="F160" t="str">
        <f>"2019-02-13 19:59:27"</f>
        <v>2019-02-13 19:59:27</v>
      </c>
    </row>
    <row r="161" spans="1:6" x14ac:dyDescent="0.3">
      <c r="A161" t="s">
        <v>3</v>
      </c>
      <c r="B161" t="str">
        <f>"15226202517"</f>
        <v>15226202517</v>
      </c>
      <c r="C161" t="s">
        <v>3</v>
      </c>
      <c r="D161" t="s">
        <v>3</v>
      </c>
      <c r="E161" t="s">
        <v>3</v>
      </c>
      <c r="F161" t="str">
        <f>"2019-02-13 19:59:27"</f>
        <v>2019-02-13 19:59:27</v>
      </c>
    </row>
    <row r="162" spans="1:6" x14ac:dyDescent="0.3">
      <c r="A162" t="s">
        <v>228</v>
      </c>
      <c r="B162" t="str">
        <f>"13700713650"</f>
        <v>13700713650</v>
      </c>
      <c r="C162" t="str">
        <f>"410522199903110618"</f>
        <v>410522199903110618</v>
      </c>
      <c r="D162" t="s">
        <v>229</v>
      </c>
      <c r="E162" t="s">
        <v>230</v>
      </c>
      <c r="F162" t="str">
        <f>"2019-02-13 19:58:57"</f>
        <v>2019-02-13 19:58:57</v>
      </c>
    </row>
    <row r="163" spans="1:6" x14ac:dyDescent="0.3">
      <c r="A163" t="s">
        <v>231</v>
      </c>
      <c r="B163" t="str">
        <f>"15623253579"</f>
        <v>15623253579</v>
      </c>
      <c r="C163" t="str">
        <f>"530113199506283733"</f>
        <v>530113199506283733</v>
      </c>
      <c r="D163" t="s">
        <v>3</v>
      </c>
      <c r="E163" t="s">
        <v>3</v>
      </c>
      <c r="F163" t="str">
        <f>"2019-02-13 19:58:54"</f>
        <v>2019-02-13 19:58:54</v>
      </c>
    </row>
    <row r="164" spans="1:6" x14ac:dyDescent="0.3">
      <c r="A164" t="s">
        <v>3</v>
      </c>
      <c r="B164" t="str">
        <f>"15607811409"</f>
        <v>15607811409</v>
      </c>
      <c r="C164" t="s">
        <v>3</v>
      </c>
      <c r="D164" t="s">
        <v>3</v>
      </c>
      <c r="E164" t="s">
        <v>3</v>
      </c>
      <c r="F164" t="str">
        <f>"2019-02-13 19:56:35"</f>
        <v>2019-02-13 19:56:35</v>
      </c>
    </row>
    <row r="165" spans="1:6" x14ac:dyDescent="0.3">
      <c r="A165" t="s">
        <v>232</v>
      </c>
      <c r="B165" t="str">
        <f>"13785449429"</f>
        <v>13785449429</v>
      </c>
      <c r="C165" t="str">
        <f>"130828199301102714"</f>
        <v>130828199301102714</v>
      </c>
      <c r="D165" t="s">
        <v>233</v>
      </c>
      <c r="E165" t="s">
        <v>234</v>
      </c>
      <c r="F165" t="str">
        <f>"2019-02-13 19:56:21"</f>
        <v>2019-02-13 19:56:21</v>
      </c>
    </row>
    <row r="166" spans="1:6" x14ac:dyDescent="0.3">
      <c r="A166" t="s">
        <v>235</v>
      </c>
      <c r="B166" t="str">
        <f>"18795019352"</f>
        <v>18795019352</v>
      </c>
      <c r="C166" t="str">
        <f>"640111198408122424"</f>
        <v>640111198408122424</v>
      </c>
      <c r="D166" t="s">
        <v>236</v>
      </c>
      <c r="E166" t="s">
        <v>237</v>
      </c>
      <c r="F166" t="str">
        <f>"2019-02-13 19:53:27"</f>
        <v>2019-02-13 19:53:27</v>
      </c>
    </row>
    <row r="167" spans="1:6" x14ac:dyDescent="0.3">
      <c r="A167" t="s">
        <v>238</v>
      </c>
      <c r="B167" t="str">
        <f>"18231567962"</f>
        <v>18231567962</v>
      </c>
      <c r="C167" t="str">
        <f>"130282198607212415"</f>
        <v>130282198607212415</v>
      </c>
      <c r="D167" t="s">
        <v>239</v>
      </c>
      <c r="E167" t="s">
        <v>240</v>
      </c>
      <c r="F167" t="str">
        <f>"2019-02-13 19:53:21"</f>
        <v>2019-02-13 19:53:21</v>
      </c>
    </row>
    <row r="168" spans="1:6" x14ac:dyDescent="0.3">
      <c r="A168" t="s">
        <v>3</v>
      </c>
      <c r="B168" t="str">
        <f>"17804122267"</f>
        <v>17804122267</v>
      </c>
      <c r="C168" t="s">
        <v>3</v>
      </c>
      <c r="D168" t="s">
        <v>3</v>
      </c>
      <c r="E168" t="s">
        <v>3</v>
      </c>
      <c r="F168" t="str">
        <f>"2019-02-13 19:53:03"</f>
        <v>2019-02-13 19:53:03</v>
      </c>
    </row>
    <row r="169" spans="1:6" x14ac:dyDescent="0.3">
      <c r="A169" t="s">
        <v>241</v>
      </c>
      <c r="B169" t="str">
        <f>"13242134993"</f>
        <v>13242134993</v>
      </c>
      <c r="C169" t="str">
        <f>"440682199208024037"</f>
        <v>440682199208024037</v>
      </c>
      <c r="D169" t="s">
        <v>242</v>
      </c>
      <c r="E169" t="s">
        <v>243</v>
      </c>
      <c r="F169" t="str">
        <f>"2019-02-13 19:49:50"</f>
        <v>2019-02-13 19:49:50</v>
      </c>
    </row>
    <row r="170" spans="1:6" x14ac:dyDescent="0.3">
      <c r="A170" t="s">
        <v>244</v>
      </c>
      <c r="B170" t="str">
        <f>"15246553172"</f>
        <v>15246553172</v>
      </c>
      <c r="C170" t="str">
        <f>"232301199006065744"</f>
        <v>232301199006065744</v>
      </c>
      <c r="D170" t="s">
        <v>3</v>
      </c>
      <c r="E170" t="s">
        <v>3</v>
      </c>
      <c r="F170" t="str">
        <f>"2019-02-13 19:48:21"</f>
        <v>2019-02-13 19:48:21</v>
      </c>
    </row>
    <row r="171" spans="1:6" x14ac:dyDescent="0.3">
      <c r="A171" t="s">
        <v>245</v>
      </c>
      <c r="B171" t="str">
        <f>"15141018077"</f>
        <v>15141018077</v>
      </c>
      <c r="C171" t="str">
        <f>"211203198205291523"</f>
        <v>211203198205291523</v>
      </c>
      <c r="D171" t="s">
        <v>3</v>
      </c>
      <c r="E171" t="s">
        <v>3</v>
      </c>
      <c r="F171" t="str">
        <f>"2019-02-13 19:46:28"</f>
        <v>2019-02-13 19:46:28</v>
      </c>
    </row>
    <row r="172" spans="1:6" x14ac:dyDescent="0.3">
      <c r="A172" t="s">
        <v>246</v>
      </c>
      <c r="B172" t="str">
        <f>"13597075920"</f>
        <v>13597075920</v>
      </c>
      <c r="C172" t="str">
        <f>"45148119930626091X"</f>
        <v>45148119930626091X</v>
      </c>
      <c r="D172" t="s">
        <v>247</v>
      </c>
      <c r="E172" t="s">
        <v>248</v>
      </c>
      <c r="F172" t="str">
        <f>"2019-02-13 19:46:06"</f>
        <v>2019-02-13 19:46:06</v>
      </c>
    </row>
    <row r="173" spans="1:6" x14ac:dyDescent="0.3">
      <c r="A173" t="s">
        <v>3</v>
      </c>
      <c r="B173" t="str">
        <f>"15087387075"</f>
        <v>15087387075</v>
      </c>
      <c r="C173" t="s">
        <v>3</v>
      </c>
      <c r="D173" t="s">
        <v>3</v>
      </c>
      <c r="E173" t="s">
        <v>3</v>
      </c>
      <c r="F173" t="str">
        <f>"2019-02-13 19:38:28"</f>
        <v>2019-02-13 19:38:28</v>
      </c>
    </row>
    <row r="174" spans="1:6" x14ac:dyDescent="0.3">
      <c r="A174" t="s">
        <v>249</v>
      </c>
      <c r="B174" t="str">
        <f>"13427736299"</f>
        <v>13427736299</v>
      </c>
      <c r="C174" t="str">
        <f>"422825198604180442"</f>
        <v>422825198604180442</v>
      </c>
      <c r="D174" t="s">
        <v>3</v>
      </c>
      <c r="E174" t="s">
        <v>3</v>
      </c>
      <c r="F174" t="str">
        <f>"2019-02-13 19:33:17"</f>
        <v>2019-02-13 19:33:17</v>
      </c>
    </row>
    <row r="175" spans="1:6" x14ac:dyDescent="0.3">
      <c r="A175" t="s">
        <v>250</v>
      </c>
      <c r="B175" t="str">
        <f>"15209860412"</f>
        <v>15209860412</v>
      </c>
      <c r="C175" t="str">
        <f>"440981199305171928"</f>
        <v>440981199305171928</v>
      </c>
      <c r="D175" t="s">
        <v>3</v>
      </c>
      <c r="E175" t="s">
        <v>3</v>
      </c>
      <c r="F175" t="str">
        <f>"2019-02-13 19:33:12"</f>
        <v>2019-02-13 19:33:12</v>
      </c>
    </row>
    <row r="176" spans="1:6" x14ac:dyDescent="0.3">
      <c r="A176" t="s">
        <v>251</v>
      </c>
      <c r="B176" t="str">
        <f>"15167038609"</f>
        <v>15167038609</v>
      </c>
      <c r="C176" t="str">
        <f>"522635199102050015"</f>
        <v>522635199102050015</v>
      </c>
      <c r="D176" t="s">
        <v>3</v>
      </c>
      <c r="E176" t="s">
        <v>3</v>
      </c>
      <c r="F176" t="str">
        <f>"2019-02-13 19:33:02"</f>
        <v>2019-02-13 19:33:02</v>
      </c>
    </row>
    <row r="177" spans="1:6" x14ac:dyDescent="0.3">
      <c r="A177" t="s">
        <v>252</v>
      </c>
      <c r="B177" t="str">
        <f>"18690555767"</f>
        <v>18690555767</v>
      </c>
      <c r="C177" t="str">
        <f>"612425199308015854"</f>
        <v>612425199308015854</v>
      </c>
      <c r="D177" t="s">
        <v>253</v>
      </c>
      <c r="E177" t="s">
        <v>254</v>
      </c>
      <c r="F177" t="str">
        <f>"2019-02-13 19:31:55"</f>
        <v>2019-02-13 19:31:55</v>
      </c>
    </row>
    <row r="178" spans="1:6" x14ac:dyDescent="0.3">
      <c r="A178" t="s">
        <v>3</v>
      </c>
      <c r="B178" t="str">
        <f>"18683687232"</f>
        <v>18683687232</v>
      </c>
      <c r="C178" t="s">
        <v>3</v>
      </c>
      <c r="D178" t="s">
        <v>3</v>
      </c>
      <c r="E178" t="s">
        <v>3</v>
      </c>
      <c r="F178" t="str">
        <f>"2019-02-13 19:31:16"</f>
        <v>2019-02-13 19:31:16</v>
      </c>
    </row>
    <row r="179" spans="1:6" x14ac:dyDescent="0.3">
      <c r="A179" t="s">
        <v>255</v>
      </c>
      <c r="B179" t="str">
        <f>"18702288046"</f>
        <v>18702288046</v>
      </c>
      <c r="C179" t="str">
        <f>"130425198606084216"</f>
        <v>130425198606084216</v>
      </c>
      <c r="D179" t="s">
        <v>256</v>
      </c>
      <c r="E179" t="s">
        <v>257</v>
      </c>
      <c r="F179" t="str">
        <f>"2019-02-13 19:29:31"</f>
        <v>2019-02-13 19:29:31</v>
      </c>
    </row>
    <row r="180" spans="1:6" x14ac:dyDescent="0.3">
      <c r="A180" t="s">
        <v>258</v>
      </c>
      <c r="B180" t="str">
        <f>"18550976057"</f>
        <v>18550976057</v>
      </c>
      <c r="C180" t="str">
        <f>"612427199912151863"</f>
        <v>612427199912151863</v>
      </c>
      <c r="D180" t="s">
        <v>259</v>
      </c>
      <c r="E180" t="s">
        <v>260</v>
      </c>
      <c r="F180" t="str">
        <f>"2019-02-13 19:26:48"</f>
        <v>2019-02-13 19:26:48</v>
      </c>
    </row>
    <row r="181" spans="1:6" x14ac:dyDescent="0.3">
      <c r="A181" t="s">
        <v>3</v>
      </c>
      <c r="B181" t="str">
        <f>"18814511147"</f>
        <v>18814511147</v>
      </c>
      <c r="C181" t="s">
        <v>3</v>
      </c>
      <c r="D181" t="s">
        <v>3</v>
      </c>
      <c r="E181" t="s">
        <v>3</v>
      </c>
      <c r="F181" t="str">
        <f>"2019-02-13 19:26:32"</f>
        <v>2019-02-13 19:26:32</v>
      </c>
    </row>
    <row r="182" spans="1:6" x14ac:dyDescent="0.3">
      <c r="A182" t="s">
        <v>261</v>
      </c>
      <c r="B182" t="str">
        <f>"18241024278"</f>
        <v>18241024278</v>
      </c>
      <c r="C182" t="str">
        <f>"211224200010125711"</f>
        <v>211224200010125711</v>
      </c>
      <c r="D182" t="s">
        <v>262</v>
      </c>
      <c r="E182" t="s">
        <v>263</v>
      </c>
      <c r="F182" t="str">
        <f>"2019-02-13 19:25:56"</f>
        <v>2019-02-13 19:25:56</v>
      </c>
    </row>
    <row r="183" spans="1:6" x14ac:dyDescent="0.3">
      <c r="A183" t="s">
        <v>264</v>
      </c>
      <c r="B183" t="str">
        <f>"15954407715"</f>
        <v>15954407715</v>
      </c>
      <c r="C183" t="str">
        <f>"370782199202030214"</f>
        <v>370782199202030214</v>
      </c>
      <c r="D183" t="s">
        <v>265</v>
      </c>
      <c r="E183" t="s">
        <v>266</v>
      </c>
      <c r="F183" t="str">
        <f>"2019-02-13 19:24:16"</f>
        <v>2019-02-13 19:24:16</v>
      </c>
    </row>
    <row r="184" spans="1:6" x14ac:dyDescent="0.3">
      <c r="A184" t="s">
        <v>267</v>
      </c>
      <c r="B184" t="str">
        <f>"18632619931"</f>
        <v>18632619931</v>
      </c>
      <c r="C184" t="str">
        <f>"140203198505152913"</f>
        <v>140203198505152913</v>
      </c>
      <c r="D184" t="s">
        <v>268</v>
      </c>
      <c r="E184" t="s">
        <v>269</v>
      </c>
      <c r="F184" t="str">
        <f>"2019-02-13 19:24:09"</f>
        <v>2019-02-13 19:24:09</v>
      </c>
    </row>
    <row r="185" spans="1:6" x14ac:dyDescent="0.3">
      <c r="A185" t="s">
        <v>270</v>
      </c>
      <c r="B185" t="str">
        <f>"15268760448"</f>
        <v>15268760448</v>
      </c>
      <c r="C185" t="str">
        <f>"33252219980824728X"</f>
        <v>33252219980824728X</v>
      </c>
      <c r="D185" t="s">
        <v>271</v>
      </c>
      <c r="E185" t="s">
        <v>272</v>
      </c>
      <c r="F185" t="str">
        <f>"2019-02-13 19:23:13"</f>
        <v>2019-02-13 19:23:13</v>
      </c>
    </row>
    <row r="186" spans="1:6" x14ac:dyDescent="0.3">
      <c r="A186" t="s">
        <v>273</v>
      </c>
      <c r="B186" t="str">
        <f>"13026606676"</f>
        <v>13026606676</v>
      </c>
      <c r="C186" t="str">
        <f>"35032119890320531X"</f>
        <v>35032119890320531X</v>
      </c>
      <c r="D186" t="s">
        <v>274</v>
      </c>
      <c r="E186" t="s">
        <v>275</v>
      </c>
      <c r="F186" t="str">
        <f>"2019-02-13 19:21:43"</f>
        <v>2019-02-13 19:21:43</v>
      </c>
    </row>
    <row r="187" spans="1:6" x14ac:dyDescent="0.3">
      <c r="A187" t="s">
        <v>276</v>
      </c>
      <c r="B187" t="str">
        <f>"13725896773"</f>
        <v>13725896773</v>
      </c>
      <c r="C187" t="str">
        <f>"441900198201064333"</f>
        <v>441900198201064333</v>
      </c>
      <c r="D187" t="s">
        <v>277</v>
      </c>
      <c r="E187" t="s">
        <v>278</v>
      </c>
      <c r="F187" t="str">
        <f>"2019-02-13 19:18:56"</f>
        <v>2019-02-13 19:18:56</v>
      </c>
    </row>
    <row r="188" spans="1:6" x14ac:dyDescent="0.3">
      <c r="A188" t="s">
        <v>279</v>
      </c>
      <c r="B188" t="str">
        <f>"13536287617"</f>
        <v>13536287617</v>
      </c>
      <c r="C188" t="str">
        <f>"441621199412245337"</f>
        <v>441621199412245337</v>
      </c>
      <c r="D188" t="s">
        <v>280</v>
      </c>
      <c r="E188" t="s">
        <v>281</v>
      </c>
      <c r="F188" t="str">
        <f>"2019-02-13 19:18:42"</f>
        <v>2019-02-13 19:18:42</v>
      </c>
    </row>
    <row r="189" spans="1:6" x14ac:dyDescent="0.3">
      <c r="A189" t="s">
        <v>282</v>
      </c>
      <c r="B189" t="str">
        <f>"18268455905"</f>
        <v>18268455905</v>
      </c>
      <c r="C189" t="str">
        <f>"332528198809251815"</f>
        <v>332528198809251815</v>
      </c>
      <c r="D189" t="s">
        <v>3</v>
      </c>
      <c r="E189" t="s">
        <v>3</v>
      </c>
      <c r="F189" t="str">
        <f>"2019-02-13 19:16:55"</f>
        <v>2019-02-13 19:16:55</v>
      </c>
    </row>
    <row r="190" spans="1:6" x14ac:dyDescent="0.3">
      <c r="A190" t="s">
        <v>283</v>
      </c>
      <c r="B190" t="str">
        <f>"18582267586"</f>
        <v>18582267586</v>
      </c>
      <c r="C190" t="str">
        <f>"511324199703270277"</f>
        <v>511324199703270277</v>
      </c>
      <c r="D190" t="s">
        <v>3</v>
      </c>
      <c r="E190" t="s">
        <v>3</v>
      </c>
      <c r="F190" t="str">
        <f>"2019-02-13 19:14:32"</f>
        <v>2019-02-13 19:14:32</v>
      </c>
    </row>
    <row r="191" spans="1:6" x14ac:dyDescent="0.3">
      <c r="A191" t="s">
        <v>3</v>
      </c>
      <c r="B191" t="str">
        <f>"13668844851"</f>
        <v>13668844851</v>
      </c>
      <c r="C191" t="s">
        <v>3</v>
      </c>
      <c r="D191" t="s">
        <v>3</v>
      </c>
      <c r="E191" t="s">
        <v>3</v>
      </c>
      <c r="F191" t="str">
        <f>"2019-02-13 19:12:43"</f>
        <v>2019-02-13 19:12:43</v>
      </c>
    </row>
    <row r="192" spans="1:6" x14ac:dyDescent="0.3">
      <c r="A192" t="s">
        <v>284</v>
      </c>
      <c r="B192" t="str">
        <f>"15577563071"</f>
        <v>15577563071</v>
      </c>
      <c r="C192" t="str">
        <f>"450881199204071991"</f>
        <v>450881199204071991</v>
      </c>
      <c r="D192" t="s">
        <v>3</v>
      </c>
      <c r="E192" t="s">
        <v>3</v>
      </c>
      <c r="F192" t="str">
        <f>"2019-02-13 19:12:15"</f>
        <v>2019-02-13 19:12:15</v>
      </c>
    </row>
    <row r="193" spans="1:6" x14ac:dyDescent="0.3">
      <c r="A193" t="s">
        <v>285</v>
      </c>
      <c r="B193" t="str">
        <f>"17681019353"</f>
        <v>17681019353</v>
      </c>
      <c r="C193" t="str">
        <f>"342201199407055627"</f>
        <v>342201199407055627</v>
      </c>
      <c r="D193" t="s">
        <v>286</v>
      </c>
      <c r="E193" t="s">
        <v>287</v>
      </c>
      <c r="F193" t="str">
        <f>"2019-02-13 19:11:26"</f>
        <v>2019-02-13 19:11:26</v>
      </c>
    </row>
    <row r="194" spans="1:6" x14ac:dyDescent="0.3">
      <c r="A194" t="s">
        <v>288</v>
      </c>
      <c r="B194" t="str">
        <f>"15337393013"</f>
        <v>15337393013</v>
      </c>
      <c r="C194" t="str">
        <f>"612430199112260728"</f>
        <v>612430199112260728</v>
      </c>
      <c r="D194" t="s">
        <v>289</v>
      </c>
      <c r="E194" t="s">
        <v>290</v>
      </c>
      <c r="F194" t="str">
        <f>"2019-02-13 19:11:15"</f>
        <v>2019-02-13 19:11:15</v>
      </c>
    </row>
    <row r="195" spans="1:6" x14ac:dyDescent="0.3">
      <c r="A195" t="s">
        <v>3</v>
      </c>
      <c r="B195" t="str">
        <f>"17318032126"</f>
        <v>17318032126</v>
      </c>
      <c r="C195" t="s">
        <v>3</v>
      </c>
      <c r="D195" t="s">
        <v>3</v>
      </c>
      <c r="E195" t="s">
        <v>3</v>
      </c>
      <c r="F195" t="str">
        <f>"2019-02-13 19:11:08"</f>
        <v>2019-02-13 19:11:08</v>
      </c>
    </row>
    <row r="196" spans="1:6" x14ac:dyDescent="0.3">
      <c r="A196" t="s">
        <v>3</v>
      </c>
      <c r="B196" t="str">
        <f>"18777845677"</f>
        <v>18777845677</v>
      </c>
      <c r="C196" t="s">
        <v>3</v>
      </c>
      <c r="D196" t="s">
        <v>3</v>
      </c>
      <c r="E196" t="s">
        <v>3</v>
      </c>
      <c r="F196" t="str">
        <f>"2019-02-13 19:10:36"</f>
        <v>2019-02-13 19:10:36</v>
      </c>
    </row>
    <row r="197" spans="1:6" x14ac:dyDescent="0.3">
      <c r="A197" t="s">
        <v>3</v>
      </c>
      <c r="B197" t="str">
        <f>"15707522056"</f>
        <v>15707522056</v>
      </c>
      <c r="C197" t="s">
        <v>3</v>
      </c>
      <c r="D197" t="s">
        <v>3</v>
      </c>
      <c r="E197" t="s">
        <v>3</v>
      </c>
      <c r="F197" t="str">
        <f>"2019-02-13 19:10:22"</f>
        <v>2019-02-13 19:10:22</v>
      </c>
    </row>
    <row r="198" spans="1:6" x14ac:dyDescent="0.3">
      <c r="A198" t="s">
        <v>3</v>
      </c>
      <c r="B198" t="str">
        <f>"13075130053"</f>
        <v>13075130053</v>
      </c>
      <c r="C198" t="s">
        <v>3</v>
      </c>
      <c r="D198" t="s">
        <v>3</v>
      </c>
      <c r="E198" t="s">
        <v>3</v>
      </c>
      <c r="F198" t="str">
        <f>"2019-02-13 19:09:29"</f>
        <v>2019-02-13 19:09:29</v>
      </c>
    </row>
    <row r="199" spans="1:6" x14ac:dyDescent="0.3">
      <c r="A199" t="s">
        <v>3</v>
      </c>
      <c r="B199" t="str">
        <f>"13408767776"</f>
        <v>13408767776</v>
      </c>
      <c r="C199" t="s">
        <v>3</v>
      </c>
      <c r="D199" t="s">
        <v>3</v>
      </c>
      <c r="E199" t="s">
        <v>3</v>
      </c>
      <c r="F199" t="str">
        <f>"2019-02-13 19:07:26"</f>
        <v>2019-02-13 19:07:26</v>
      </c>
    </row>
    <row r="200" spans="1:6" x14ac:dyDescent="0.3">
      <c r="A200" t="s">
        <v>291</v>
      </c>
      <c r="B200" t="str">
        <f>"13987063903"</f>
        <v>13987063903</v>
      </c>
      <c r="C200" t="str">
        <f>"510228198009237973"</f>
        <v>510228198009237973</v>
      </c>
      <c r="D200" t="s">
        <v>292</v>
      </c>
      <c r="E200" t="s">
        <v>293</v>
      </c>
      <c r="F200" t="str">
        <f>"2019-02-13 19:05:49"</f>
        <v>2019-02-13 19:05:49</v>
      </c>
    </row>
    <row r="201" spans="1:6" x14ac:dyDescent="0.3">
      <c r="A201" t="s">
        <v>294</v>
      </c>
      <c r="B201" t="str">
        <f>"17664035518"</f>
        <v>17664035518</v>
      </c>
      <c r="C201" t="str">
        <f>"370282198902181732"</f>
        <v>370282198902181732</v>
      </c>
      <c r="D201" t="s">
        <v>295</v>
      </c>
      <c r="E201" t="s">
        <v>296</v>
      </c>
      <c r="F201" t="str">
        <f>"2019-02-13 19:05:43"</f>
        <v>2019-02-13 19:05:43</v>
      </c>
    </row>
    <row r="202" spans="1:6" x14ac:dyDescent="0.3">
      <c r="A202" t="s">
        <v>3</v>
      </c>
      <c r="B202" t="str">
        <f>"18192028730"</f>
        <v>18192028730</v>
      </c>
      <c r="C202" t="s">
        <v>3</v>
      </c>
      <c r="D202" t="s">
        <v>3</v>
      </c>
      <c r="E202" t="s">
        <v>3</v>
      </c>
      <c r="F202" t="str">
        <f>"2019-02-13 19:05:35"</f>
        <v>2019-02-13 19:05:35</v>
      </c>
    </row>
    <row r="203" spans="1:6" x14ac:dyDescent="0.3">
      <c r="A203" t="s">
        <v>3</v>
      </c>
      <c r="B203" t="str">
        <f>"15074729186"</f>
        <v>15074729186</v>
      </c>
      <c r="C203" t="s">
        <v>3</v>
      </c>
      <c r="D203" t="s">
        <v>3</v>
      </c>
      <c r="E203" t="s">
        <v>3</v>
      </c>
      <c r="F203" t="str">
        <f>"2019-02-13 19:05:14"</f>
        <v>2019-02-13 19:05:14</v>
      </c>
    </row>
    <row r="204" spans="1:6" x14ac:dyDescent="0.3">
      <c r="A204" t="s">
        <v>297</v>
      </c>
      <c r="B204" t="str">
        <f>"15124981841"</f>
        <v>15124981841</v>
      </c>
      <c r="C204" t="str">
        <f>"15043019910612222X"</f>
        <v>15043019910612222X</v>
      </c>
      <c r="D204" t="s">
        <v>3</v>
      </c>
      <c r="E204" t="s">
        <v>3</v>
      </c>
      <c r="F204" t="str">
        <f>"2019-02-13 19:01:09"</f>
        <v>2019-02-13 19:01:09</v>
      </c>
    </row>
    <row r="205" spans="1:6" x14ac:dyDescent="0.3">
      <c r="A205" t="s">
        <v>298</v>
      </c>
      <c r="B205" t="str">
        <f>"15982979031"</f>
        <v>15982979031</v>
      </c>
      <c r="C205" t="str">
        <f>"513001198506251612"</f>
        <v>513001198506251612</v>
      </c>
      <c r="D205" t="s">
        <v>3</v>
      </c>
      <c r="E205" t="s">
        <v>3</v>
      </c>
      <c r="F205" t="str">
        <f>"2019-02-13 19:00:56"</f>
        <v>2019-02-13 19:00:56</v>
      </c>
    </row>
    <row r="206" spans="1:6" x14ac:dyDescent="0.3">
      <c r="A206" t="s">
        <v>3</v>
      </c>
      <c r="B206" t="str">
        <f>"15960762168"</f>
        <v>15960762168</v>
      </c>
      <c r="C206" t="s">
        <v>3</v>
      </c>
      <c r="D206" t="s">
        <v>3</v>
      </c>
      <c r="E206" t="s">
        <v>3</v>
      </c>
      <c r="F206" t="str">
        <f>"2019-02-13 19:00:23"</f>
        <v>2019-02-13 19:00:23</v>
      </c>
    </row>
    <row r="207" spans="1:6" x14ac:dyDescent="0.3">
      <c r="A207" t="s">
        <v>299</v>
      </c>
      <c r="B207" t="str">
        <f>"15731031987"</f>
        <v>15731031987</v>
      </c>
      <c r="C207" t="str">
        <f>"130426198703053936"</f>
        <v>130426198703053936</v>
      </c>
      <c r="D207" t="s">
        <v>300</v>
      </c>
      <c r="E207" t="s">
        <v>301</v>
      </c>
      <c r="F207" t="str">
        <f>"2019-02-13 19:00:04"</f>
        <v>2019-02-13 19:00:04</v>
      </c>
    </row>
    <row r="208" spans="1:6" x14ac:dyDescent="0.3">
      <c r="A208" t="s">
        <v>302</v>
      </c>
      <c r="B208" t="str">
        <f>"17815281008"</f>
        <v>17815281008</v>
      </c>
      <c r="C208" t="str">
        <f>"500383198906207852"</f>
        <v>500383198906207852</v>
      </c>
      <c r="D208" t="s">
        <v>303</v>
      </c>
      <c r="E208" t="s">
        <v>304</v>
      </c>
      <c r="F208" t="str">
        <f>"2019-02-13 18:59:31"</f>
        <v>2019-02-13 18:59:31</v>
      </c>
    </row>
    <row r="209" spans="1:6" x14ac:dyDescent="0.3">
      <c r="A209" t="s">
        <v>305</v>
      </c>
      <c r="B209" t="str">
        <f>"13926743017"</f>
        <v>13926743017</v>
      </c>
      <c r="C209" t="str">
        <f>"440923199610114838"</f>
        <v>440923199610114838</v>
      </c>
      <c r="D209" t="s">
        <v>306</v>
      </c>
      <c r="E209" t="s">
        <v>307</v>
      </c>
      <c r="F209" t="str">
        <f>"2019-02-13 18:59:09"</f>
        <v>2019-02-13 18:59:09</v>
      </c>
    </row>
    <row r="210" spans="1:6" x14ac:dyDescent="0.3">
      <c r="A210" t="s">
        <v>308</v>
      </c>
      <c r="B210" t="str">
        <f>"13886680833"</f>
        <v>13886680833</v>
      </c>
      <c r="C210" t="str">
        <f>"420529199712073013"</f>
        <v>420529199712073013</v>
      </c>
      <c r="D210" t="s">
        <v>3</v>
      </c>
      <c r="E210" t="s">
        <v>3</v>
      </c>
      <c r="F210" t="str">
        <f>"2019-02-13 18:58:55"</f>
        <v>2019-02-13 18:58:55</v>
      </c>
    </row>
    <row r="211" spans="1:6" x14ac:dyDescent="0.3">
      <c r="A211" t="s">
        <v>309</v>
      </c>
      <c r="B211" t="str">
        <f>"18000537870"</f>
        <v>18000537870</v>
      </c>
      <c r="C211" t="str">
        <f>"51370119891010695X"</f>
        <v>51370119891010695X</v>
      </c>
      <c r="D211" t="s">
        <v>310</v>
      </c>
      <c r="E211" t="s">
        <v>311</v>
      </c>
      <c r="F211" t="str">
        <f>"2019-02-13 18:57:38"</f>
        <v>2019-02-13 18:57:38</v>
      </c>
    </row>
    <row r="212" spans="1:6" x14ac:dyDescent="0.3">
      <c r="A212" t="s">
        <v>3</v>
      </c>
      <c r="B212" t="str">
        <f>"18141651696"</f>
        <v>18141651696</v>
      </c>
      <c r="C212" t="s">
        <v>3</v>
      </c>
      <c r="D212" t="s">
        <v>3</v>
      </c>
      <c r="E212" t="s">
        <v>3</v>
      </c>
      <c r="F212" t="str">
        <f>"2019-02-13 18:57:13"</f>
        <v>2019-02-13 18:57:13</v>
      </c>
    </row>
    <row r="213" spans="1:6" x14ac:dyDescent="0.3">
      <c r="A213" t="s">
        <v>312</v>
      </c>
      <c r="B213" t="str">
        <f>"13176727619"</f>
        <v>13176727619</v>
      </c>
      <c r="C213" t="str">
        <f>"37068319970626121X"</f>
        <v>37068319970626121X</v>
      </c>
      <c r="D213" t="s">
        <v>313</v>
      </c>
      <c r="E213" t="s">
        <v>314</v>
      </c>
      <c r="F213" t="str">
        <f>"2019-02-13 18:56:04"</f>
        <v>2019-02-13 18:56:04</v>
      </c>
    </row>
    <row r="214" spans="1:6" x14ac:dyDescent="0.3">
      <c r="A214" t="s">
        <v>315</v>
      </c>
      <c r="B214" t="str">
        <f>"15180078118"</f>
        <v>15180078118</v>
      </c>
      <c r="C214" t="str">
        <f>"360681199001026872"</f>
        <v>360681199001026872</v>
      </c>
      <c r="D214" t="s">
        <v>316</v>
      </c>
      <c r="E214" t="s">
        <v>317</v>
      </c>
      <c r="F214" t="str">
        <f>"2019-02-13 18:56:02"</f>
        <v>2019-02-13 18:56:02</v>
      </c>
    </row>
    <row r="215" spans="1:6" x14ac:dyDescent="0.3">
      <c r="A215" t="s">
        <v>318</v>
      </c>
      <c r="B215" t="str">
        <f>"17795317677"</f>
        <v>17795317677</v>
      </c>
      <c r="C215" t="str">
        <f>"640111199005262427"</f>
        <v>640111199005262427</v>
      </c>
      <c r="D215" t="s">
        <v>319</v>
      </c>
      <c r="E215" t="s">
        <v>320</v>
      </c>
      <c r="F215" t="str">
        <f>"2019-02-13 18:55:53"</f>
        <v>2019-02-13 18:55:53</v>
      </c>
    </row>
    <row r="216" spans="1:6" x14ac:dyDescent="0.3">
      <c r="A216" t="s">
        <v>321</v>
      </c>
      <c r="B216" t="str">
        <f>"15992296785"</f>
        <v>15992296785</v>
      </c>
      <c r="C216" t="str">
        <f>"420325198512203361"</f>
        <v>420325198512203361</v>
      </c>
      <c r="D216" t="s">
        <v>322</v>
      </c>
      <c r="E216" t="s">
        <v>323</v>
      </c>
      <c r="F216" t="str">
        <f>"2019-02-13 18:55:31"</f>
        <v>2019-02-13 18:55:31</v>
      </c>
    </row>
    <row r="217" spans="1:6" x14ac:dyDescent="0.3">
      <c r="A217" t="s">
        <v>324</v>
      </c>
      <c r="B217" t="str">
        <f>"13609030045"</f>
        <v>13609030045</v>
      </c>
      <c r="C217" t="str">
        <f>"440102198012260018"</f>
        <v>440102198012260018</v>
      </c>
      <c r="D217" t="s">
        <v>325</v>
      </c>
      <c r="E217" t="s">
        <v>326</v>
      </c>
      <c r="F217" t="str">
        <f>"2019-02-13 18:54:35"</f>
        <v>2019-02-13 18:54:35</v>
      </c>
    </row>
    <row r="218" spans="1:6" x14ac:dyDescent="0.3">
      <c r="A218" t="s">
        <v>3</v>
      </c>
      <c r="B218" t="str">
        <f>"15518359592"</f>
        <v>15518359592</v>
      </c>
      <c r="C218" t="s">
        <v>3</v>
      </c>
      <c r="D218" t="s">
        <v>3</v>
      </c>
      <c r="E218" t="s">
        <v>3</v>
      </c>
      <c r="F218" t="str">
        <f>"2019-02-13 18:54:33"</f>
        <v>2019-02-13 18:54:33</v>
      </c>
    </row>
    <row r="219" spans="1:6" x14ac:dyDescent="0.3">
      <c r="A219" t="s">
        <v>327</v>
      </c>
      <c r="B219" t="str">
        <f>"17764186585"</f>
        <v>17764186585</v>
      </c>
      <c r="C219" t="str">
        <f>"429004198701055118"</f>
        <v>429004198701055118</v>
      </c>
      <c r="D219" t="s">
        <v>328</v>
      </c>
      <c r="E219" t="s">
        <v>329</v>
      </c>
      <c r="F219" t="str">
        <f>"2019-02-13 18:53:37"</f>
        <v>2019-02-13 18:53:37</v>
      </c>
    </row>
    <row r="220" spans="1:6" x14ac:dyDescent="0.3">
      <c r="A220" t="s">
        <v>330</v>
      </c>
      <c r="B220" t="str">
        <f>"15657635103"</f>
        <v>15657635103</v>
      </c>
      <c r="C220" t="str">
        <f>"510502199208296615"</f>
        <v>510502199208296615</v>
      </c>
      <c r="D220" t="s">
        <v>331</v>
      </c>
      <c r="E220" t="s">
        <v>332</v>
      </c>
      <c r="F220" t="str">
        <f>"2019-02-13 18:53:11"</f>
        <v>2019-02-13 18:53:11</v>
      </c>
    </row>
    <row r="221" spans="1:6" x14ac:dyDescent="0.3">
      <c r="A221" t="s">
        <v>333</v>
      </c>
      <c r="B221" t="str">
        <f>"13970307710"</f>
        <v>13970307710</v>
      </c>
      <c r="C221" t="str">
        <f>"330825198803126533"</f>
        <v>330825198803126533</v>
      </c>
      <c r="D221" t="s">
        <v>3</v>
      </c>
      <c r="E221" t="s">
        <v>3</v>
      </c>
      <c r="F221" t="str">
        <f>"2019-02-13 18:52:52"</f>
        <v>2019-02-13 18:52:52</v>
      </c>
    </row>
    <row r="222" spans="1:6" x14ac:dyDescent="0.3">
      <c r="A222" t="s">
        <v>3</v>
      </c>
      <c r="B222" t="str">
        <f>"15087249748"</f>
        <v>15087249748</v>
      </c>
      <c r="C222" t="s">
        <v>3</v>
      </c>
      <c r="D222" t="s">
        <v>3</v>
      </c>
      <c r="E222" t="s">
        <v>3</v>
      </c>
      <c r="F222" t="str">
        <f>"2019-02-13 18:52:20"</f>
        <v>2019-02-13 18:52:20</v>
      </c>
    </row>
    <row r="223" spans="1:6" x14ac:dyDescent="0.3">
      <c r="A223" t="s">
        <v>3</v>
      </c>
      <c r="B223" t="str">
        <f>"13836202234"</f>
        <v>13836202234</v>
      </c>
      <c r="C223" t="s">
        <v>3</v>
      </c>
      <c r="D223" t="s">
        <v>3</v>
      </c>
      <c r="E223" t="s">
        <v>3</v>
      </c>
      <c r="F223" t="str">
        <f>"2019-02-13 18:51:46"</f>
        <v>2019-02-13 18:51:46</v>
      </c>
    </row>
    <row r="224" spans="1:6" x14ac:dyDescent="0.3">
      <c r="A224" t="s">
        <v>334</v>
      </c>
      <c r="B224" t="str">
        <f>"13856363472"</f>
        <v>13856363472</v>
      </c>
      <c r="C224" t="str">
        <f>"342529198003194418"</f>
        <v>342529198003194418</v>
      </c>
      <c r="D224" t="s">
        <v>335</v>
      </c>
      <c r="E224" t="s">
        <v>336</v>
      </c>
      <c r="F224" t="str">
        <f>"2019-02-13 18:51:26"</f>
        <v>2019-02-13 18:51:26</v>
      </c>
    </row>
    <row r="225" spans="1:6" x14ac:dyDescent="0.3">
      <c r="A225" t="s">
        <v>337</v>
      </c>
      <c r="B225" t="str">
        <f>"18666144016"</f>
        <v>18666144016</v>
      </c>
      <c r="C225" t="str">
        <f>"520203199805199815"</f>
        <v>520203199805199815</v>
      </c>
      <c r="D225" t="s">
        <v>3</v>
      </c>
      <c r="E225" t="s">
        <v>3</v>
      </c>
      <c r="F225" t="str">
        <f>"2019-02-13 18:51:10"</f>
        <v>2019-02-13 18:51:10</v>
      </c>
    </row>
    <row r="226" spans="1:6" x14ac:dyDescent="0.3">
      <c r="A226" t="s">
        <v>338</v>
      </c>
      <c r="B226" t="str">
        <f>"13981742429"</f>
        <v>13981742429</v>
      </c>
      <c r="C226" t="str">
        <f>"51390219910724663X"</f>
        <v>51390219910724663X</v>
      </c>
      <c r="D226" t="s">
        <v>339</v>
      </c>
      <c r="E226" t="s">
        <v>340</v>
      </c>
      <c r="F226" t="str">
        <f>"2019-02-13 18:49:58"</f>
        <v>2019-02-13 18:49:58</v>
      </c>
    </row>
    <row r="227" spans="1:6" x14ac:dyDescent="0.3">
      <c r="A227" t="s">
        <v>341</v>
      </c>
      <c r="B227" t="str">
        <f>"18136179669"</f>
        <v>18136179669</v>
      </c>
      <c r="C227" t="str">
        <f>"320923199108178118"</f>
        <v>320923199108178118</v>
      </c>
      <c r="D227" t="s">
        <v>342</v>
      </c>
      <c r="E227" t="s">
        <v>343</v>
      </c>
      <c r="F227" t="str">
        <f>"2019-02-13 18:49:04"</f>
        <v>2019-02-13 18:49:04</v>
      </c>
    </row>
    <row r="228" spans="1:6" x14ac:dyDescent="0.3">
      <c r="A228" t="s">
        <v>344</v>
      </c>
      <c r="B228" t="str">
        <f>"18732782440"</f>
        <v>18732782440</v>
      </c>
      <c r="C228" t="str">
        <f>"130903199204112329"</f>
        <v>130903199204112329</v>
      </c>
      <c r="D228" t="s">
        <v>345</v>
      </c>
      <c r="E228" t="s">
        <v>346</v>
      </c>
      <c r="F228" t="str">
        <f>"2019-02-13 18:47:42"</f>
        <v>2019-02-13 18:47:42</v>
      </c>
    </row>
    <row r="229" spans="1:6" x14ac:dyDescent="0.3">
      <c r="A229" t="s">
        <v>347</v>
      </c>
      <c r="B229" t="str">
        <f>"13780962096"</f>
        <v>13780962096</v>
      </c>
      <c r="C229" t="str">
        <f>"370684198601130530"</f>
        <v>370684198601130530</v>
      </c>
      <c r="D229" t="s">
        <v>3</v>
      </c>
      <c r="E229" t="s">
        <v>3</v>
      </c>
      <c r="F229" t="str">
        <f>"2019-02-13 18:47:37"</f>
        <v>2019-02-13 18:47:37</v>
      </c>
    </row>
    <row r="230" spans="1:6" x14ac:dyDescent="0.3">
      <c r="A230" t="s">
        <v>348</v>
      </c>
      <c r="B230" t="str">
        <f>"13995273262"</f>
        <v>13995273262</v>
      </c>
      <c r="C230" t="str">
        <f>"64010219890205001X"</f>
        <v>64010219890205001X</v>
      </c>
      <c r="D230" t="s">
        <v>349</v>
      </c>
      <c r="E230" t="s">
        <v>350</v>
      </c>
      <c r="F230" t="str">
        <f>"2019-02-13 18:46:50"</f>
        <v>2019-02-13 18:46:50</v>
      </c>
    </row>
    <row r="231" spans="1:6" x14ac:dyDescent="0.3">
      <c r="A231" t="s">
        <v>351</v>
      </c>
      <c r="B231" t="str">
        <f>"18577230994"</f>
        <v>18577230994</v>
      </c>
      <c r="C231" t="str">
        <f>"450721199303015619"</f>
        <v>450721199303015619</v>
      </c>
      <c r="D231" t="s">
        <v>352</v>
      </c>
      <c r="E231" t="s">
        <v>353</v>
      </c>
      <c r="F231" t="str">
        <f>"2019-02-13 18:43:45"</f>
        <v>2019-02-13 18:43:45</v>
      </c>
    </row>
    <row r="232" spans="1:6" x14ac:dyDescent="0.3">
      <c r="A232" t="s">
        <v>3</v>
      </c>
      <c r="B232" t="str">
        <f>"13840006110"</f>
        <v>13840006110</v>
      </c>
      <c r="C232" t="s">
        <v>3</v>
      </c>
      <c r="D232" t="s">
        <v>3</v>
      </c>
      <c r="E232" t="s">
        <v>3</v>
      </c>
      <c r="F232" t="str">
        <f>"2019-02-13 18:43:25"</f>
        <v>2019-02-13 18:43:25</v>
      </c>
    </row>
    <row r="233" spans="1:6" x14ac:dyDescent="0.3">
      <c r="A233" t="s">
        <v>3</v>
      </c>
      <c r="B233" t="str">
        <f>"18275501514"</f>
        <v>18275501514</v>
      </c>
      <c r="C233" t="s">
        <v>3</v>
      </c>
      <c r="D233" t="s">
        <v>3</v>
      </c>
      <c r="E233" t="s">
        <v>3</v>
      </c>
      <c r="F233" t="str">
        <f>"2019-02-13 18:43:23"</f>
        <v>2019-02-13 18:43:23</v>
      </c>
    </row>
    <row r="234" spans="1:6" x14ac:dyDescent="0.3">
      <c r="A234" t="s">
        <v>354</v>
      </c>
      <c r="B234" t="str">
        <f>"18839455007"</f>
        <v>18839455007</v>
      </c>
      <c r="C234" t="str">
        <f>"412723199509168634"</f>
        <v>412723199509168634</v>
      </c>
      <c r="D234" t="s">
        <v>355</v>
      </c>
      <c r="E234" t="s">
        <v>356</v>
      </c>
      <c r="F234" t="str">
        <f>"2019-02-13 18:42:48"</f>
        <v>2019-02-13 18:42:48</v>
      </c>
    </row>
    <row r="235" spans="1:6" x14ac:dyDescent="0.3">
      <c r="A235" t="s">
        <v>357</v>
      </c>
      <c r="B235" t="str">
        <f>"17601411810"</f>
        <v>17601411810</v>
      </c>
      <c r="C235" t="str">
        <f>"142702199701271810"</f>
        <v>142702199701271810</v>
      </c>
      <c r="D235" t="s">
        <v>358</v>
      </c>
      <c r="E235" t="s">
        <v>359</v>
      </c>
      <c r="F235" t="str">
        <f>"2019-02-13 18:42:24"</f>
        <v>2019-02-13 18:42:24</v>
      </c>
    </row>
    <row r="236" spans="1:6" x14ac:dyDescent="0.3">
      <c r="A236" t="s">
        <v>3</v>
      </c>
      <c r="B236" t="str">
        <f>"18687167396"</f>
        <v>18687167396</v>
      </c>
      <c r="C236" t="s">
        <v>3</v>
      </c>
      <c r="D236" t="s">
        <v>3</v>
      </c>
      <c r="E236" t="s">
        <v>3</v>
      </c>
      <c r="F236" t="str">
        <f>"2019-02-13 18:42:08"</f>
        <v>2019-02-13 18:42:08</v>
      </c>
    </row>
    <row r="237" spans="1:6" x14ac:dyDescent="0.3">
      <c r="A237" t="s">
        <v>360</v>
      </c>
      <c r="B237" t="str">
        <f>"13316053125"</f>
        <v>13316053125</v>
      </c>
      <c r="C237" t="str">
        <f>"430424199007036879"</f>
        <v>430424199007036879</v>
      </c>
      <c r="D237" t="s">
        <v>361</v>
      </c>
      <c r="E237" t="s">
        <v>362</v>
      </c>
      <c r="F237" t="str">
        <f>"2019-02-13 18:39:37"</f>
        <v>2019-02-13 18:39:37</v>
      </c>
    </row>
    <row r="238" spans="1:6" x14ac:dyDescent="0.3">
      <c r="A238" t="s">
        <v>3</v>
      </c>
      <c r="B238" t="str">
        <f>"18932860766"</f>
        <v>18932860766</v>
      </c>
      <c r="C238" t="s">
        <v>3</v>
      </c>
      <c r="D238" t="s">
        <v>3</v>
      </c>
      <c r="E238" t="s">
        <v>3</v>
      </c>
      <c r="F238" t="str">
        <f>"2019-02-13 18:36:00"</f>
        <v>2019-02-13 18:36:00</v>
      </c>
    </row>
    <row r="239" spans="1:6" x14ac:dyDescent="0.3">
      <c r="A239" t="s">
        <v>3</v>
      </c>
      <c r="B239" t="str">
        <f>"15832181850"</f>
        <v>15832181850</v>
      </c>
      <c r="C239" t="s">
        <v>3</v>
      </c>
      <c r="D239" t="s">
        <v>3</v>
      </c>
      <c r="E239" t="s">
        <v>3</v>
      </c>
      <c r="F239" t="str">
        <f>"2019-02-13 18:32:22"</f>
        <v>2019-02-13 18:32:22</v>
      </c>
    </row>
    <row r="240" spans="1:6" x14ac:dyDescent="0.3">
      <c r="A240" t="s">
        <v>363</v>
      </c>
      <c r="B240" t="str">
        <f>"13217686668"</f>
        <v>13217686668</v>
      </c>
      <c r="C240" t="str">
        <f>"420222199309180010"</f>
        <v>420222199309180010</v>
      </c>
      <c r="D240" t="s">
        <v>364</v>
      </c>
      <c r="E240" t="s">
        <v>365</v>
      </c>
      <c r="F240" t="str">
        <f>"2019-02-13 18:32:15"</f>
        <v>2019-02-13 18:32:15</v>
      </c>
    </row>
    <row r="241" spans="1:6" x14ac:dyDescent="0.3">
      <c r="A241" t="s">
        <v>366</v>
      </c>
      <c r="B241" t="str">
        <f>"18508332122"</f>
        <v>18508332122</v>
      </c>
      <c r="C241" t="str">
        <f>"511102198812132013"</f>
        <v>511102198812132013</v>
      </c>
      <c r="D241" t="s">
        <v>367</v>
      </c>
      <c r="E241" t="s">
        <v>368</v>
      </c>
      <c r="F241" t="str">
        <f>"2019-02-13 18:32:03"</f>
        <v>2019-02-13 18:32:03</v>
      </c>
    </row>
    <row r="242" spans="1:6" x14ac:dyDescent="0.3">
      <c r="A242" t="s">
        <v>3</v>
      </c>
      <c r="B242" t="str">
        <f>"13458793391"</f>
        <v>13458793391</v>
      </c>
      <c r="C242" t="s">
        <v>3</v>
      </c>
      <c r="D242" t="s">
        <v>3</v>
      </c>
      <c r="E242" t="s">
        <v>3</v>
      </c>
      <c r="F242" t="str">
        <f>"2019-02-13 18:31:49"</f>
        <v>2019-02-13 18:31:49</v>
      </c>
    </row>
    <row r="243" spans="1:6" x14ac:dyDescent="0.3">
      <c r="A243" t="s">
        <v>369</v>
      </c>
      <c r="B243" t="str">
        <f>"13678074491"</f>
        <v>13678074491</v>
      </c>
      <c r="C243" t="str">
        <f>"510122198504162370"</f>
        <v>510122198504162370</v>
      </c>
      <c r="D243" t="s">
        <v>370</v>
      </c>
      <c r="E243" t="s">
        <v>371</v>
      </c>
      <c r="F243" t="str">
        <f>"2019-02-13 18:30:31"</f>
        <v>2019-02-13 18:30:31</v>
      </c>
    </row>
    <row r="244" spans="1:6" x14ac:dyDescent="0.3">
      <c r="A244" t="s">
        <v>372</v>
      </c>
      <c r="B244" t="str">
        <f>"13382708313"</f>
        <v>13382708313</v>
      </c>
      <c r="C244" t="str">
        <f>"320826198709131648"</f>
        <v>320826198709131648</v>
      </c>
      <c r="D244" t="s">
        <v>373</v>
      </c>
      <c r="E244" t="s">
        <v>374</v>
      </c>
      <c r="F244" t="str">
        <f>"2019-02-13 18:28:44"</f>
        <v>2019-02-13 18:28:44</v>
      </c>
    </row>
    <row r="245" spans="1:6" x14ac:dyDescent="0.3">
      <c r="A245" t="s">
        <v>3</v>
      </c>
      <c r="B245" t="str">
        <f>"15830318601"</f>
        <v>15830318601</v>
      </c>
      <c r="C245" t="s">
        <v>3</v>
      </c>
      <c r="D245" t="s">
        <v>3</v>
      </c>
      <c r="E245" t="s">
        <v>3</v>
      </c>
      <c r="F245" t="str">
        <f>"2019-02-13 18:24:17"</f>
        <v>2019-02-13 18:24:17</v>
      </c>
    </row>
    <row r="246" spans="1:6" x14ac:dyDescent="0.3">
      <c r="A246" t="s">
        <v>3</v>
      </c>
      <c r="B246" t="str">
        <f>"15235288338"</f>
        <v>15235288338</v>
      </c>
      <c r="C246" t="s">
        <v>3</v>
      </c>
      <c r="D246" t="s">
        <v>3</v>
      </c>
      <c r="E246" t="s">
        <v>3</v>
      </c>
      <c r="F246" t="str">
        <f>"2019-02-13 18:13:04"</f>
        <v>2019-02-13 18:13:04</v>
      </c>
    </row>
    <row r="247" spans="1:6" x14ac:dyDescent="0.3">
      <c r="A247" t="s">
        <v>375</v>
      </c>
      <c r="B247" t="str">
        <f>"13676007155"</f>
        <v>13676007155</v>
      </c>
      <c r="C247" t="str">
        <f>"441723198704104759"</f>
        <v>441723198704104759</v>
      </c>
      <c r="D247" t="s">
        <v>3</v>
      </c>
      <c r="E247" t="s">
        <v>3</v>
      </c>
      <c r="F247" t="str">
        <f>"2019-02-13 18:10:25"</f>
        <v>2019-02-13 18:10:25</v>
      </c>
    </row>
    <row r="248" spans="1:6" x14ac:dyDescent="0.3">
      <c r="A248" t="s">
        <v>376</v>
      </c>
      <c r="B248" t="str">
        <f>"18271854393"</f>
        <v>18271854393</v>
      </c>
      <c r="C248" t="str">
        <f>"420521199501255019"</f>
        <v>420521199501255019</v>
      </c>
      <c r="D248" t="s">
        <v>377</v>
      </c>
      <c r="E248" t="s">
        <v>378</v>
      </c>
      <c r="F248" t="str">
        <f>"2019-02-13 18:08:29"</f>
        <v>2019-02-13 18:08:29</v>
      </c>
    </row>
    <row r="249" spans="1:6" x14ac:dyDescent="0.3">
      <c r="A249" t="s">
        <v>379</v>
      </c>
      <c r="B249" t="str">
        <f>"13826898271"</f>
        <v>13826898271</v>
      </c>
      <c r="C249" t="str">
        <f>"513723199005037774"</f>
        <v>513723199005037774</v>
      </c>
      <c r="D249" t="s">
        <v>380</v>
      </c>
      <c r="E249" t="s">
        <v>381</v>
      </c>
      <c r="F249" t="str">
        <f>"2019-02-13 18:05:17"</f>
        <v>2019-02-13 18:05:17</v>
      </c>
    </row>
    <row r="250" spans="1:6" x14ac:dyDescent="0.3">
      <c r="A250" t="s">
        <v>3</v>
      </c>
      <c r="B250" t="str">
        <f>"15959643403"</f>
        <v>15959643403</v>
      </c>
      <c r="C250" t="s">
        <v>3</v>
      </c>
      <c r="D250" t="s">
        <v>3</v>
      </c>
      <c r="E250" t="s">
        <v>3</v>
      </c>
      <c r="F250" t="str">
        <f>"2019-02-13 18:03:23"</f>
        <v>2019-02-13 18:03:23</v>
      </c>
    </row>
    <row r="251" spans="1:6" x14ac:dyDescent="0.3">
      <c r="A251" t="s">
        <v>3</v>
      </c>
      <c r="B251" t="str">
        <f>"18220731911"</f>
        <v>18220731911</v>
      </c>
      <c r="C251" t="s">
        <v>3</v>
      </c>
      <c r="D251" t="s">
        <v>3</v>
      </c>
      <c r="E251" t="s">
        <v>3</v>
      </c>
      <c r="F251" t="str">
        <f>"2019-02-13 18:01:47"</f>
        <v>2019-02-13 18:01:47</v>
      </c>
    </row>
    <row r="252" spans="1:6" x14ac:dyDescent="0.3">
      <c r="A252" t="s">
        <v>382</v>
      </c>
      <c r="B252" t="str">
        <f>"18508550053"</f>
        <v>18508550053</v>
      </c>
      <c r="C252" t="str">
        <f>"522601199507044429"</f>
        <v>522601199507044429</v>
      </c>
      <c r="D252" t="s">
        <v>383</v>
      </c>
      <c r="E252" t="s">
        <v>384</v>
      </c>
      <c r="F252" t="str">
        <f>"2019-02-13 18:01:19"</f>
        <v>2019-02-13 18:01:19</v>
      </c>
    </row>
    <row r="253" spans="1:6" x14ac:dyDescent="0.3">
      <c r="A253" t="s">
        <v>385</v>
      </c>
      <c r="B253" t="str">
        <f>"15282273212"</f>
        <v>15282273212</v>
      </c>
      <c r="C253" t="str">
        <f>"513901199402146619"</f>
        <v>513901199402146619</v>
      </c>
      <c r="D253" t="s">
        <v>386</v>
      </c>
      <c r="E253" t="s">
        <v>387</v>
      </c>
      <c r="F253" t="str">
        <f>"2019-02-13 18:00:34"</f>
        <v>2019-02-13 18:00:34</v>
      </c>
    </row>
    <row r="254" spans="1:6" x14ac:dyDescent="0.3">
      <c r="A254" t="s">
        <v>388</v>
      </c>
      <c r="B254" t="str">
        <f>"17769386104"</f>
        <v>17769386104</v>
      </c>
      <c r="C254" t="str">
        <f>"431382199608200071"</f>
        <v>431382199608200071</v>
      </c>
      <c r="D254" t="s">
        <v>389</v>
      </c>
      <c r="E254" t="s">
        <v>390</v>
      </c>
      <c r="F254" t="str">
        <f>"2019-02-13 17:59:57"</f>
        <v>2019-02-13 17:59:57</v>
      </c>
    </row>
    <row r="255" spans="1:6" x14ac:dyDescent="0.3">
      <c r="A255" t="s">
        <v>391</v>
      </c>
      <c r="B255" t="str">
        <f>"18240906633"</f>
        <v>18240906633</v>
      </c>
      <c r="C255" t="str">
        <f>"642101197609011119"</f>
        <v>642101197609011119</v>
      </c>
      <c r="D255" t="s">
        <v>3</v>
      </c>
      <c r="E255" t="s">
        <v>3</v>
      </c>
      <c r="F255" t="str">
        <f>"2019-02-13 17:59:09"</f>
        <v>2019-02-13 17:59:09</v>
      </c>
    </row>
    <row r="256" spans="1:6" x14ac:dyDescent="0.3">
      <c r="A256" t="s">
        <v>392</v>
      </c>
      <c r="B256" t="str">
        <f>"18357877439"</f>
        <v>18357877439</v>
      </c>
      <c r="C256" t="str">
        <f>"332522197910022424"</f>
        <v>332522197910022424</v>
      </c>
      <c r="D256" t="s">
        <v>3</v>
      </c>
      <c r="E256" t="s">
        <v>3</v>
      </c>
      <c r="F256" t="str">
        <f>"2019-02-13 17:58:36"</f>
        <v>2019-02-13 17:58:36</v>
      </c>
    </row>
    <row r="257" spans="1:6" x14ac:dyDescent="0.3">
      <c r="A257" t="s">
        <v>393</v>
      </c>
      <c r="B257" t="str">
        <f>"18606166156"</f>
        <v>18606166156</v>
      </c>
      <c r="C257" t="str">
        <f>"320305199202020442"</f>
        <v>320305199202020442</v>
      </c>
      <c r="D257" t="s">
        <v>394</v>
      </c>
      <c r="E257" t="s">
        <v>395</v>
      </c>
      <c r="F257" t="str">
        <f>"2019-02-13 17:56:19"</f>
        <v>2019-02-13 17:56:19</v>
      </c>
    </row>
    <row r="258" spans="1:6" x14ac:dyDescent="0.3">
      <c r="A258" t="s">
        <v>396</v>
      </c>
      <c r="B258" t="str">
        <f>"18876238371"</f>
        <v>18876238371</v>
      </c>
      <c r="C258" t="str">
        <f>"350502199105012026"</f>
        <v>350502199105012026</v>
      </c>
      <c r="D258" t="s">
        <v>397</v>
      </c>
      <c r="E258" t="s">
        <v>398</v>
      </c>
      <c r="F258" t="str">
        <f>"2019-02-13 17:52:12"</f>
        <v>2019-02-13 17:52:12</v>
      </c>
    </row>
    <row r="259" spans="1:6" x14ac:dyDescent="0.3">
      <c r="A259" t="s">
        <v>3</v>
      </c>
      <c r="B259" t="str">
        <f>"18733111195"</f>
        <v>18733111195</v>
      </c>
      <c r="C259" t="s">
        <v>3</v>
      </c>
      <c r="D259" t="s">
        <v>3</v>
      </c>
      <c r="E259" t="s">
        <v>3</v>
      </c>
      <c r="F259" t="str">
        <f>"2019-02-13 17:52:04"</f>
        <v>2019-02-13 17:52:04</v>
      </c>
    </row>
    <row r="260" spans="1:6" x14ac:dyDescent="0.3">
      <c r="A260" t="s">
        <v>399</v>
      </c>
      <c r="B260" t="str">
        <f>"13370356933"</f>
        <v>13370356933</v>
      </c>
      <c r="C260" t="str">
        <f>"210921199001184026"</f>
        <v>210921199001184026</v>
      </c>
      <c r="D260" t="s">
        <v>3</v>
      </c>
      <c r="E260" t="s">
        <v>3</v>
      </c>
      <c r="F260" t="str">
        <f>"2019-02-13 17:51:38"</f>
        <v>2019-02-13 17:51:38</v>
      </c>
    </row>
    <row r="261" spans="1:6" x14ac:dyDescent="0.3">
      <c r="A261" t="s">
        <v>400</v>
      </c>
      <c r="B261" t="str">
        <f>"13925700579"</f>
        <v>13925700579</v>
      </c>
      <c r="C261" t="str">
        <f>"460027197911217444"</f>
        <v>460027197911217444</v>
      </c>
      <c r="D261" t="s">
        <v>401</v>
      </c>
      <c r="E261" t="s">
        <v>402</v>
      </c>
      <c r="F261" t="str">
        <f>"2019-02-13 17:51:28"</f>
        <v>2019-02-13 17:51:28</v>
      </c>
    </row>
    <row r="262" spans="1:6" x14ac:dyDescent="0.3">
      <c r="A262" t="s">
        <v>3</v>
      </c>
      <c r="B262" t="str">
        <f>"13189363515"</f>
        <v>13189363515</v>
      </c>
      <c r="C262" t="s">
        <v>3</v>
      </c>
      <c r="D262" t="s">
        <v>3</v>
      </c>
      <c r="E262" t="s">
        <v>3</v>
      </c>
      <c r="F262" t="str">
        <f>"2019-02-13 17:50:58"</f>
        <v>2019-02-13 17:50:58</v>
      </c>
    </row>
    <row r="263" spans="1:6" x14ac:dyDescent="0.3">
      <c r="A263" t="s">
        <v>403</v>
      </c>
      <c r="B263" t="str">
        <f>"13023377619"</f>
        <v>13023377619</v>
      </c>
      <c r="C263" t="str">
        <f>"142729198011271819"</f>
        <v>142729198011271819</v>
      </c>
      <c r="D263" t="s">
        <v>404</v>
      </c>
      <c r="E263" t="s">
        <v>405</v>
      </c>
      <c r="F263" t="str">
        <f>"2019-02-13 17:44:36"</f>
        <v>2019-02-13 17:44:36</v>
      </c>
    </row>
    <row r="264" spans="1:6" x14ac:dyDescent="0.3">
      <c r="A264" t="s">
        <v>406</v>
      </c>
      <c r="B264" t="str">
        <f>"18373636010"</f>
        <v>18373636010</v>
      </c>
      <c r="C264" t="str">
        <f>"430702199405100053"</f>
        <v>430702199405100053</v>
      </c>
      <c r="D264" t="s">
        <v>407</v>
      </c>
      <c r="E264" t="s">
        <v>408</v>
      </c>
      <c r="F264" t="str">
        <f>"2019-02-13 17:44:34"</f>
        <v>2019-02-13 17:44:34</v>
      </c>
    </row>
    <row r="265" spans="1:6" x14ac:dyDescent="0.3">
      <c r="A265" t="s">
        <v>3</v>
      </c>
      <c r="B265" t="str">
        <f>"15108766684"</f>
        <v>15108766684</v>
      </c>
      <c r="C265" t="s">
        <v>3</v>
      </c>
      <c r="D265" t="s">
        <v>3</v>
      </c>
      <c r="E265" t="s">
        <v>3</v>
      </c>
      <c r="F265" t="str">
        <f>"2019-02-13 17:41:12"</f>
        <v>2019-02-13 17:41:12</v>
      </c>
    </row>
    <row r="266" spans="1:6" x14ac:dyDescent="0.3">
      <c r="A266" t="s">
        <v>3</v>
      </c>
      <c r="B266" t="str">
        <f>"17642926913"</f>
        <v>17642926913</v>
      </c>
      <c r="C266" t="s">
        <v>3</v>
      </c>
      <c r="D266" t="s">
        <v>3</v>
      </c>
      <c r="E266" t="s">
        <v>3</v>
      </c>
      <c r="F266" t="str">
        <f>"2019-02-13 17:40:42"</f>
        <v>2019-02-13 17:40:42</v>
      </c>
    </row>
    <row r="267" spans="1:6" x14ac:dyDescent="0.3">
      <c r="A267" t="s">
        <v>409</v>
      </c>
      <c r="B267" t="str">
        <f>"15280255026"</f>
        <v>15280255026</v>
      </c>
      <c r="C267" t="str">
        <f>"522125199605034324"</f>
        <v>522125199605034324</v>
      </c>
      <c r="D267" t="s">
        <v>410</v>
      </c>
      <c r="E267" t="s">
        <v>411</v>
      </c>
      <c r="F267" t="str">
        <f>"2019-02-13 17:39:18"</f>
        <v>2019-02-13 17:39:18</v>
      </c>
    </row>
    <row r="268" spans="1:6" x14ac:dyDescent="0.3">
      <c r="A268" t="s">
        <v>3</v>
      </c>
      <c r="B268" t="str">
        <f>"13305962081"</f>
        <v>13305962081</v>
      </c>
      <c r="C268" t="s">
        <v>3</v>
      </c>
      <c r="D268" t="s">
        <v>3</v>
      </c>
      <c r="E268" t="s">
        <v>3</v>
      </c>
      <c r="F268" t="str">
        <f>"2019-02-13 17:38:33"</f>
        <v>2019-02-13 17:38:33</v>
      </c>
    </row>
    <row r="269" spans="1:6" x14ac:dyDescent="0.3">
      <c r="A269" t="s">
        <v>3</v>
      </c>
      <c r="B269" t="str">
        <f>"13935514897"</f>
        <v>13935514897</v>
      </c>
      <c r="C269" t="s">
        <v>3</v>
      </c>
      <c r="D269" t="s">
        <v>3</v>
      </c>
      <c r="E269" t="s">
        <v>3</v>
      </c>
      <c r="F269" t="str">
        <f>"2019-02-13 17:35:55"</f>
        <v>2019-02-13 17:35:55</v>
      </c>
    </row>
    <row r="270" spans="1:6" x14ac:dyDescent="0.3">
      <c r="A270" t="s">
        <v>412</v>
      </c>
      <c r="B270" t="str">
        <f>"17636321729"</f>
        <v>17636321729</v>
      </c>
      <c r="C270" t="str">
        <f>"140431199107290019"</f>
        <v>140431199107290019</v>
      </c>
      <c r="D270" t="s">
        <v>3</v>
      </c>
      <c r="E270" t="s">
        <v>3</v>
      </c>
      <c r="F270" t="str">
        <f>"2019-02-13 17:34:02"</f>
        <v>2019-02-13 17:34:02</v>
      </c>
    </row>
    <row r="271" spans="1:6" x14ac:dyDescent="0.3">
      <c r="A271" t="s">
        <v>413</v>
      </c>
      <c r="B271" t="str">
        <f>"18960220372"</f>
        <v>18960220372</v>
      </c>
      <c r="C271" t="str">
        <f>"350784198806061518"</f>
        <v>350784198806061518</v>
      </c>
      <c r="D271" t="s">
        <v>414</v>
      </c>
      <c r="E271" t="s">
        <v>414</v>
      </c>
      <c r="F271" t="str">
        <f>"2019-02-13 17:31:59"</f>
        <v>2019-02-13 17:31:59</v>
      </c>
    </row>
    <row r="272" spans="1:6" x14ac:dyDescent="0.3">
      <c r="A272" t="s">
        <v>415</v>
      </c>
      <c r="B272" t="str">
        <f>"15817223870"</f>
        <v>15817223870</v>
      </c>
      <c r="C272" t="str">
        <f>"411282198204186513"</f>
        <v>411282198204186513</v>
      </c>
      <c r="D272" t="s">
        <v>416</v>
      </c>
      <c r="E272" t="s">
        <v>417</v>
      </c>
      <c r="F272" t="str">
        <f>"2019-02-13 17:29:17"</f>
        <v>2019-02-13 17:29:17</v>
      </c>
    </row>
    <row r="273" spans="1:6" x14ac:dyDescent="0.3">
      <c r="A273" t="s">
        <v>418</v>
      </c>
      <c r="B273" t="str">
        <f>"13512036652"</f>
        <v>13512036652</v>
      </c>
      <c r="C273" t="str">
        <f>"141127199109290012"</f>
        <v>141127199109290012</v>
      </c>
      <c r="D273" t="s">
        <v>419</v>
      </c>
      <c r="E273" t="s">
        <v>420</v>
      </c>
      <c r="F273" t="str">
        <f>"2019-02-13 17:28:40"</f>
        <v>2019-02-13 17:28:40</v>
      </c>
    </row>
    <row r="274" spans="1:6" x14ac:dyDescent="0.3">
      <c r="A274" t="s">
        <v>421</v>
      </c>
      <c r="B274" t="str">
        <f>"18902029178"</f>
        <v>18902029178</v>
      </c>
      <c r="C274" t="str">
        <f>"130683198211214615"</f>
        <v>130683198211214615</v>
      </c>
      <c r="D274" t="s">
        <v>422</v>
      </c>
      <c r="E274" t="s">
        <v>423</v>
      </c>
      <c r="F274" t="str">
        <f>"2019-02-13 17:28:30"</f>
        <v>2019-02-13 17:28:30</v>
      </c>
    </row>
    <row r="275" spans="1:6" x14ac:dyDescent="0.3">
      <c r="A275" t="s">
        <v>424</v>
      </c>
      <c r="B275" t="str">
        <f>"18021919496"</f>
        <v>18021919496</v>
      </c>
      <c r="C275" t="str">
        <f>"320821199010282170"</f>
        <v>320821199010282170</v>
      </c>
      <c r="D275" t="s">
        <v>425</v>
      </c>
      <c r="E275" t="s">
        <v>426</v>
      </c>
      <c r="F275" t="str">
        <f>"2019-02-13 17:24:09"</f>
        <v>2019-02-13 17:24:09</v>
      </c>
    </row>
    <row r="276" spans="1:6" x14ac:dyDescent="0.3">
      <c r="A276" t="s">
        <v>427</v>
      </c>
      <c r="B276" t="str">
        <f>"18070813499"</f>
        <v>18070813499</v>
      </c>
      <c r="C276" t="str">
        <f>"452723198603130061"</f>
        <v>452723198603130061</v>
      </c>
      <c r="D276" t="s">
        <v>428</v>
      </c>
      <c r="E276" t="s">
        <v>429</v>
      </c>
      <c r="F276" t="str">
        <f>"2019-02-13 17:24:05"</f>
        <v>2019-02-13 17:24:05</v>
      </c>
    </row>
    <row r="277" spans="1:6" x14ac:dyDescent="0.3">
      <c r="A277" t="s">
        <v>430</v>
      </c>
      <c r="B277" t="str">
        <f>"13580747238"</f>
        <v>13580747238</v>
      </c>
      <c r="C277" t="str">
        <f>"452123198611035539"</f>
        <v>452123198611035539</v>
      </c>
      <c r="D277" t="s">
        <v>3</v>
      </c>
      <c r="E277" t="s">
        <v>3</v>
      </c>
      <c r="F277" t="str">
        <f>"2019-02-13 17:23:56"</f>
        <v>2019-02-13 17:23:56</v>
      </c>
    </row>
    <row r="278" spans="1:6" x14ac:dyDescent="0.3">
      <c r="A278" t="s">
        <v>431</v>
      </c>
      <c r="B278" t="str">
        <f>"15313137861"</f>
        <v>15313137861</v>
      </c>
      <c r="C278" t="str">
        <f>"41152219910710631X"</f>
        <v>41152219910710631X</v>
      </c>
      <c r="D278" t="s">
        <v>3</v>
      </c>
      <c r="E278" t="s">
        <v>3</v>
      </c>
      <c r="F278" t="str">
        <f>"2019-02-13 17:20:44"</f>
        <v>2019-02-13 17:20:44</v>
      </c>
    </row>
    <row r="279" spans="1:6" x14ac:dyDescent="0.3">
      <c r="A279" t="s">
        <v>3</v>
      </c>
      <c r="B279" t="str">
        <f>"15034334266"</f>
        <v>15034334266</v>
      </c>
      <c r="C279" t="s">
        <v>3</v>
      </c>
      <c r="D279" t="s">
        <v>3</v>
      </c>
      <c r="E279" t="s">
        <v>3</v>
      </c>
      <c r="F279" t="str">
        <f>"2019-02-13 17:20:32"</f>
        <v>2019-02-13 17:20:32</v>
      </c>
    </row>
    <row r="280" spans="1:6" x14ac:dyDescent="0.3">
      <c r="A280" t="s">
        <v>432</v>
      </c>
      <c r="B280" t="str">
        <f>"13922920045"</f>
        <v>13922920045</v>
      </c>
      <c r="C280" t="str">
        <f>"441622198308125492"</f>
        <v>441622198308125492</v>
      </c>
      <c r="D280" t="s">
        <v>3</v>
      </c>
      <c r="E280" t="s">
        <v>3</v>
      </c>
      <c r="F280" t="str">
        <f>"2019-02-13 17:16:21"</f>
        <v>2019-02-13 17:16:21</v>
      </c>
    </row>
    <row r="281" spans="1:6" x14ac:dyDescent="0.3">
      <c r="A281" t="s">
        <v>3</v>
      </c>
      <c r="B281" t="str">
        <f>"15055504519"</f>
        <v>15055504519</v>
      </c>
      <c r="C281" t="s">
        <v>3</v>
      </c>
      <c r="D281" t="s">
        <v>3</v>
      </c>
      <c r="E281" t="s">
        <v>3</v>
      </c>
      <c r="F281" t="str">
        <f>"2019-02-13 17:14:00"</f>
        <v>2019-02-13 17:14:00</v>
      </c>
    </row>
    <row r="282" spans="1:6" x14ac:dyDescent="0.3">
      <c r="A282" t="s">
        <v>433</v>
      </c>
      <c r="B282" t="str">
        <f>"15160611281"</f>
        <v>15160611281</v>
      </c>
      <c r="C282" t="str">
        <f>"350426199206275576"</f>
        <v>350426199206275576</v>
      </c>
      <c r="D282" t="s">
        <v>434</v>
      </c>
      <c r="E282" t="s">
        <v>435</v>
      </c>
      <c r="F282" t="str">
        <f>"2019-02-13 17:13:28"</f>
        <v>2019-02-13 17:13:28</v>
      </c>
    </row>
    <row r="283" spans="1:6" x14ac:dyDescent="0.3">
      <c r="A283" t="s">
        <v>436</v>
      </c>
      <c r="B283" t="str">
        <f>"13684227002"</f>
        <v>13684227002</v>
      </c>
      <c r="C283" t="str">
        <f>"420625198707192558"</f>
        <v>420625198707192558</v>
      </c>
      <c r="D283" t="s">
        <v>3</v>
      </c>
      <c r="E283" t="s">
        <v>3</v>
      </c>
      <c r="F283" t="str">
        <f>"2019-02-13 17:10:16"</f>
        <v>2019-02-13 17:10:16</v>
      </c>
    </row>
    <row r="284" spans="1:6" x14ac:dyDescent="0.3">
      <c r="A284" t="s">
        <v>437</v>
      </c>
      <c r="B284" t="str">
        <f>"18629925534"</f>
        <v>18629925534</v>
      </c>
      <c r="C284" t="str">
        <f>"350783198701045523"</f>
        <v>350783198701045523</v>
      </c>
      <c r="D284" t="s">
        <v>438</v>
      </c>
      <c r="E284" t="s">
        <v>439</v>
      </c>
      <c r="F284" t="str">
        <f>"2019-02-13 17:09:37"</f>
        <v>2019-02-13 17:09:37</v>
      </c>
    </row>
    <row r="285" spans="1:6" x14ac:dyDescent="0.3">
      <c r="A285" t="s">
        <v>3</v>
      </c>
      <c r="B285" t="str">
        <f>"18826339701"</f>
        <v>18826339701</v>
      </c>
      <c r="C285" t="s">
        <v>3</v>
      </c>
      <c r="D285" t="s">
        <v>3</v>
      </c>
      <c r="E285" t="s">
        <v>3</v>
      </c>
      <c r="F285" t="str">
        <f>"2019-02-13 17:08:20"</f>
        <v>2019-02-13 17:08:20</v>
      </c>
    </row>
    <row r="286" spans="1:6" x14ac:dyDescent="0.3">
      <c r="A286" t="s">
        <v>3</v>
      </c>
      <c r="B286" t="str">
        <f>"13752078649"</f>
        <v>13752078649</v>
      </c>
      <c r="C286" t="s">
        <v>3</v>
      </c>
      <c r="D286" t="s">
        <v>3</v>
      </c>
      <c r="E286" t="s">
        <v>3</v>
      </c>
      <c r="F286" t="str">
        <f>"2019-02-13 17:06:12"</f>
        <v>2019-02-13 17:06:12</v>
      </c>
    </row>
    <row r="287" spans="1:6" x14ac:dyDescent="0.3">
      <c r="A287" t="s">
        <v>3</v>
      </c>
      <c r="B287" t="str">
        <f>"13914853576"</f>
        <v>13914853576</v>
      </c>
      <c r="C287" t="s">
        <v>3</v>
      </c>
      <c r="D287" t="s">
        <v>3</v>
      </c>
      <c r="E287" t="s">
        <v>3</v>
      </c>
      <c r="F287" t="str">
        <f>"2019-02-13 17:05:41"</f>
        <v>2019-02-13 17:05:41</v>
      </c>
    </row>
    <row r="288" spans="1:6" x14ac:dyDescent="0.3">
      <c r="A288" t="s">
        <v>440</v>
      </c>
      <c r="B288" t="str">
        <f>"13219519259"</f>
        <v>13219519259</v>
      </c>
      <c r="C288" t="str">
        <f>"511521199104222515"</f>
        <v>511521199104222515</v>
      </c>
      <c r="D288" t="s">
        <v>441</v>
      </c>
      <c r="E288" t="s">
        <v>442</v>
      </c>
      <c r="F288" t="str">
        <f>"2019-02-13 17:03:20"</f>
        <v>2019-02-13 17:03:20</v>
      </c>
    </row>
    <row r="289" spans="1:6" x14ac:dyDescent="0.3">
      <c r="A289" t="s">
        <v>3</v>
      </c>
      <c r="B289" t="str">
        <f>"15860930685"</f>
        <v>15860930685</v>
      </c>
      <c r="C289" t="s">
        <v>3</v>
      </c>
      <c r="D289" t="s">
        <v>3</v>
      </c>
      <c r="E289" t="s">
        <v>3</v>
      </c>
      <c r="F289" t="str">
        <f>"2019-02-13 17:00:33"</f>
        <v>2019-02-13 17:00:33</v>
      </c>
    </row>
    <row r="290" spans="1:6" x14ac:dyDescent="0.3">
      <c r="A290" t="s">
        <v>443</v>
      </c>
      <c r="B290" t="str">
        <f>"18239088686"</f>
        <v>18239088686</v>
      </c>
      <c r="C290" t="str">
        <f>"142733198802173611"</f>
        <v>142733198802173611</v>
      </c>
      <c r="D290" t="s">
        <v>3</v>
      </c>
      <c r="E290" t="s">
        <v>3</v>
      </c>
      <c r="F290" t="str">
        <f>"2019-02-13 17:00:21"</f>
        <v>2019-02-13 17:00:21</v>
      </c>
    </row>
    <row r="291" spans="1:6" x14ac:dyDescent="0.3">
      <c r="A291" t="s">
        <v>3</v>
      </c>
      <c r="B291" t="str">
        <f>"18934964952"</f>
        <v>18934964952</v>
      </c>
      <c r="C291" t="s">
        <v>3</v>
      </c>
      <c r="D291" t="s">
        <v>3</v>
      </c>
      <c r="E291" t="s">
        <v>3</v>
      </c>
      <c r="F291" t="str">
        <f>"2019-02-13 16:58:54"</f>
        <v>2019-02-13 16:58:54</v>
      </c>
    </row>
    <row r="292" spans="1:6" x14ac:dyDescent="0.3">
      <c r="A292" t="s">
        <v>444</v>
      </c>
      <c r="B292" t="str">
        <f>"15526888990"</f>
        <v>15526888990</v>
      </c>
      <c r="C292" t="str">
        <f>"220183198503256619"</f>
        <v>220183198503256619</v>
      </c>
      <c r="D292" t="s">
        <v>445</v>
      </c>
      <c r="E292" t="s">
        <v>446</v>
      </c>
      <c r="F292" t="str">
        <f>"2019-02-13 16:56:47"</f>
        <v>2019-02-13 16:56:47</v>
      </c>
    </row>
    <row r="293" spans="1:6" x14ac:dyDescent="0.3">
      <c r="A293" t="s">
        <v>3</v>
      </c>
      <c r="B293" t="str">
        <f>"13967268193"</f>
        <v>13967268193</v>
      </c>
      <c r="C293" t="s">
        <v>3</v>
      </c>
      <c r="D293" t="s">
        <v>3</v>
      </c>
      <c r="E293" t="s">
        <v>3</v>
      </c>
      <c r="F293" t="str">
        <f>"2019-02-13 16:53:09"</f>
        <v>2019-02-13 16:53:09</v>
      </c>
    </row>
    <row r="294" spans="1:6" x14ac:dyDescent="0.3">
      <c r="A294" t="s">
        <v>3</v>
      </c>
      <c r="B294" t="str">
        <f>"18695163687"</f>
        <v>18695163687</v>
      </c>
      <c r="C294" t="s">
        <v>3</v>
      </c>
      <c r="D294" t="s">
        <v>3</v>
      </c>
      <c r="E294" t="s">
        <v>3</v>
      </c>
      <c r="F294" t="str">
        <f>"2019-02-13 16:50:57"</f>
        <v>2019-02-13 16:50:57</v>
      </c>
    </row>
    <row r="295" spans="1:6" x14ac:dyDescent="0.3">
      <c r="A295" t="s">
        <v>447</v>
      </c>
      <c r="B295" t="str">
        <f>"13971872745"</f>
        <v>13971872745</v>
      </c>
      <c r="C295" t="str">
        <f>"422822199705220015"</f>
        <v>422822199705220015</v>
      </c>
      <c r="D295" t="s">
        <v>448</v>
      </c>
      <c r="E295" t="s">
        <v>449</v>
      </c>
      <c r="F295" t="str">
        <f>"2019-02-13 16:50:39"</f>
        <v>2019-02-13 16:50:39</v>
      </c>
    </row>
    <row r="296" spans="1:6" x14ac:dyDescent="0.3">
      <c r="A296" t="s">
        <v>3</v>
      </c>
      <c r="B296" t="str">
        <f>"15987541197"</f>
        <v>15987541197</v>
      </c>
      <c r="C296" t="s">
        <v>3</v>
      </c>
      <c r="D296" t="s">
        <v>3</v>
      </c>
      <c r="E296" t="s">
        <v>3</v>
      </c>
      <c r="F296" t="str">
        <f>"2019-02-13 16:49:19"</f>
        <v>2019-02-13 16:49:19</v>
      </c>
    </row>
    <row r="297" spans="1:6" x14ac:dyDescent="0.3">
      <c r="A297" t="s">
        <v>450</v>
      </c>
      <c r="B297" t="str">
        <f>"15162867914"</f>
        <v>15162867914</v>
      </c>
      <c r="C297" t="str">
        <f>"320683198808101213"</f>
        <v>320683198808101213</v>
      </c>
      <c r="D297" t="s">
        <v>3</v>
      </c>
      <c r="E297" t="s">
        <v>3</v>
      </c>
      <c r="F297" t="str">
        <f>"2019-02-13 16:46:01"</f>
        <v>2019-02-13 16:46:01</v>
      </c>
    </row>
    <row r="298" spans="1:6" x14ac:dyDescent="0.3">
      <c r="A298" t="s">
        <v>3</v>
      </c>
      <c r="B298" t="str">
        <f>"18609187170"</f>
        <v>18609187170</v>
      </c>
      <c r="C298" t="s">
        <v>3</v>
      </c>
      <c r="D298" t="s">
        <v>3</v>
      </c>
      <c r="E298" t="s">
        <v>3</v>
      </c>
      <c r="F298" t="str">
        <f>"2019-02-13 16:46:01"</f>
        <v>2019-02-13 16:46:01</v>
      </c>
    </row>
    <row r="299" spans="1:6" x14ac:dyDescent="0.3">
      <c r="A299" t="s">
        <v>3</v>
      </c>
      <c r="B299" t="str">
        <f>"15834857626"</f>
        <v>15834857626</v>
      </c>
      <c r="C299" t="s">
        <v>3</v>
      </c>
      <c r="D299" t="s">
        <v>3</v>
      </c>
      <c r="E299" t="s">
        <v>3</v>
      </c>
      <c r="F299" t="str">
        <f>"2019-02-13 16:45:42"</f>
        <v>2019-02-13 16:45:42</v>
      </c>
    </row>
    <row r="300" spans="1:6" x14ac:dyDescent="0.3">
      <c r="A300" t="s">
        <v>451</v>
      </c>
      <c r="B300" t="str">
        <f>"13577179719"</f>
        <v>13577179719</v>
      </c>
      <c r="C300" t="str">
        <f>"532123198603243610"</f>
        <v>532123198603243610</v>
      </c>
      <c r="D300" t="s">
        <v>452</v>
      </c>
      <c r="E300" t="s">
        <v>453</v>
      </c>
      <c r="F300" t="str">
        <f>"2019-02-13 16:44:05"</f>
        <v>2019-02-13 16:44:05</v>
      </c>
    </row>
    <row r="301" spans="1:6" x14ac:dyDescent="0.3">
      <c r="A301" t="s">
        <v>454</v>
      </c>
      <c r="B301" t="str">
        <f>"13253873616"</f>
        <v>13253873616</v>
      </c>
      <c r="C301" t="str">
        <f>"410821197903103013"</f>
        <v>410821197903103013</v>
      </c>
      <c r="D301" t="s">
        <v>455</v>
      </c>
      <c r="E301" t="s">
        <v>456</v>
      </c>
      <c r="F301" t="str">
        <f>"2019-02-13 16:42:53"</f>
        <v>2019-02-13 16:42:53</v>
      </c>
    </row>
    <row r="302" spans="1:6" x14ac:dyDescent="0.3">
      <c r="A302" t="s">
        <v>457</v>
      </c>
      <c r="B302" t="str">
        <f>"18271116008"</f>
        <v>18271116008</v>
      </c>
      <c r="C302" t="str">
        <f>"421281198909140043"</f>
        <v>421281198909140043</v>
      </c>
      <c r="D302" t="s">
        <v>458</v>
      </c>
      <c r="E302" t="s">
        <v>459</v>
      </c>
      <c r="F302" t="str">
        <f>"2019-02-13 16:40:08"</f>
        <v>2019-02-13 16:40:08</v>
      </c>
    </row>
    <row r="303" spans="1:6" x14ac:dyDescent="0.3">
      <c r="A303" t="s">
        <v>460</v>
      </c>
      <c r="B303" t="str">
        <f>"15079906665"</f>
        <v>15079906665</v>
      </c>
      <c r="C303" t="str">
        <f>"36031119790103454X"</f>
        <v>36031119790103454X</v>
      </c>
      <c r="D303" t="s">
        <v>461</v>
      </c>
      <c r="E303" t="s">
        <v>462</v>
      </c>
      <c r="F303" t="str">
        <f>"2019-02-13 16:38:46"</f>
        <v>2019-02-13 16:38:46</v>
      </c>
    </row>
    <row r="304" spans="1:6" x14ac:dyDescent="0.3">
      <c r="A304" t="s">
        <v>463</v>
      </c>
      <c r="B304" t="str">
        <f>"18798227512"</f>
        <v>18798227512</v>
      </c>
      <c r="C304" t="str">
        <f>"513022198612288330"</f>
        <v>513022198612288330</v>
      </c>
      <c r="D304" t="s">
        <v>3</v>
      </c>
      <c r="E304" t="s">
        <v>3</v>
      </c>
      <c r="F304" t="str">
        <f>"2019-02-13 16:38:03"</f>
        <v>2019-02-13 16:38:03</v>
      </c>
    </row>
    <row r="305" spans="1:6" x14ac:dyDescent="0.3">
      <c r="A305" t="s">
        <v>464</v>
      </c>
      <c r="B305" t="str">
        <f>"18835936872"</f>
        <v>18835936872</v>
      </c>
      <c r="C305" t="str">
        <f>"142725199405136459"</f>
        <v>142725199405136459</v>
      </c>
      <c r="D305" t="s">
        <v>465</v>
      </c>
      <c r="E305" t="s">
        <v>466</v>
      </c>
      <c r="F305" t="str">
        <f>"2019-02-13 16:36:58"</f>
        <v>2019-02-13 16:36:58</v>
      </c>
    </row>
    <row r="306" spans="1:6" x14ac:dyDescent="0.3">
      <c r="A306" t="s">
        <v>467</v>
      </c>
      <c r="B306" t="str">
        <f>"17696731997"</f>
        <v>17696731997</v>
      </c>
      <c r="C306" t="str">
        <f>"320811199709074516"</f>
        <v>320811199709074516</v>
      </c>
      <c r="D306" t="s">
        <v>468</v>
      </c>
      <c r="E306" t="s">
        <v>469</v>
      </c>
      <c r="F306" t="str">
        <f>"2019-02-13 16:33:06"</f>
        <v>2019-02-13 16:33:06</v>
      </c>
    </row>
    <row r="307" spans="1:6" x14ac:dyDescent="0.3">
      <c r="A307" t="s">
        <v>470</v>
      </c>
      <c r="B307" t="str">
        <f>"13689326232"</f>
        <v>13689326232</v>
      </c>
      <c r="C307" t="str">
        <f>"622201199807075114"</f>
        <v>622201199807075114</v>
      </c>
      <c r="D307" t="s">
        <v>471</v>
      </c>
      <c r="E307" t="s">
        <v>472</v>
      </c>
      <c r="F307" t="str">
        <f>"2019-02-13 16:32:57"</f>
        <v>2019-02-13 16:32:57</v>
      </c>
    </row>
    <row r="308" spans="1:6" x14ac:dyDescent="0.3">
      <c r="A308" t="s">
        <v>473</v>
      </c>
      <c r="B308" t="str">
        <f>"13739307772"</f>
        <v>13739307772</v>
      </c>
      <c r="C308" t="str">
        <f>"622925198210281024"</f>
        <v>622925198210281024</v>
      </c>
      <c r="D308" t="s">
        <v>474</v>
      </c>
      <c r="E308" t="s">
        <v>475</v>
      </c>
      <c r="F308" t="str">
        <f>"2019-02-13 16:32:51"</f>
        <v>2019-02-13 16:32:51</v>
      </c>
    </row>
    <row r="309" spans="1:6" x14ac:dyDescent="0.3">
      <c r="A309" t="s">
        <v>476</v>
      </c>
      <c r="B309" t="str">
        <f>"17763116412"</f>
        <v>17763116412</v>
      </c>
      <c r="C309" t="str">
        <f>"420381198102027917"</f>
        <v>420381198102027917</v>
      </c>
      <c r="D309" t="s">
        <v>477</v>
      </c>
      <c r="E309" t="s">
        <v>478</v>
      </c>
      <c r="F309" t="str">
        <f>"2019-02-13 16:31:38"</f>
        <v>2019-02-13 16:31:38</v>
      </c>
    </row>
    <row r="310" spans="1:6" x14ac:dyDescent="0.3">
      <c r="A310" t="s">
        <v>3</v>
      </c>
      <c r="B310" t="str">
        <f>"18571089826"</f>
        <v>18571089826</v>
      </c>
      <c r="C310" t="s">
        <v>3</v>
      </c>
      <c r="D310" t="s">
        <v>3</v>
      </c>
      <c r="E310" t="s">
        <v>3</v>
      </c>
      <c r="F310" t="str">
        <f>"2019-02-13 16:28:34"</f>
        <v>2019-02-13 16:28:34</v>
      </c>
    </row>
    <row r="311" spans="1:6" x14ac:dyDescent="0.3">
      <c r="A311" t="s">
        <v>479</v>
      </c>
      <c r="B311" t="str">
        <f>"18251969295"</f>
        <v>18251969295</v>
      </c>
      <c r="C311" t="str">
        <f>"320322199309244477"</f>
        <v>320322199309244477</v>
      </c>
      <c r="D311" t="s">
        <v>480</v>
      </c>
      <c r="E311" t="s">
        <v>481</v>
      </c>
      <c r="F311" t="str">
        <f>"2019-02-13 16:27:09"</f>
        <v>2019-02-13 16:27:09</v>
      </c>
    </row>
    <row r="312" spans="1:6" x14ac:dyDescent="0.3">
      <c r="A312" t="s">
        <v>3</v>
      </c>
      <c r="B312" t="str">
        <f>"18129599033"</f>
        <v>18129599033</v>
      </c>
      <c r="C312" t="s">
        <v>3</v>
      </c>
      <c r="D312" t="s">
        <v>3</v>
      </c>
      <c r="E312" t="s">
        <v>3</v>
      </c>
      <c r="F312" t="str">
        <f>"2019-02-13 16:25:04"</f>
        <v>2019-02-13 16:25:04</v>
      </c>
    </row>
    <row r="313" spans="1:6" x14ac:dyDescent="0.3">
      <c r="A313" t="s">
        <v>482</v>
      </c>
      <c r="B313" t="str">
        <f>"18032530330"</f>
        <v>18032530330</v>
      </c>
      <c r="C313" t="str">
        <f>"130204198701032710"</f>
        <v>130204198701032710</v>
      </c>
      <c r="D313" t="s">
        <v>3</v>
      </c>
      <c r="E313" t="s">
        <v>3</v>
      </c>
      <c r="F313" t="str">
        <f>"2019-02-13 16:24:26"</f>
        <v>2019-02-13 16:24:26</v>
      </c>
    </row>
    <row r="314" spans="1:6" x14ac:dyDescent="0.3">
      <c r="A314" t="s">
        <v>483</v>
      </c>
      <c r="B314" t="str">
        <f>"15091281041"</f>
        <v>15091281041</v>
      </c>
      <c r="C314" t="str">
        <f>"630122199512297904"</f>
        <v>630122199512297904</v>
      </c>
      <c r="D314" t="s">
        <v>484</v>
      </c>
      <c r="E314" t="s">
        <v>485</v>
      </c>
      <c r="F314" t="str">
        <f>"2019-02-13 16:24:08"</f>
        <v>2019-02-13 16:24:08</v>
      </c>
    </row>
    <row r="315" spans="1:6" x14ac:dyDescent="0.3">
      <c r="A315" t="s">
        <v>486</v>
      </c>
      <c r="B315" t="str">
        <f>"15852169525"</f>
        <v>15852169525</v>
      </c>
      <c r="C315" t="str">
        <f>"320302198410300816"</f>
        <v>320302198410300816</v>
      </c>
      <c r="D315" t="s">
        <v>3</v>
      </c>
      <c r="E315" t="s">
        <v>3</v>
      </c>
      <c r="F315" t="str">
        <f>"2019-02-13 16:23:49"</f>
        <v>2019-02-13 16:23:49</v>
      </c>
    </row>
    <row r="316" spans="1:6" x14ac:dyDescent="0.3">
      <c r="A316" t="s">
        <v>487</v>
      </c>
      <c r="B316" t="str">
        <f>"18162882006"</f>
        <v>18162882006</v>
      </c>
      <c r="C316" t="str">
        <f>"422128198103311732"</f>
        <v>422128198103311732</v>
      </c>
      <c r="D316" t="s">
        <v>488</v>
      </c>
      <c r="E316" t="s">
        <v>489</v>
      </c>
      <c r="F316" t="str">
        <f>"2019-02-13 16:20:54"</f>
        <v>2019-02-13 16:20:54</v>
      </c>
    </row>
    <row r="317" spans="1:6" x14ac:dyDescent="0.3">
      <c r="A317" t="s">
        <v>490</v>
      </c>
      <c r="B317" t="str">
        <f>"13332889257"</f>
        <v>13332889257</v>
      </c>
      <c r="C317" t="str">
        <f>"441283198509215399"</f>
        <v>441283198509215399</v>
      </c>
      <c r="D317" t="s">
        <v>491</v>
      </c>
      <c r="E317" t="s">
        <v>492</v>
      </c>
      <c r="F317" t="str">
        <f>"2019-02-13 16:19:05"</f>
        <v>2019-02-13 16:19:05</v>
      </c>
    </row>
    <row r="318" spans="1:6" x14ac:dyDescent="0.3">
      <c r="A318" t="s">
        <v>493</v>
      </c>
      <c r="B318" t="str">
        <f>"13755114328"</f>
        <v>13755114328</v>
      </c>
      <c r="C318" t="str">
        <f>"430105198911167412"</f>
        <v>430105198911167412</v>
      </c>
      <c r="D318" t="s">
        <v>3</v>
      </c>
      <c r="E318" t="s">
        <v>3</v>
      </c>
      <c r="F318" t="str">
        <f>"2019-02-13 16:18:31"</f>
        <v>2019-02-13 16:18:31</v>
      </c>
    </row>
    <row r="319" spans="1:6" x14ac:dyDescent="0.3">
      <c r="A319" t="s">
        <v>3</v>
      </c>
      <c r="B319" t="str">
        <f>"18047247304"</f>
        <v>18047247304</v>
      </c>
      <c r="C319" t="s">
        <v>3</v>
      </c>
      <c r="D319" t="s">
        <v>3</v>
      </c>
      <c r="E319" t="s">
        <v>3</v>
      </c>
      <c r="F319" t="str">
        <f>"2019-02-13 16:18:20"</f>
        <v>2019-02-13 16:18:20</v>
      </c>
    </row>
    <row r="320" spans="1:6" x14ac:dyDescent="0.3">
      <c r="A320" t="s">
        <v>494</v>
      </c>
      <c r="B320" t="str">
        <f>"13713006370"</f>
        <v>13713006370</v>
      </c>
      <c r="C320" t="str">
        <f>"440982199404023433"</f>
        <v>440982199404023433</v>
      </c>
      <c r="D320" t="s">
        <v>3</v>
      </c>
      <c r="E320" t="s">
        <v>3</v>
      </c>
      <c r="F320" t="str">
        <f>"2019-02-13 16:16:31"</f>
        <v>2019-02-13 16:16:31</v>
      </c>
    </row>
    <row r="321" spans="1:6" x14ac:dyDescent="0.3">
      <c r="A321" t="s">
        <v>3</v>
      </c>
      <c r="B321" t="str">
        <f>"18580784457"</f>
        <v>18580784457</v>
      </c>
      <c r="C321" t="s">
        <v>3</v>
      </c>
      <c r="D321" t="s">
        <v>3</v>
      </c>
      <c r="E321" t="s">
        <v>3</v>
      </c>
      <c r="F321" t="str">
        <f>"2019-02-13 16:16:19"</f>
        <v>2019-02-13 16:16:19</v>
      </c>
    </row>
    <row r="322" spans="1:6" x14ac:dyDescent="0.3">
      <c r="A322" t="s">
        <v>495</v>
      </c>
      <c r="B322" t="str">
        <f>"15549393939"</f>
        <v>15549393939</v>
      </c>
      <c r="C322" t="str">
        <f>"420504198507035913"</f>
        <v>420504198507035913</v>
      </c>
      <c r="D322" t="s">
        <v>496</v>
      </c>
      <c r="E322" t="s">
        <v>497</v>
      </c>
      <c r="F322" t="str">
        <f>"2019-02-13 16:15:47"</f>
        <v>2019-02-13 16:15:47</v>
      </c>
    </row>
    <row r="323" spans="1:6" x14ac:dyDescent="0.3">
      <c r="A323" t="s">
        <v>3</v>
      </c>
      <c r="B323" t="str">
        <f>"13533191847"</f>
        <v>13533191847</v>
      </c>
      <c r="C323" t="s">
        <v>3</v>
      </c>
      <c r="D323" t="s">
        <v>3</v>
      </c>
      <c r="E323" t="s">
        <v>3</v>
      </c>
      <c r="F323" t="str">
        <f>"2019-02-13 16:15:29"</f>
        <v>2019-02-13 16:15:29</v>
      </c>
    </row>
    <row r="324" spans="1:6" x14ac:dyDescent="0.3">
      <c r="A324" t="s">
        <v>3</v>
      </c>
      <c r="B324" t="str">
        <f>"13603532280"</f>
        <v>13603532280</v>
      </c>
      <c r="C324" t="s">
        <v>3</v>
      </c>
      <c r="D324" t="s">
        <v>3</v>
      </c>
      <c r="E324" t="s">
        <v>3</v>
      </c>
      <c r="F324" t="str">
        <f>"2019-02-13 16:15:19"</f>
        <v>2019-02-13 16:15:19</v>
      </c>
    </row>
    <row r="325" spans="1:6" x14ac:dyDescent="0.3">
      <c r="A325" t="s">
        <v>498</v>
      </c>
      <c r="B325" t="str">
        <f>"15775074337"</f>
        <v>15775074337</v>
      </c>
      <c r="C325" t="str">
        <f>"440883199711211427"</f>
        <v>440883199711211427</v>
      </c>
      <c r="D325" t="s">
        <v>3</v>
      </c>
      <c r="E325" t="s">
        <v>3</v>
      </c>
      <c r="F325" t="str">
        <f>"2019-02-13 16:14:44"</f>
        <v>2019-02-13 16:14:44</v>
      </c>
    </row>
    <row r="326" spans="1:6" x14ac:dyDescent="0.3">
      <c r="A326" t="s">
        <v>3</v>
      </c>
      <c r="B326" t="str">
        <f>"13527083493"</f>
        <v>13527083493</v>
      </c>
      <c r="C326" t="s">
        <v>3</v>
      </c>
      <c r="D326" t="s">
        <v>3</v>
      </c>
      <c r="E326" t="s">
        <v>3</v>
      </c>
      <c r="F326" t="str">
        <f>"2019-02-13 16:14:43"</f>
        <v>2019-02-13 16:14:43</v>
      </c>
    </row>
    <row r="327" spans="1:6" x14ac:dyDescent="0.3">
      <c r="A327" t="s">
        <v>3</v>
      </c>
      <c r="B327" t="str">
        <f>"13318205823"</f>
        <v>13318205823</v>
      </c>
      <c r="C327" t="s">
        <v>3</v>
      </c>
      <c r="D327" t="s">
        <v>3</v>
      </c>
      <c r="E327" t="s">
        <v>3</v>
      </c>
      <c r="F327" t="str">
        <f>"2019-02-13 16:14:19"</f>
        <v>2019-02-13 16:14:19</v>
      </c>
    </row>
    <row r="328" spans="1:6" x14ac:dyDescent="0.3">
      <c r="A328" t="s">
        <v>499</v>
      </c>
      <c r="B328" t="str">
        <f>"15063535583"</f>
        <v>15063535583</v>
      </c>
      <c r="C328" t="str">
        <f>"37152319840118596X"</f>
        <v>37152319840118596X</v>
      </c>
      <c r="D328" t="s">
        <v>500</v>
      </c>
      <c r="E328" t="s">
        <v>501</v>
      </c>
      <c r="F328" t="str">
        <f>"2019-02-13 16:13:44"</f>
        <v>2019-02-13 16:13:44</v>
      </c>
    </row>
    <row r="329" spans="1:6" x14ac:dyDescent="0.3">
      <c r="A329" t="s">
        <v>3</v>
      </c>
      <c r="B329" t="str">
        <f>"18364462561"</f>
        <v>18364462561</v>
      </c>
      <c r="C329" t="s">
        <v>3</v>
      </c>
      <c r="D329" t="s">
        <v>3</v>
      </c>
      <c r="E329" t="s">
        <v>3</v>
      </c>
      <c r="F329" t="str">
        <f>"2019-02-13 16:13:30"</f>
        <v>2019-02-13 16:13:30</v>
      </c>
    </row>
    <row r="330" spans="1:6" x14ac:dyDescent="0.3">
      <c r="A330" t="s">
        <v>3</v>
      </c>
      <c r="B330" t="str">
        <f>"15715519914"</f>
        <v>15715519914</v>
      </c>
      <c r="C330" t="s">
        <v>3</v>
      </c>
      <c r="D330" t="s">
        <v>3</v>
      </c>
      <c r="E330" t="s">
        <v>3</v>
      </c>
      <c r="F330" t="str">
        <f>"2019-02-13 16:12:33"</f>
        <v>2019-02-13 16:12:33</v>
      </c>
    </row>
    <row r="331" spans="1:6" x14ac:dyDescent="0.3">
      <c r="A331" t="s">
        <v>3</v>
      </c>
      <c r="B331" t="str">
        <f>"18690914444"</f>
        <v>18690914444</v>
      </c>
      <c r="C331" t="s">
        <v>3</v>
      </c>
      <c r="D331" t="s">
        <v>3</v>
      </c>
      <c r="E331" t="s">
        <v>3</v>
      </c>
      <c r="F331" t="str">
        <f>"2019-02-13 16:10:28"</f>
        <v>2019-02-13 16:10:28</v>
      </c>
    </row>
    <row r="332" spans="1:6" x14ac:dyDescent="0.3">
      <c r="A332" t="s">
        <v>3</v>
      </c>
      <c r="B332" t="str">
        <f>"18543728345"</f>
        <v>18543728345</v>
      </c>
      <c r="C332" t="s">
        <v>3</v>
      </c>
      <c r="D332" t="s">
        <v>3</v>
      </c>
      <c r="E332" t="s">
        <v>3</v>
      </c>
      <c r="F332" t="str">
        <f>"2019-02-13 16:10:09"</f>
        <v>2019-02-13 16:10:09</v>
      </c>
    </row>
    <row r="333" spans="1:6" x14ac:dyDescent="0.3">
      <c r="A333" t="s">
        <v>502</v>
      </c>
      <c r="B333" t="str">
        <f>"13711053906"</f>
        <v>13711053906</v>
      </c>
      <c r="C333" t="str">
        <f>"440103199704073919"</f>
        <v>440103199704073919</v>
      </c>
      <c r="D333" t="s">
        <v>3</v>
      </c>
      <c r="E333" t="s">
        <v>3</v>
      </c>
      <c r="F333" t="str">
        <f>"2019-02-13 16:09:30"</f>
        <v>2019-02-13 16:09:30</v>
      </c>
    </row>
    <row r="334" spans="1:6" x14ac:dyDescent="0.3">
      <c r="A334" t="s">
        <v>503</v>
      </c>
      <c r="B334" t="str">
        <f>"13843732557"</f>
        <v>13843732557</v>
      </c>
      <c r="C334" t="str">
        <f>"220421199304013915"</f>
        <v>220421199304013915</v>
      </c>
      <c r="D334" t="s">
        <v>504</v>
      </c>
      <c r="E334" t="s">
        <v>505</v>
      </c>
      <c r="F334" t="str">
        <f>"2019-02-13 16:08:47"</f>
        <v>2019-02-13 16:08:47</v>
      </c>
    </row>
    <row r="335" spans="1:6" x14ac:dyDescent="0.3">
      <c r="A335" t="s">
        <v>506</v>
      </c>
      <c r="B335" t="str">
        <f>"15283559756"</f>
        <v>15283559756</v>
      </c>
      <c r="C335" t="str">
        <f>"511524199001100610"</f>
        <v>511524199001100610</v>
      </c>
      <c r="D335" t="s">
        <v>507</v>
      </c>
      <c r="E335" t="s">
        <v>508</v>
      </c>
      <c r="F335" t="str">
        <f>"2019-02-13 16:08:36"</f>
        <v>2019-02-13 16:08:36</v>
      </c>
    </row>
    <row r="336" spans="1:6" x14ac:dyDescent="0.3">
      <c r="A336" t="s">
        <v>509</v>
      </c>
      <c r="B336" t="str">
        <f>"13417290220"</f>
        <v>13417290220</v>
      </c>
      <c r="C336" t="str">
        <f>"441827198905013010"</f>
        <v>441827198905013010</v>
      </c>
      <c r="D336" t="s">
        <v>510</v>
      </c>
      <c r="E336" t="s">
        <v>511</v>
      </c>
      <c r="F336" t="str">
        <f>"2019-02-13 16:07:15"</f>
        <v>2019-02-13 16:07:15</v>
      </c>
    </row>
    <row r="337" spans="1:6" x14ac:dyDescent="0.3">
      <c r="A337" t="s">
        <v>3</v>
      </c>
      <c r="B337" t="str">
        <f>"13908741628"</f>
        <v>13908741628</v>
      </c>
      <c r="C337" t="s">
        <v>3</v>
      </c>
      <c r="D337" t="s">
        <v>3</v>
      </c>
      <c r="E337" t="s">
        <v>3</v>
      </c>
      <c r="F337" t="str">
        <f>"2019-02-13 16:06:24"</f>
        <v>2019-02-13 16:06:24</v>
      </c>
    </row>
    <row r="338" spans="1:6" x14ac:dyDescent="0.3">
      <c r="A338" t="s">
        <v>3</v>
      </c>
      <c r="B338" t="str">
        <f>"15677382504"</f>
        <v>15677382504</v>
      </c>
      <c r="C338" t="s">
        <v>3</v>
      </c>
      <c r="D338" t="s">
        <v>3</v>
      </c>
      <c r="E338" t="s">
        <v>3</v>
      </c>
      <c r="F338" t="str">
        <f>"2019-02-13 16:03:12"</f>
        <v>2019-02-13 16:03:12</v>
      </c>
    </row>
    <row r="339" spans="1:6" x14ac:dyDescent="0.3">
      <c r="A339" t="s">
        <v>512</v>
      </c>
      <c r="B339" t="str">
        <f>"17638421237"</f>
        <v>17638421237</v>
      </c>
      <c r="C339" t="str">
        <f>"411421199805194837"</f>
        <v>411421199805194837</v>
      </c>
      <c r="D339" t="s">
        <v>513</v>
      </c>
      <c r="E339" t="s">
        <v>514</v>
      </c>
      <c r="F339" t="str">
        <f>"2019-02-13 16:01:44"</f>
        <v>2019-02-13 16:01:44</v>
      </c>
    </row>
    <row r="340" spans="1:6" x14ac:dyDescent="0.3">
      <c r="A340" t="s">
        <v>515</v>
      </c>
      <c r="B340" t="str">
        <f>"15952457602"</f>
        <v>15952457602</v>
      </c>
      <c r="C340" t="str">
        <f>"532622198202101989"</f>
        <v>532622198202101989</v>
      </c>
      <c r="D340" t="s">
        <v>516</v>
      </c>
      <c r="E340" t="s">
        <v>517</v>
      </c>
      <c r="F340" t="str">
        <f>"2019-02-13 15:57:41"</f>
        <v>2019-02-13 15:57:41</v>
      </c>
    </row>
    <row r="341" spans="1:6" x14ac:dyDescent="0.3">
      <c r="A341" t="s">
        <v>518</v>
      </c>
      <c r="B341" t="str">
        <f>"18543501865"</f>
        <v>18543501865</v>
      </c>
      <c r="C341" t="str">
        <f>"220582199004251119"</f>
        <v>220582199004251119</v>
      </c>
      <c r="D341" t="s">
        <v>519</v>
      </c>
      <c r="E341" t="s">
        <v>520</v>
      </c>
      <c r="F341" t="str">
        <f>"2019-02-13 15:56:54"</f>
        <v>2019-02-13 15:56:54</v>
      </c>
    </row>
    <row r="342" spans="1:6" x14ac:dyDescent="0.3">
      <c r="A342" t="s">
        <v>3</v>
      </c>
      <c r="B342" t="str">
        <f>"18565510646"</f>
        <v>18565510646</v>
      </c>
      <c r="C342" t="s">
        <v>3</v>
      </c>
      <c r="D342" t="s">
        <v>3</v>
      </c>
      <c r="E342" t="s">
        <v>3</v>
      </c>
      <c r="F342" t="str">
        <f>"2019-02-13 15:55:19"</f>
        <v>2019-02-13 15:55:19</v>
      </c>
    </row>
    <row r="343" spans="1:6" x14ac:dyDescent="0.3">
      <c r="A343" t="s">
        <v>3</v>
      </c>
      <c r="B343" t="str">
        <f>"18678998859"</f>
        <v>18678998859</v>
      </c>
      <c r="C343" t="s">
        <v>3</v>
      </c>
      <c r="D343" t="s">
        <v>3</v>
      </c>
      <c r="E343" t="s">
        <v>3</v>
      </c>
      <c r="F343" t="str">
        <f>"2019-02-13 15:54:47"</f>
        <v>2019-02-13 15:54:47</v>
      </c>
    </row>
    <row r="344" spans="1:6" x14ac:dyDescent="0.3">
      <c r="A344" t="s">
        <v>3</v>
      </c>
      <c r="B344" t="str">
        <f>"17685115905"</f>
        <v>17685115905</v>
      </c>
      <c r="C344" t="s">
        <v>3</v>
      </c>
      <c r="D344" t="s">
        <v>3</v>
      </c>
      <c r="E344" t="s">
        <v>3</v>
      </c>
      <c r="F344" t="str">
        <f>"2019-02-13 15:50:52"</f>
        <v>2019-02-13 15:50:52</v>
      </c>
    </row>
    <row r="345" spans="1:6" x14ac:dyDescent="0.3">
      <c r="A345" t="s">
        <v>521</v>
      </c>
      <c r="B345" t="str">
        <f>"18730877967"</f>
        <v>18730877967</v>
      </c>
      <c r="C345" t="str">
        <f>"131127198510043193"</f>
        <v>131127198510043193</v>
      </c>
      <c r="D345" t="s">
        <v>522</v>
      </c>
      <c r="E345" t="s">
        <v>523</v>
      </c>
      <c r="F345" t="str">
        <f>"2019-02-13 15:49:52"</f>
        <v>2019-02-13 15:49:52</v>
      </c>
    </row>
    <row r="346" spans="1:6" x14ac:dyDescent="0.3">
      <c r="A346" t="s">
        <v>3</v>
      </c>
      <c r="B346" t="str">
        <f>"13207224491"</f>
        <v>13207224491</v>
      </c>
      <c r="C346" t="s">
        <v>3</v>
      </c>
      <c r="D346" t="s">
        <v>3</v>
      </c>
      <c r="E346" t="s">
        <v>3</v>
      </c>
      <c r="F346" t="str">
        <f>"2019-02-13 15:49:12"</f>
        <v>2019-02-13 15:49:12</v>
      </c>
    </row>
    <row r="347" spans="1:6" x14ac:dyDescent="0.3">
      <c r="A347" t="s">
        <v>524</v>
      </c>
      <c r="B347" t="str">
        <f>"13940975371"</f>
        <v>13940975371</v>
      </c>
      <c r="C347" t="str">
        <f>"232102199103093013"</f>
        <v>232102199103093013</v>
      </c>
      <c r="D347" t="s">
        <v>525</v>
      </c>
      <c r="E347" t="s">
        <v>526</v>
      </c>
      <c r="F347" t="str">
        <f>"2019-02-13 15:48:38"</f>
        <v>2019-02-13 15:48:38</v>
      </c>
    </row>
    <row r="348" spans="1:6" x14ac:dyDescent="0.3">
      <c r="A348" t="s">
        <v>3</v>
      </c>
      <c r="B348" t="str">
        <f>"18270887562"</f>
        <v>18270887562</v>
      </c>
      <c r="C348" t="s">
        <v>3</v>
      </c>
      <c r="D348" t="s">
        <v>3</v>
      </c>
      <c r="E348" t="s">
        <v>3</v>
      </c>
      <c r="F348" t="str">
        <f>"2019-02-13 15:47:04"</f>
        <v>2019-02-13 15:47:04</v>
      </c>
    </row>
    <row r="349" spans="1:6" x14ac:dyDescent="0.3">
      <c r="A349" t="s">
        <v>527</v>
      </c>
      <c r="B349" t="str">
        <f>"15538934444"</f>
        <v>15538934444</v>
      </c>
      <c r="C349" t="str">
        <f>"410881197908167549"</f>
        <v>410881197908167549</v>
      </c>
      <c r="D349" t="s">
        <v>528</v>
      </c>
      <c r="E349" t="s">
        <v>529</v>
      </c>
      <c r="F349" t="str">
        <f>"2019-02-13 15:46:41"</f>
        <v>2019-02-13 15:46:41</v>
      </c>
    </row>
    <row r="350" spans="1:6" x14ac:dyDescent="0.3">
      <c r="A350" t="s">
        <v>3</v>
      </c>
      <c r="B350" t="str">
        <f>"13650231510"</f>
        <v>13650231510</v>
      </c>
      <c r="C350" t="s">
        <v>3</v>
      </c>
      <c r="D350" t="s">
        <v>3</v>
      </c>
      <c r="E350" t="s">
        <v>3</v>
      </c>
      <c r="F350" t="str">
        <f>"2019-02-13 15:46:16"</f>
        <v>2019-02-13 15:46:16</v>
      </c>
    </row>
    <row r="351" spans="1:6" x14ac:dyDescent="0.3">
      <c r="A351" t="s">
        <v>530</v>
      </c>
      <c r="B351" t="str">
        <f>"15555332345"</f>
        <v>15555332345</v>
      </c>
      <c r="C351" t="str">
        <f>"340204198510062633"</f>
        <v>340204198510062633</v>
      </c>
      <c r="D351" t="s">
        <v>3</v>
      </c>
      <c r="E351" t="s">
        <v>3</v>
      </c>
      <c r="F351" t="str">
        <f>"2019-02-13 15:46:11"</f>
        <v>2019-02-13 15:46:11</v>
      </c>
    </row>
    <row r="352" spans="1:6" x14ac:dyDescent="0.3">
      <c r="A352" t="s">
        <v>531</v>
      </c>
      <c r="B352" t="str">
        <f>"15076181186"</f>
        <v>15076181186</v>
      </c>
      <c r="C352" t="str">
        <f>"130106199505252427"</f>
        <v>130106199505252427</v>
      </c>
      <c r="D352" t="s">
        <v>532</v>
      </c>
      <c r="E352" t="s">
        <v>533</v>
      </c>
      <c r="F352" t="str">
        <f>"2019-02-13 15:45:00"</f>
        <v>2019-02-13 15:45:00</v>
      </c>
    </row>
    <row r="353" spans="1:6" x14ac:dyDescent="0.3">
      <c r="A353" t="s">
        <v>3</v>
      </c>
      <c r="B353" t="str">
        <f>"18821881719"</f>
        <v>18821881719</v>
      </c>
      <c r="C353" t="s">
        <v>3</v>
      </c>
      <c r="D353" t="s">
        <v>3</v>
      </c>
      <c r="E353" t="s">
        <v>3</v>
      </c>
      <c r="F353" t="str">
        <f>"2019-02-13 15:44:54"</f>
        <v>2019-02-13 15:44:54</v>
      </c>
    </row>
    <row r="354" spans="1:6" x14ac:dyDescent="0.3">
      <c r="A354" t="s">
        <v>534</v>
      </c>
      <c r="B354" t="str">
        <f>"13885026236"</f>
        <v>13885026236</v>
      </c>
      <c r="C354" t="str">
        <f>"520122199204263424"</f>
        <v>520122199204263424</v>
      </c>
      <c r="D354" t="s">
        <v>535</v>
      </c>
      <c r="E354" t="s">
        <v>536</v>
      </c>
      <c r="F354" t="str">
        <f>"2019-02-13 15:43:46"</f>
        <v>2019-02-13 15:43:46</v>
      </c>
    </row>
    <row r="355" spans="1:6" x14ac:dyDescent="0.3">
      <c r="A355" t="s">
        <v>537</v>
      </c>
      <c r="B355" t="str">
        <f>"13623327086"</f>
        <v>13623327086</v>
      </c>
      <c r="C355" t="str">
        <f>"130634197802261876"</f>
        <v>130634197802261876</v>
      </c>
      <c r="D355" t="s">
        <v>538</v>
      </c>
      <c r="E355" t="s">
        <v>539</v>
      </c>
      <c r="F355" t="str">
        <f>"2019-02-13 15:43:09"</f>
        <v>2019-02-13 15:43:09</v>
      </c>
    </row>
    <row r="356" spans="1:6" x14ac:dyDescent="0.3">
      <c r="A356" t="s">
        <v>540</v>
      </c>
      <c r="B356" t="str">
        <f>"13723855033"</f>
        <v>13723855033</v>
      </c>
      <c r="C356" t="str">
        <f>"430124197601033915"</f>
        <v>430124197601033915</v>
      </c>
      <c r="D356" t="s">
        <v>541</v>
      </c>
      <c r="E356" t="s">
        <v>542</v>
      </c>
      <c r="F356" t="str">
        <f>"2019-02-13 15:42:51"</f>
        <v>2019-02-13 15:42:51</v>
      </c>
    </row>
    <row r="357" spans="1:6" x14ac:dyDescent="0.3">
      <c r="A357" t="s">
        <v>543</v>
      </c>
      <c r="B357" t="str">
        <f>"15203299939"</f>
        <v>15203299939</v>
      </c>
      <c r="C357" t="str">
        <f>"130429198902091619"</f>
        <v>130429198902091619</v>
      </c>
      <c r="D357" t="s">
        <v>3</v>
      </c>
      <c r="E357" t="s">
        <v>3</v>
      </c>
      <c r="F357" t="str">
        <f>"2019-02-13 15:39:39"</f>
        <v>2019-02-13 15:39:39</v>
      </c>
    </row>
    <row r="358" spans="1:6" x14ac:dyDescent="0.3">
      <c r="A358" t="s">
        <v>3</v>
      </c>
      <c r="B358" t="str">
        <f>"18219648150"</f>
        <v>18219648150</v>
      </c>
      <c r="C358" t="s">
        <v>3</v>
      </c>
      <c r="D358" t="s">
        <v>3</v>
      </c>
      <c r="E358" t="s">
        <v>3</v>
      </c>
      <c r="F358" t="str">
        <f>"2019-02-13 15:39:15"</f>
        <v>2019-02-13 15:39:15</v>
      </c>
    </row>
    <row r="359" spans="1:6" x14ac:dyDescent="0.3">
      <c r="A359" t="s">
        <v>3</v>
      </c>
      <c r="B359" t="str">
        <f>"18240898310"</f>
        <v>18240898310</v>
      </c>
      <c r="C359" t="s">
        <v>3</v>
      </c>
      <c r="D359" t="s">
        <v>3</v>
      </c>
      <c r="E359" t="s">
        <v>3</v>
      </c>
      <c r="F359" t="str">
        <f>"2019-02-13 15:33:49"</f>
        <v>2019-02-13 15:33:49</v>
      </c>
    </row>
    <row r="360" spans="1:6" x14ac:dyDescent="0.3">
      <c r="A360" t="s">
        <v>544</v>
      </c>
      <c r="B360" t="str">
        <f>"18976365601"</f>
        <v>18976365601</v>
      </c>
      <c r="C360" t="str">
        <f>"511324198905067694"</f>
        <v>511324198905067694</v>
      </c>
      <c r="D360" t="s">
        <v>3</v>
      </c>
      <c r="E360" t="s">
        <v>3</v>
      </c>
      <c r="F360" t="str">
        <f>"2019-02-13 15:33:39"</f>
        <v>2019-02-13 15:33:39</v>
      </c>
    </row>
    <row r="361" spans="1:6" x14ac:dyDescent="0.3">
      <c r="A361" t="s">
        <v>545</v>
      </c>
      <c r="B361" t="str">
        <f>"15942796844"</f>
        <v>15942796844</v>
      </c>
      <c r="C361" t="str">
        <f>"211121197604282416"</f>
        <v>211121197604282416</v>
      </c>
      <c r="D361" t="s">
        <v>546</v>
      </c>
      <c r="E361" t="s">
        <v>547</v>
      </c>
      <c r="F361" t="str">
        <f>"2019-02-13 15:30:36"</f>
        <v>2019-02-13 15:30:36</v>
      </c>
    </row>
    <row r="362" spans="1:6" x14ac:dyDescent="0.3">
      <c r="A362" t="s">
        <v>548</v>
      </c>
      <c r="B362" t="str">
        <f>"15826864850"</f>
        <v>15826864850</v>
      </c>
      <c r="C362" t="str">
        <f>"420923198404100031"</f>
        <v>420923198404100031</v>
      </c>
      <c r="D362" t="s">
        <v>549</v>
      </c>
      <c r="E362" t="s">
        <v>550</v>
      </c>
      <c r="F362" t="str">
        <f>"2019-02-13 15:29:13"</f>
        <v>2019-02-13 15:29:13</v>
      </c>
    </row>
    <row r="363" spans="1:6" x14ac:dyDescent="0.3">
      <c r="A363" t="s">
        <v>3</v>
      </c>
      <c r="B363" t="str">
        <f>"13804499642"</f>
        <v>13804499642</v>
      </c>
      <c r="C363" t="s">
        <v>3</v>
      </c>
      <c r="D363" t="s">
        <v>3</v>
      </c>
      <c r="E363" t="s">
        <v>3</v>
      </c>
      <c r="F363" t="str">
        <f>"2019-02-13 15:28:49"</f>
        <v>2019-02-13 15:28:49</v>
      </c>
    </row>
    <row r="364" spans="1:6" x14ac:dyDescent="0.3">
      <c r="A364" t="s">
        <v>551</v>
      </c>
      <c r="B364" t="str">
        <f>"18306333448"</f>
        <v>18306333448</v>
      </c>
      <c r="C364" t="str">
        <f>"37112119950401483X"</f>
        <v>37112119950401483X</v>
      </c>
      <c r="D364" t="s">
        <v>552</v>
      </c>
      <c r="E364" t="s">
        <v>553</v>
      </c>
      <c r="F364" t="str">
        <f>"2019-02-13 15:28:41"</f>
        <v>2019-02-13 15:28:41</v>
      </c>
    </row>
    <row r="365" spans="1:6" x14ac:dyDescent="0.3">
      <c r="A365" t="s">
        <v>554</v>
      </c>
      <c r="B365" t="str">
        <f>"13768392159"</f>
        <v>13768392159</v>
      </c>
      <c r="C365" t="str">
        <f>"450703198701111836"</f>
        <v>450703198701111836</v>
      </c>
      <c r="D365" t="s">
        <v>555</v>
      </c>
      <c r="E365" t="s">
        <v>556</v>
      </c>
      <c r="F365" t="str">
        <f>"2019-02-13 15:27:59"</f>
        <v>2019-02-13 15:27:59</v>
      </c>
    </row>
    <row r="366" spans="1:6" x14ac:dyDescent="0.3">
      <c r="A366" t="s">
        <v>557</v>
      </c>
      <c r="B366" t="str">
        <f>"18842572310"</f>
        <v>18842572310</v>
      </c>
      <c r="C366" t="str">
        <f>"210111199504221013"</f>
        <v>210111199504221013</v>
      </c>
      <c r="D366" t="s">
        <v>558</v>
      </c>
      <c r="E366" t="s">
        <v>559</v>
      </c>
      <c r="F366" t="str">
        <f>"2019-02-13 15:27:43"</f>
        <v>2019-02-13 15:27:43</v>
      </c>
    </row>
    <row r="367" spans="1:6" x14ac:dyDescent="0.3">
      <c r="A367" t="s">
        <v>560</v>
      </c>
      <c r="B367" t="str">
        <f>"15097778534"</f>
        <v>15097778534</v>
      </c>
      <c r="C367" t="str">
        <f>"130636198311211716"</f>
        <v>130636198311211716</v>
      </c>
      <c r="D367" t="s">
        <v>561</v>
      </c>
      <c r="E367" t="s">
        <v>562</v>
      </c>
      <c r="F367" t="str">
        <f>"2019-02-13 15:27:39"</f>
        <v>2019-02-13 15:27:39</v>
      </c>
    </row>
    <row r="368" spans="1:6" x14ac:dyDescent="0.3">
      <c r="A368" t="s">
        <v>563</v>
      </c>
      <c r="B368" t="str">
        <f>"18755181921"</f>
        <v>18755181921</v>
      </c>
      <c r="C368" t="str">
        <f>"340102199601141528"</f>
        <v>340102199601141528</v>
      </c>
      <c r="D368" t="s">
        <v>3</v>
      </c>
      <c r="E368" t="s">
        <v>3</v>
      </c>
      <c r="F368" t="str">
        <f>"2019-02-13 15:27:28"</f>
        <v>2019-02-13 15:27:28</v>
      </c>
    </row>
    <row r="369" spans="1:6" x14ac:dyDescent="0.3">
      <c r="A369" t="s">
        <v>564</v>
      </c>
      <c r="B369" t="str">
        <f>"15118077034"</f>
        <v>15118077034</v>
      </c>
      <c r="C369" t="str">
        <f>"362329198909204873"</f>
        <v>362329198909204873</v>
      </c>
      <c r="D369" t="s">
        <v>565</v>
      </c>
      <c r="E369" t="s">
        <v>566</v>
      </c>
      <c r="F369" t="str">
        <f>"2019-02-13 15:27:16"</f>
        <v>2019-02-13 15:27:16</v>
      </c>
    </row>
    <row r="370" spans="1:6" x14ac:dyDescent="0.3">
      <c r="A370" t="s">
        <v>567</v>
      </c>
      <c r="B370" t="str">
        <f>"15182723659"</f>
        <v>15182723659</v>
      </c>
      <c r="C370" t="str">
        <f>"510403199410213714"</f>
        <v>510403199410213714</v>
      </c>
      <c r="D370" t="s">
        <v>568</v>
      </c>
      <c r="E370" t="s">
        <v>569</v>
      </c>
      <c r="F370" t="str">
        <f>"2019-02-13 15:27:04"</f>
        <v>2019-02-13 15:27:04</v>
      </c>
    </row>
    <row r="371" spans="1:6" x14ac:dyDescent="0.3">
      <c r="A371" t="s">
        <v>570</v>
      </c>
      <c r="B371" t="str">
        <f>"18268932186"</f>
        <v>18268932186</v>
      </c>
      <c r="C371" t="str">
        <f>"330825199306253712"</f>
        <v>330825199306253712</v>
      </c>
      <c r="D371" t="s">
        <v>3</v>
      </c>
      <c r="E371" t="s">
        <v>3</v>
      </c>
      <c r="F371" t="str">
        <f>"2019-02-13 15:26:51"</f>
        <v>2019-02-13 15:26:51</v>
      </c>
    </row>
    <row r="372" spans="1:6" x14ac:dyDescent="0.3">
      <c r="A372" t="s">
        <v>571</v>
      </c>
      <c r="B372" t="str">
        <f>"13426839985"</f>
        <v>13426839985</v>
      </c>
      <c r="C372" t="str">
        <f>"440725197609010612"</f>
        <v>440725197609010612</v>
      </c>
      <c r="D372" t="s">
        <v>572</v>
      </c>
      <c r="E372" t="s">
        <v>573</v>
      </c>
      <c r="F372" t="str">
        <f>"2019-02-13 15:22:40"</f>
        <v>2019-02-13 15:22:40</v>
      </c>
    </row>
    <row r="373" spans="1:6" x14ac:dyDescent="0.3">
      <c r="A373" t="s">
        <v>3</v>
      </c>
      <c r="B373" t="str">
        <f>"15135128210"</f>
        <v>15135128210</v>
      </c>
      <c r="C373" t="s">
        <v>3</v>
      </c>
      <c r="D373" t="s">
        <v>3</v>
      </c>
      <c r="E373" t="s">
        <v>3</v>
      </c>
      <c r="F373" t="str">
        <f>"2019-02-13 15:21:10"</f>
        <v>2019-02-13 15:21:10</v>
      </c>
    </row>
    <row r="374" spans="1:6" x14ac:dyDescent="0.3">
      <c r="A374" t="s">
        <v>574</v>
      </c>
      <c r="B374" t="str">
        <f>"13292929125"</f>
        <v>13292929125</v>
      </c>
      <c r="C374" t="str">
        <f>"130682199202154532"</f>
        <v>130682199202154532</v>
      </c>
      <c r="D374" t="s">
        <v>3</v>
      </c>
      <c r="E374" t="s">
        <v>3</v>
      </c>
      <c r="F374" t="str">
        <f>"2019-02-13 15:19:59"</f>
        <v>2019-02-13 15:19:59</v>
      </c>
    </row>
    <row r="375" spans="1:6" x14ac:dyDescent="0.3">
      <c r="A375" t="s">
        <v>3</v>
      </c>
      <c r="B375" t="str">
        <f>"15304964555"</f>
        <v>15304964555</v>
      </c>
      <c r="C375" t="s">
        <v>3</v>
      </c>
      <c r="D375" t="s">
        <v>3</v>
      </c>
      <c r="E375" t="s">
        <v>3</v>
      </c>
      <c r="F375" t="str">
        <f>"2019-02-13 15:19:31"</f>
        <v>2019-02-13 15:19:31</v>
      </c>
    </row>
    <row r="376" spans="1:6" x14ac:dyDescent="0.3">
      <c r="A376" t="s">
        <v>575</v>
      </c>
      <c r="B376" t="str">
        <f>"18808316268"</f>
        <v>18808316268</v>
      </c>
      <c r="C376" t="str">
        <f>"512527197412041732"</f>
        <v>512527197412041732</v>
      </c>
      <c r="D376" t="s">
        <v>576</v>
      </c>
      <c r="E376" t="s">
        <v>577</v>
      </c>
      <c r="F376" t="str">
        <f>"2019-02-13 15:18:56"</f>
        <v>2019-02-13 15:18:56</v>
      </c>
    </row>
    <row r="377" spans="1:6" x14ac:dyDescent="0.3">
      <c r="A377" t="s">
        <v>578</v>
      </c>
      <c r="B377" t="str">
        <f>"15662572571"</f>
        <v>15662572571</v>
      </c>
      <c r="C377" t="str">
        <f>"370781199412234817"</f>
        <v>370781199412234817</v>
      </c>
      <c r="D377" t="s">
        <v>579</v>
      </c>
      <c r="E377" t="s">
        <v>580</v>
      </c>
      <c r="F377" t="str">
        <f>"2019-02-13 15:16:45"</f>
        <v>2019-02-13 15:16:45</v>
      </c>
    </row>
    <row r="378" spans="1:6" x14ac:dyDescent="0.3">
      <c r="A378" t="s">
        <v>581</v>
      </c>
      <c r="B378" t="str">
        <f>"13430786808"</f>
        <v>13430786808</v>
      </c>
      <c r="C378" t="str">
        <f>"441423198207171030"</f>
        <v>441423198207171030</v>
      </c>
      <c r="D378" t="s">
        <v>582</v>
      </c>
      <c r="E378" t="s">
        <v>583</v>
      </c>
      <c r="F378" t="str">
        <f>"2019-02-13 15:16:23"</f>
        <v>2019-02-13 15:16:23</v>
      </c>
    </row>
    <row r="379" spans="1:6" x14ac:dyDescent="0.3">
      <c r="A379" t="s">
        <v>3</v>
      </c>
      <c r="B379" t="str">
        <f>"13297582953"</f>
        <v>13297582953</v>
      </c>
      <c r="C379" t="s">
        <v>3</v>
      </c>
      <c r="D379" t="s">
        <v>3</v>
      </c>
      <c r="E379" t="s">
        <v>3</v>
      </c>
      <c r="F379" t="str">
        <f>"2019-02-13 15:16:02"</f>
        <v>2019-02-13 15:16:02</v>
      </c>
    </row>
    <row r="380" spans="1:6" x14ac:dyDescent="0.3">
      <c r="A380" t="s">
        <v>3</v>
      </c>
      <c r="B380" t="str">
        <f>"18677005431"</f>
        <v>18677005431</v>
      </c>
      <c r="C380" t="s">
        <v>3</v>
      </c>
      <c r="D380" t="s">
        <v>3</v>
      </c>
      <c r="E380" t="s">
        <v>3</v>
      </c>
      <c r="F380" t="str">
        <f>"2019-02-13 15:15:59"</f>
        <v>2019-02-13 15:15:59</v>
      </c>
    </row>
    <row r="381" spans="1:6" x14ac:dyDescent="0.3">
      <c r="A381" t="s">
        <v>584</v>
      </c>
      <c r="B381" t="str">
        <f>"15333038911"</f>
        <v>15333038911</v>
      </c>
      <c r="C381" t="str">
        <f>"140322198207150316"</f>
        <v>140322198207150316</v>
      </c>
      <c r="D381" t="s">
        <v>585</v>
      </c>
      <c r="E381" t="s">
        <v>586</v>
      </c>
      <c r="F381" t="str">
        <f>"2019-02-13 15:15:22"</f>
        <v>2019-02-13 15:15:22</v>
      </c>
    </row>
    <row r="382" spans="1:6" x14ac:dyDescent="0.3">
      <c r="A382" t="s">
        <v>587</v>
      </c>
      <c r="B382" t="str">
        <f>"18741715654"</f>
        <v>18741715654</v>
      </c>
      <c r="C382" t="str">
        <f>"210882198903051831"</f>
        <v>210882198903051831</v>
      </c>
      <c r="D382" t="s">
        <v>588</v>
      </c>
      <c r="E382" t="s">
        <v>589</v>
      </c>
      <c r="F382" t="str">
        <f>"2019-02-13 15:13:09"</f>
        <v>2019-02-13 15:13:09</v>
      </c>
    </row>
    <row r="383" spans="1:6" x14ac:dyDescent="0.3">
      <c r="A383" t="s">
        <v>3</v>
      </c>
      <c r="B383" t="str">
        <f>"18139502803"</f>
        <v>18139502803</v>
      </c>
      <c r="C383" t="s">
        <v>3</v>
      </c>
      <c r="D383" t="s">
        <v>3</v>
      </c>
      <c r="E383" t="s">
        <v>3</v>
      </c>
      <c r="F383" t="str">
        <f>"2019-02-13 15:12:56"</f>
        <v>2019-02-13 15:12:56</v>
      </c>
    </row>
    <row r="384" spans="1:6" x14ac:dyDescent="0.3">
      <c r="A384" t="s">
        <v>3</v>
      </c>
      <c r="B384" t="str">
        <f>"15822949007"</f>
        <v>15822949007</v>
      </c>
      <c r="C384" t="s">
        <v>3</v>
      </c>
      <c r="D384" t="s">
        <v>3</v>
      </c>
      <c r="E384" t="s">
        <v>3</v>
      </c>
      <c r="F384" t="str">
        <f>"2019-02-13 15:11:07"</f>
        <v>2019-02-13 15:11:07</v>
      </c>
    </row>
    <row r="385" spans="1:6" x14ac:dyDescent="0.3">
      <c r="A385" t="s">
        <v>590</v>
      </c>
      <c r="B385" t="str">
        <f>"13482949937"</f>
        <v>13482949937</v>
      </c>
      <c r="C385" t="str">
        <f>"130221198909176330"</f>
        <v>130221198909176330</v>
      </c>
      <c r="D385" t="s">
        <v>591</v>
      </c>
      <c r="E385" t="s">
        <v>592</v>
      </c>
      <c r="F385" t="str">
        <f>"2019-02-13 15:09:49"</f>
        <v>2019-02-13 15:09:49</v>
      </c>
    </row>
    <row r="386" spans="1:6" x14ac:dyDescent="0.3">
      <c r="A386" t="s">
        <v>593</v>
      </c>
      <c r="B386" t="str">
        <f>"15972108738"</f>
        <v>15972108738</v>
      </c>
      <c r="C386" t="str">
        <f>"420704197806044357"</f>
        <v>420704197806044357</v>
      </c>
      <c r="D386" t="s">
        <v>594</v>
      </c>
      <c r="E386" t="s">
        <v>595</v>
      </c>
      <c r="F386" t="str">
        <f>"2019-02-13 15:09:45"</f>
        <v>2019-02-13 15:09:45</v>
      </c>
    </row>
    <row r="387" spans="1:6" x14ac:dyDescent="0.3">
      <c r="A387" t="s">
        <v>596</v>
      </c>
      <c r="B387" t="str">
        <f>"17695052385"</f>
        <v>17695052385</v>
      </c>
      <c r="C387" t="str">
        <f>"642221198505230013"</f>
        <v>642221198505230013</v>
      </c>
      <c r="D387" t="s">
        <v>597</v>
      </c>
      <c r="E387" t="s">
        <v>598</v>
      </c>
      <c r="F387" t="str">
        <f>"2019-02-13 15:09:32"</f>
        <v>2019-02-13 15:09:32</v>
      </c>
    </row>
    <row r="388" spans="1:6" x14ac:dyDescent="0.3">
      <c r="A388" t="s">
        <v>3</v>
      </c>
      <c r="B388" t="str">
        <f>"15595859156"</f>
        <v>15595859156</v>
      </c>
      <c r="C388" t="s">
        <v>3</v>
      </c>
      <c r="D388" t="s">
        <v>3</v>
      </c>
      <c r="E388" t="s">
        <v>3</v>
      </c>
      <c r="F388" t="str">
        <f>"2019-02-13 15:03:48"</f>
        <v>2019-02-13 15:03:48</v>
      </c>
    </row>
    <row r="389" spans="1:6" x14ac:dyDescent="0.3">
      <c r="A389" t="s">
        <v>599</v>
      </c>
      <c r="B389" t="str">
        <f>"18634460644"</f>
        <v>18634460644</v>
      </c>
      <c r="C389" t="str">
        <f>"140524199803125211"</f>
        <v>140524199803125211</v>
      </c>
      <c r="D389" t="s">
        <v>600</v>
      </c>
      <c r="E389" t="s">
        <v>601</v>
      </c>
      <c r="F389" t="str">
        <f>"2019-02-13 15:03:47"</f>
        <v>2019-02-13 15:03:47</v>
      </c>
    </row>
    <row r="390" spans="1:6" x14ac:dyDescent="0.3">
      <c r="A390" t="s">
        <v>3</v>
      </c>
      <c r="B390" t="str">
        <f>"13238321304"</f>
        <v>13238321304</v>
      </c>
      <c r="C390" t="s">
        <v>3</v>
      </c>
      <c r="D390" t="s">
        <v>3</v>
      </c>
      <c r="E390" t="s">
        <v>3</v>
      </c>
      <c r="F390" t="str">
        <f>"2019-02-13 15:03:31"</f>
        <v>2019-02-13 15:03:31</v>
      </c>
    </row>
    <row r="391" spans="1:6" x14ac:dyDescent="0.3">
      <c r="A391" t="s">
        <v>602</v>
      </c>
      <c r="B391" t="str">
        <f>"18820926992"</f>
        <v>18820926992</v>
      </c>
      <c r="C391" t="str">
        <f>"362525199308063913"</f>
        <v>362525199308063913</v>
      </c>
      <c r="D391" t="s">
        <v>603</v>
      </c>
      <c r="E391" t="s">
        <v>604</v>
      </c>
      <c r="F391" t="str">
        <f>"2019-02-13 15:03:01"</f>
        <v>2019-02-13 15:03:01</v>
      </c>
    </row>
    <row r="392" spans="1:6" x14ac:dyDescent="0.3">
      <c r="A392" t="s">
        <v>605</v>
      </c>
      <c r="B392" t="str">
        <f>"18508338300"</f>
        <v>18508338300</v>
      </c>
      <c r="C392" t="str">
        <f>"513822198611054851"</f>
        <v>513822198611054851</v>
      </c>
      <c r="D392" t="s">
        <v>3</v>
      </c>
      <c r="E392" t="s">
        <v>3</v>
      </c>
      <c r="F392" t="str">
        <f>"2019-02-13 15:01:52"</f>
        <v>2019-02-13 15:01:52</v>
      </c>
    </row>
    <row r="393" spans="1:6" x14ac:dyDescent="0.3">
      <c r="A393" t="s">
        <v>3</v>
      </c>
      <c r="B393" t="str">
        <f>"13363489067"</f>
        <v>13363489067</v>
      </c>
      <c r="C393" t="s">
        <v>3</v>
      </c>
      <c r="D393" t="s">
        <v>3</v>
      </c>
      <c r="E393" t="s">
        <v>3</v>
      </c>
      <c r="F393" t="str">
        <f>"2019-02-13 15:01:39"</f>
        <v>2019-02-13 15:01:39</v>
      </c>
    </row>
    <row r="394" spans="1:6" x14ac:dyDescent="0.3">
      <c r="A394" t="s">
        <v>606</v>
      </c>
      <c r="B394" t="str">
        <f>"15236819737"</f>
        <v>15236819737</v>
      </c>
      <c r="C394" t="str">
        <f>"411481199401020335"</f>
        <v>411481199401020335</v>
      </c>
      <c r="D394" t="s">
        <v>607</v>
      </c>
      <c r="E394" t="s">
        <v>608</v>
      </c>
      <c r="F394" t="str">
        <f>"2019-02-13 15:01:38"</f>
        <v>2019-02-13 15:01:38</v>
      </c>
    </row>
    <row r="395" spans="1:6" x14ac:dyDescent="0.3">
      <c r="A395" t="s">
        <v>609</v>
      </c>
      <c r="B395" t="str">
        <f>"15043003321"</f>
        <v>15043003321</v>
      </c>
      <c r="C395" t="str">
        <f>"220722199410283057"</f>
        <v>220722199410283057</v>
      </c>
      <c r="D395" t="s">
        <v>610</v>
      </c>
      <c r="E395" t="s">
        <v>611</v>
      </c>
      <c r="F395" t="str">
        <f>"2019-02-13 14:59:54"</f>
        <v>2019-02-13 14:59:54</v>
      </c>
    </row>
    <row r="396" spans="1:6" x14ac:dyDescent="0.3">
      <c r="A396" t="s">
        <v>3</v>
      </c>
      <c r="B396" t="str">
        <f>"15831577337"</f>
        <v>15831577337</v>
      </c>
      <c r="C396" t="s">
        <v>3</v>
      </c>
      <c r="D396" t="s">
        <v>3</v>
      </c>
      <c r="E396" t="s">
        <v>3</v>
      </c>
      <c r="F396" t="str">
        <f>"2019-02-13 14:55:57"</f>
        <v>2019-02-13 14:55:57</v>
      </c>
    </row>
    <row r="397" spans="1:6" x14ac:dyDescent="0.3">
      <c r="A397" t="s">
        <v>612</v>
      </c>
      <c r="B397" t="str">
        <f>"13684720140"</f>
        <v>13684720140</v>
      </c>
      <c r="C397" t="str">
        <f>"150221199506225319"</f>
        <v>150221199506225319</v>
      </c>
      <c r="D397" t="s">
        <v>3</v>
      </c>
      <c r="E397" t="s">
        <v>3</v>
      </c>
      <c r="F397" t="str">
        <f>"2019-02-13 14:55:47"</f>
        <v>2019-02-13 14:55:47</v>
      </c>
    </row>
    <row r="398" spans="1:6" x14ac:dyDescent="0.3">
      <c r="A398" t="s">
        <v>613</v>
      </c>
      <c r="B398" t="str">
        <f>"18791073018"</f>
        <v>18791073018</v>
      </c>
      <c r="C398" t="str">
        <f>"610402197910251256"</f>
        <v>610402197910251256</v>
      </c>
      <c r="D398" t="s">
        <v>614</v>
      </c>
      <c r="E398" t="s">
        <v>615</v>
      </c>
      <c r="F398" t="str">
        <f>"2019-02-13 14:55:18"</f>
        <v>2019-02-13 14:55:18</v>
      </c>
    </row>
    <row r="399" spans="1:6" x14ac:dyDescent="0.3">
      <c r="A399" t="s">
        <v>616</v>
      </c>
      <c r="B399" t="str">
        <f>"13180046492"</f>
        <v>13180046492</v>
      </c>
      <c r="C399" t="str">
        <f>"130185198505044047"</f>
        <v>130185198505044047</v>
      </c>
      <c r="D399" t="s">
        <v>617</v>
      </c>
      <c r="E399" t="s">
        <v>618</v>
      </c>
      <c r="F399" t="str">
        <f>"2019-02-13 14:54:56"</f>
        <v>2019-02-13 14:54:56</v>
      </c>
    </row>
    <row r="400" spans="1:6" x14ac:dyDescent="0.3">
      <c r="A400" t="s">
        <v>3</v>
      </c>
      <c r="B400" t="str">
        <f>"13673692759"</f>
        <v>13673692759</v>
      </c>
      <c r="C400" t="s">
        <v>3</v>
      </c>
      <c r="D400" t="s">
        <v>3</v>
      </c>
      <c r="E400" t="s">
        <v>3</v>
      </c>
      <c r="F400" t="str">
        <f>"2019-02-13 14:54:50"</f>
        <v>2019-02-13 14:54:50</v>
      </c>
    </row>
    <row r="401" spans="1:6" x14ac:dyDescent="0.3">
      <c r="A401" t="s">
        <v>619</v>
      </c>
      <c r="B401" t="str">
        <f>"15967470300"</f>
        <v>15967470300</v>
      </c>
      <c r="C401" t="str">
        <f>"330327199109071210"</f>
        <v>330327199109071210</v>
      </c>
      <c r="D401" t="s">
        <v>3</v>
      </c>
      <c r="E401" t="s">
        <v>3</v>
      </c>
      <c r="F401" t="str">
        <f>"2019-02-13 14:53:47"</f>
        <v>2019-02-13 14:53:47</v>
      </c>
    </row>
    <row r="402" spans="1:6" x14ac:dyDescent="0.3">
      <c r="A402" t="s">
        <v>3</v>
      </c>
      <c r="B402" t="str">
        <f>"18652149815"</f>
        <v>18652149815</v>
      </c>
      <c r="C402" t="s">
        <v>3</v>
      </c>
      <c r="D402" t="s">
        <v>3</v>
      </c>
      <c r="E402" t="s">
        <v>3</v>
      </c>
      <c r="F402" t="str">
        <f>"2019-02-13 14:53:27"</f>
        <v>2019-02-13 14:53:27</v>
      </c>
    </row>
    <row r="403" spans="1:6" x14ac:dyDescent="0.3">
      <c r="A403" t="s">
        <v>3</v>
      </c>
      <c r="B403" t="str">
        <f>"18267194141"</f>
        <v>18267194141</v>
      </c>
      <c r="C403" t="s">
        <v>3</v>
      </c>
      <c r="D403" t="s">
        <v>3</v>
      </c>
      <c r="E403" t="s">
        <v>3</v>
      </c>
      <c r="F403" t="str">
        <f>"2019-02-13 14:51:53"</f>
        <v>2019-02-13 14:51:53</v>
      </c>
    </row>
    <row r="404" spans="1:6" x14ac:dyDescent="0.3">
      <c r="A404" t="s">
        <v>620</v>
      </c>
      <c r="B404" t="str">
        <f>"13686668224"</f>
        <v>13686668224</v>
      </c>
      <c r="C404" t="str">
        <f>"440823198006254113"</f>
        <v>440823198006254113</v>
      </c>
      <c r="D404" t="s">
        <v>621</v>
      </c>
      <c r="E404" t="s">
        <v>622</v>
      </c>
      <c r="F404" t="str">
        <f>"2019-02-13 14:51:45"</f>
        <v>2019-02-13 14:51:45</v>
      </c>
    </row>
    <row r="405" spans="1:6" x14ac:dyDescent="0.3">
      <c r="A405" t="s">
        <v>623</v>
      </c>
      <c r="B405" t="str">
        <f>"13876042798"</f>
        <v>13876042798</v>
      </c>
      <c r="C405" t="str">
        <f>"440923197909081277"</f>
        <v>440923197909081277</v>
      </c>
      <c r="D405" t="s">
        <v>624</v>
      </c>
      <c r="E405" t="s">
        <v>625</v>
      </c>
      <c r="F405" t="str">
        <f>"2019-02-13 14:50:51"</f>
        <v>2019-02-13 14:50:51</v>
      </c>
    </row>
    <row r="406" spans="1:6" x14ac:dyDescent="0.3">
      <c r="A406" t="s">
        <v>3</v>
      </c>
      <c r="B406" t="str">
        <f>"18819205352"</f>
        <v>18819205352</v>
      </c>
      <c r="C406" t="s">
        <v>3</v>
      </c>
      <c r="D406" t="s">
        <v>3</v>
      </c>
      <c r="E406" t="s">
        <v>3</v>
      </c>
      <c r="F406" t="str">
        <f>"2019-02-13 14:49:18"</f>
        <v>2019-02-13 14:49:18</v>
      </c>
    </row>
    <row r="407" spans="1:6" x14ac:dyDescent="0.3">
      <c r="A407" t="s">
        <v>3</v>
      </c>
      <c r="B407" t="str">
        <f>"17361687773"</f>
        <v>17361687773</v>
      </c>
      <c r="C407" t="s">
        <v>3</v>
      </c>
      <c r="D407" t="s">
        <v>3</v>
      </c>
      <c r="E407" t="s">
        <v>3</v>
      </c>
      <c r="F407" t="str">
        <f>"2019-02-13 14:49:14"</f>
        <v>2019-02-13 14:49:14</v>
      </c>
    </row>
    <row r="408" spans="1:6" x14ac:dyDescent="0.3">
      <c r="A408" t="s">
        <v>3</v>
      </c>
      <c r="B408" t="str">
        <f>"13921988751"</f>
        <v>13921988751</v>
      </c>
      <c r="C408" t="s">
        <v>3</v>
      </c>
      <c r="D408" t="s">
        <v>3</v>
      </c>
      <c r="E408" t="s">
        <v>3</v>
      </c>
      <c r="F408" t="str">
        <f>"2019-02-13 14:49:04"</f>
        <v>2019-02-13 14:49:04</v>
      </c>
    </row>
    <row r="409" spans="1:6" x14ac:dyDescent="0.3">
      <c r="A409" t="s">
        <v>3</v>
      </c>
      <c r="B409" t="str">
        <f>"15942897350"</f>
        <v>15942897350</v>
      </c>
      <c r="C409" t="s">
        <v>3</v>
      </c>
      <c r="D409" t="s">
        <v>3</v>
      </c>
      <c r="E409" t="s">
        <v>3</v>
      </c>
      <c r="F409" t="str">
        <f>"2019-02-13 14:48:54"</f>
        <v>2019-02-13 14:48:54</v>
      </c>
    </row>
    <row r="410" spans="1:6" x14ac:dyDescent="0.3">
      <c r="A410" t="s">
        <v>3</v>
      </c>
      <c r="B410" t="str">
        <f>"13587625476"</f>
        <v>13587625476</v>
      </c>
      <c r="C410" t="s">
        <v>3</v>
      </c>
      <c r="D410" t="s">
        <v>3</v>
      </c>
      <c r="E410" t="s">
        <v>3</v>
      </c>
      <c r="F410" t="str">
        <f>"2019-02-13 14:45:53"</f>
        <v>2019-02-13 14:45:53</v>
      </c>
    </row>
    <row r="411" spans="1:6" x14ac:dyDescent="0.3">
      <c r="A411" t="s">
        <v>3</v>
      </c>
      <c r="B411" t="str">
        <f>"13489863851"</f>
        <v>13489863851</v>
      </c>
      <c r="C411" t="s">
        <v>3</v>
      </c>
      <c r="D411" t="s">
        <v>3</v>
      </c>
      <c r="E411" t="s">
        <v>3</v>
      </c>
      <c r="F411" t="str">
        <f>"2019-02-13 14:44:53"</f>
        <v>2019-02-13 14:44:53</v>
      </c>
    </row>
    <row r="412" spans="1:6" x14ac:dyDescent="0.3">
      <c r="A412" t="s">
        <v>3</v>
      </c>
      <c r="B412" t="str">
        <f>"13984096935"</f>
        <v>13984096935</v>
      </c>
      <c r="C412" t="s">
        <v>3</v>
      </c>
      <c r="D412" t="s">
        <v>3</v>
      </c>
      <c r="E412" t="s">
        <v>3</v>
      </c>
      <c r="F412" t="str">
        <f>"2019-02-13 14:44:35"</f>
        <v>2019-02-13 14:44:35</v>
      </c>
    </row>
    <row r="413" spans="1:6" x14ac:dyDescent="0.3">
      <c r="A413" t="s">
        <v>3</v>
      </c>
      <c r="B413" t="str">
        <f>"13920155651"</f>
        <v>13920155651</v>
      </c>
      <c r="C413" t="s">
        <v>3</v>
      </c>
      <c r="D413" t="s">
        <v>3</v>
      </c>
      <c r="E413" t="s">
        <v>3</v>
      </c>
      <c r="F413" t="str">
        <f>"2019-02-13 14:42:37"</f>
        <v>2019-02-13 14:42:37</v>
      </c>
    </row>
    <row r="414" spans="1:6" x14ac:dyDescent="0.3">
      <c r="A414" t="s">
        <v>626</v>
      </c>
      <c r="B414" t="str">
        <f>"13385880197"</f>
        <v>13385880197</v>
      </c>
      <c r="C414" t="str">
        <f>"530326199501021753"</f>
        <v>530326199501021753</v>
      </c>
      <c r="D414" t="s">
        <v>3</v>
      </c>
      <c r="E414" t="s">
        <v>3</v>
      </c>
      <c r="F414" t="str">
        <f>"2019-02-13 14:39:20"</f>
        <v>2019-02-13 14:39:20</v>
      </c>
    </row>
    <row r="415" spans="1:6" x14ac:dyDescent="0.3">
      <c r="A415" t="s">
        <v>627</v>
      </c>
      <c r="B415" t="str">
        <f>"15800749168"</f>
        <v>15800749168</v>
      </c>
      <c r="C415" t="str">
        <f>"330625197105198737"</f>
        <v>330625197105198737</v>
      </c>
      <c r="D415" t="s">
        <v>628</v>
      </c>
      <c r="E415" t="s">
        <v>629</v>
      </c>
      <c r="F415" t="str">
        <f>"2019-02-13 14:33:37"</f>
        <v>2019-02-13 14:33:37</v>
      </c>
    </row>
    <row r="416" spans="1:6" x14ac:dyDescent="0.3">
      <c r="A416" t="s">
        <v>630</v>
      </c>
      <c r="B416" t="str">
        <f>"18933218883"</f>
        <v>18933218883</v>
      </c>
      <c r="C416" t="str">
        <f>"360104198209150448"</f>
        <v>360104198209150448</v>
      </c>
      <c r="D416" t="s">
        <v>631</v>
      </c>
      <c r="E416" t="s">
        <v>632</v>
      </c>
      <c r="F416" t="str">
        <f>"2019-02-13 14:33:01"</f>
        <v>2019-02-13 14:33:01</v>
      </c>
    </row>
    <row r="417" spans="1:6" x14ac:dyDescent="0.3">
      <c r="A417" t="s">
        <v>633</v>
      </c>
      <c r="B417" t="str">
        <f>"18261909449"</f>
        <v>18261909449</v>
      </c>
      <c r="C417" t="str">
        <f>"320902198309306044"</f>
        <v>320902198309306044</v>
      </c>
      <c r="D417" t="s">
        <v>634</v>
      </c>
      <c r="E417" t="s">
        <v>635</v>
      </c>
      <c r="F417" t="str">
        <f>"2019-02-13 14:29:55"</f>
        <v>2019-02-13 14:29:55</v>
      </c>
    </row>
    <row r="418" spans="1:6" x14ac:dyDescent="0.3">
      <c r="A418" t="s">
        <v>3</v>
      </c>
      <c r="B418" t="str">
        <f>"17374858208"</f>
        <v>17374858208</v>
      </c>
      <c r="C418" t="s">
        <v>3</v>
      </c>
      <c r="D418" t="s">
        <v>3</v>
      </c>
      <c r="E418" t="s">
        <v>3</v>
      </c>
      <c r="F418" t="str">
        <f>"2019-02-13 14:26:26"</f>
        <v>2019-02-13 14:26:26</v>
      </c>
    </row>
    <row r="419" spans="1:6" x14ac:dyDescent="0.3">
      <c r="A419" t="s">
        <v>3</v>
      </c>
      <c r="B419" t="str">
        <f>"15995072142"</f>
        <v>15995072142</v>
      </c>
      <c r="C419" t="s">
        <v>3</v>
      </c>
      <c r="D419" t="s">
        <v>3</v>
      </c>
      <c r="E419" t="s">
        <v>3</v>
      </c>
      <c r="F419" t="str">
        <f>"2019-02-13 14:23:04"</f>
        <v>2019-02-13 14:23:04</v>
      </c>
    </row>
    <row r="420" spans="1:6" x14ac:dyDescent="0.3">
      <c r="A420" t="s">
        <v>636</v>
      </c>
      <c r="B420" t="str">
        <f>"18764681318"</f>
        <v>18764681318</v>
      </c>
      <c r="C420" t="str">
        <f>"370785199503278474"</f>
        <v>370785199503278474</v>
      </c>
      <c r="D420" t="s">
        <v>637</v>
      </c>
      <c r="E420" t="s">
        <v>638</v>
      </c>
      <c r="F420" t="str">
        <f>"2019-02-13 14:16:16"</f>
        <v>2019-02-13 14:16:16</v>
      </c>
    </row>
    <row r="421" spans="1:6" x14ac:dyDescent="0.3">
      <c r="A421" t="s">
        <v>639</v>
      </c>
      <c r="B421" t="str">
        <f>"18231372420"</f>
        <v>18231372420</v>
      </c>
      <c r="C421" t="str">
        <f>"130705199108252438"</f>
        <v>130705199108252438</v>
      </c>
      <c r="D421" t="s">
        <v>640</v>
      </c>
      <c r="E421" t="s">
        <v>641</v>
      </c>
      <c r="F421" t="str">
        <f>"2019-02-13 14:15:58"</f>
        <v>2019-02-13 14:15:58</v>
      </c>
    </row>
    <row r="422" spans="1:6" x14ac:dyDescent="0.3">
      <c r="A422" t="s">
        <v>642</v>
      </c>
      <c r="B422" t="str">
        <f>"15938014028"</f>
        <v>15938014028</v>
      </c>
      <c r="C422" t="str">
        <f>"412821198610112078"</f>
        <v>412821198610112078</v>
      </c>
      <c r="D422" t="s">
        <v>643</v>
      </c>
      <c r="E422" t="s">
        <v>644</v>
      </c>
      <c r="F422" t="str">
        <f>"2019-02-13 14:11:34"</f>
        <v>2019-02-13 14:11:34</v>
      </c>
    </row>
    <row r="423" spans="1:6" x14ac:dyDescent="0.3">
      <c r="A423" t="s">
        <v>3</v>
      </c>
      <c r="B423" t="str">
        <f>"13707501516"</f>
        <v>13707501516</v>
      </c>
      <c r="C423" t="s">
        <v>3</v>
      </c>
      <c r="D423" t="s">
        <v>3</v>
      </c>
      <c r="E423" t="s">
        <v>3</v>
      </c>
      <c r="F423" t="str">
        <f>"2019-02-13 14:10:47"</f>
        <v>2019-02-13 14:10:47</v>
      </c>
    </row>
    <row r="424" spans="1:6" x14ac:dyDescent="0.3">
      <c r="A424" t="s">
        <v>645</v>
      </c>
      <c r="B424" t="str">
        <f>"18547199243"</f>
        <v>18547199243</v>
      </c>
      <c r="C424" t="str">
        <f>"150105199003037812"</f>
        <v>150105199003037812</v>
      </c>
      <c r="D424" t="s">
        <v>3</v>
      </c>
      <c r="E424" t="s">
        <v>3</v>
      </c>
      <c r="F424" t="str">
        <f>"2019-02-13 14:09:50"</f>
        <v>2019-02-13 14:09:50</v>
      </c>
    </row>
    <row r="425" spans="1:6" x14ac:dyDescent="0.3">
      <c r="A425" t="s">
        <v>3</v>
      </c>
      <c r="B425" t="str">
        <f>"15064248115"</f>
        <v>15064248115</v>
      </c>
      <c r="C425" t="s">
        <v>3</v>
      </c>
      <c r="D425" t="s">
        <v>3</v>
      </c>
      <c r="E425" t="s">
        <v>3</v>
      </c>
      <c r="F425" t="str">
        <f>"2019-02-13 14:09:04"</f>
        <v>2019-02-13 14:09:04</v>
      </c>
    </row>
    <row r="426" spans="1:6" x14ac:dyDescent="0.3">
      <c r="A426" t="s">
        <v>646</v>
      </c>
      <c r="B426" t="str">
        <f>"13941015911"</f>
        <v>13941015911</v>
      </c>
      <c r="C426" t="str">
        <f>"211203197309283515"</f>
        <v>211203197309283515</v>
      </c>
      <c r="D426" t="s">
        <v>3</v>
      </c>
      <c r="E426" t="s">
        <v>3</v>
      </c>
      <c r="F426" t="str">
        <f>"2019-02-13 14:04:55"</f>
        <v>2019-02-13 14:04:55</v>
      </c>
    </row>
    <row r="427" spans="1:6" x14ac:dyDescent="0.3">
      <c r="A427" t="s">
        <v>3</v>
      </c>
      <c r="B427" t="str">
        <f>"15178703681"</f>
        <v>15178703681</v>
      </c>
      <c r="C427" t="s">
        <v>3</v>
      </c>
      <c r="D427" t="s">
        <v>3</v>
      </c>
      <c r="E427" t="s">
        <v>3</v>
      </c>
      <c r="F427" t="str">
        <f>"2019-02-13 14:01:24"</f>
        <v>2019-02-13 14:01:24</v>
      </c>
    </row>
    <row r="428" spans="1:6" x14ac:dyDescent="0.3">
      <c r="A428" t="s">
        <v>647</v>
      </c>
      <c r="B428" t="str">
        <f>"15919155456"</f>
        <v>15919155456</v>
      </c>
      <c r="C428" t="str">
        <f>"421281199705180515"</f>
        <v>421281199705180515</v>
      </c>
      <c r="D428" t="s">
        <v>648</v>
      </c>
      <c r="E428" t="s">
        <v>649</v>
      </c>
      <c r="F428" t="str">
        <f>"2019-02-13 14:00:11"</f>
        <v>2019-02-13 14:00:11</v>
      </c>
    </row>
    <row r="429" spans="1:6" x14ac:dyDescent="0.3">
      <c r="A429" t="s">
        <v>650</v>
      </c>
      <c r="B429" t="str">
        <f>"15811229057"</f>
        <v>15811229057</v>
      </c>
      <c r="C429" t="str">
        <f>"110111199007016533"</f>
        <v>110111199007016533</v>
      </c>
      <c r="D429" t="s">
        <v>651</v>
      </c>
      <c r="E429" t="s">
        <v>652</v>
      </c>
      <c r="F429" t="str">
        <f>"2019-02-13 13:57:59"</f>
        <v>2019-02-13 13:57:59</v>
      </c>
    </row>
    <row r="430" spans="1:6" x14ac:dyDescent="0.3">
      <c r="A430" t="s">
        <v>3</v>
      </c>
      <c r="B430" t="str">
        <f>"13353376648"</f>
        <v>13353376648</v>
      </c>
      <c r="C430" t="s">
        <v>3</v>
      </c>
      <c r="D430" t="s">
        <v>3</v>
      </c>
      <c r="E430" t="s">
        <v>3</v>
      </c>
      <c r="F430" t="str">
        <f>"2019-02-13 13:52:30"</f>
        <v>2019-02-13 13:52:30</v>
      </c>
    </row>
    <row r="431" spans="1:6" x14ac:dyDescent="0.3">
      <c r="A431" t="s">
        <v>653</v>
      </c>
      <c r="B431" t="str">
        <f>"13976739424"</f>
        <v>13976739424</v>
      </c>
      <c r="C431" t="str">
        <f>"230708199001100314"</f>
        <v>230708199001100314</v>
      </c>
      <c r="D431" t="s">
        <v>654</v>
      </c>
      <c r="E431" t="s">
        <v>655</v>
      </c>
      <c r="F431" t="str">
        <f>"2019-02-13 13:51:26"</f>
        <v>2019-02-13 13:51:26</v>
      </c>
    </row>
    <row r="432" spans="1:6" x14ac:dyDescent="0.3">
      <c r="A432" t="s">
        <v>656</v>
      </c>
      <c r="B432" t="str">
        <f>"13358031290"</f>
        <v>13358031290</v>
      </c>
      <c r="C432" t="str">
        <f>"320582198901021734"</f>
        <v>320582198901021734</v>
      </c>
      <c r="D432" t="s">
        <v>657</v>
      </c>
      <c r="E432" t="s">
        <v>658</v>
      </c>
      <c r="F432" t="str">
        <f>"2019-02-13 13:48:33"</f>
        <v>2019-02-13 13:48:33</v>
      </c>
    </row>
    <row r="433" spans="1:6" x14ac:dyDescent="0.3">
      <c r="A433" t="s">
        <v>659</v>
      </c>
      <c r="B433" t="str">
        <f>"13791319519"</f>
        <v>13791319519</v>
      </c>
      <c r="C433" t="str">
        <f>"371424198601062113"</f>
        <v>371424198601062113</v>
      </c>
      <c r="D433" t="s">
        <v>660</v>
      </c>
      <c r="E433" t="s">
        <v>661</v>
      </c>
      <c r="F433" t="str">
        <f>"2019-02-13 13:48:08"</f>
        <v>2019-02-13 13:48:08</v>
      </c>
    </row>
    <row r="434" spans="1:6" x14ac:dyDescent="0.3">
      <c r="A434" t="s">
        <v>662</v>
      </c>
      <c r="B434" t="str">
        <f>"15816783472"</f>
        <v>15816783472</v>
      </c>
      <c r="C434" t="str">
        <f>"440582199308066618"</f>
        <v>440582199308066618</v>
      </c>
      <c r="D434" t="s">
        <v>663</v>
      </c>
      <c r="E434" t="s">
        <v>664</v>
      </c>
      <c r="F434" t="str">
        <f>"2019-02-13 13:46:08"</f>
        <v>2019-02-13 13:46:08</v>
      </c>
    </row>
    <row r="435" spans="1:6" x14ac:dyDescent="0.3">
      <c r="A435" t="s">
        <v>3</v>
      </c>
      <c r="B435" t="str">
        <f>"13271104000"</f>
        <v>13271104000</v>
      </c>
      <c r="C435" t="s">
        <v>3</v>
      </c>
      <c r="D435" t="s">
        <v>3</v>
      </c>
      <c r="E435" t="s">
        <v>3</v>
      </c>
      <c r="F435" t="str">
        <f>"2019-02-13 13:14:01"</f>
        <v>2019-02-13 13:14:01</v>
      </c>
    </row>
    <row r="436" spans="1:6" x14ac:dyDescent="0.3">
      <c r="A436" t="s">
        <v>665</v>
      </c>
      <c r="B436" t="str">
        <f>"18503596340"</f>
        <v>18503596340</v>
      </c>
      <c r="C436" t="str">
        <f>"142723198807102019"</f>
        <v>142723198807102019</v>
      </c>
      <c r="D436" t="s">
        <v>666</v>
      </c>
      <c r="E436" t="s">
        <v>667</v>
      </c>
      <c r="F436" t="str">
        <f>"2019-02-13 13:13:51"</f>
        <v>2019-02-13 13:13:51</v>
      </c>
    </row>
    <row r="437" spans="1:6" x14ac:dyDescent="0.3">
      <c r="A437" t="s">
        <v>668</v>
      </c>
      <c r="B437" t="str">
        <f>"18715891087"</f>
        <v>18715891087</v>
      </c>
      <c r="C437" t="str">
        <f>"510502199701046636"</f>
        <v>510502199701046636</v>
      </c>
      <c r="D437" t="s">
        <v>669</v>
      </c>
      <c r="E437" t="s">
        <v>670</v>
      </c>
      <c r="F437" t="str">
        <f>"2019-02-13 13:10:24"</f>
        <v>2019-02-13 13:10:24</v>
      </c>
    </row>
    <row r="438" spans="1:6" x14ac:dyDescent="0.3">
      <c r="A438" t="s">
        <v>671</v>
      </c>
      <c r="B438" t="str">
        <f>"13088531666"</f>
        <v>13088531666</v>
      </c>
      <c r="C438" t="str">
        <f>"152101198405280622"</f>
        <v>152101198405280622</v>
      </c>
      <c r="D438" t="s">
        <v>3</v>
      </c>
      <c r="E438" t="s">
        <v>3</v>
      </c>
      <c r="F438" t="str">
        <f>"2019-02-13 13:07:34"</f>
        <v>2019-02-13 13:07:34</v>
      </c>
    </row>
    <row r="439" spans="1:6" x14ac:dyDescent="0.3">
      <c r="A439" t="s">
        <v>672</v>
      </c>
      <c r="B439" t="str">
        <f>"13925592682"</f>
        <v>13925592682</v>
      </c>
      <c r="C439" t="str">
        <f>"430623197802228138"</f>
        <v>430623197802228138</v>
      </c>
      <c r="D439" t="s">
        <v>3</v>
      </c>
      <c r="E439" t="s">
        <v>3</v>
      </c>
      <c r="F439" t="str">
        <f>"2019-02-13 13:06:54"</f>
        <v>2019-02-13 13:06:54</v>
      </c>
    </row>
    <row r="440" spans="1:6" x14ac:dyDescent="0.3">
      <c r="A440" t="s">
        <v>3</v>
      </c>
      <c r="B440" t="str">
        <f>"18167705266"</f>
        <v>18167705266</v>
      </c>
      <c r="C440" t="s">
        <v>3</v>
      </c>
      <c r="D440" t="s">
        <v>3</v>
      </c>
      <c r="E440" t="s">
        <v>3</v>
      </c>
      <c r="F440" t="str">
        <f>"2019-02-13 13:05:42"</f>
        <v>2019-02-13 13:05:42</v>
      </c>
    </row>
    <row r="441" spans="1:6" x14ac:dyDescent="0.3">
      <c r="A441" t="s">
        <v>3</v>
      </c>
      <c r="B441" t="str">
        <f>"15968387985"</f>
        <v>15968387985</v>
      </c>
      <c r="C441" t="s">
        <v>3</v>
      </c>
      <c r="D441" t="s">
        <v>3</v>
      </c>
      <c r="E441" t="s">
        <v>3</v>
      </c>
      <c r="F441" t="str">
        <f>"2019-02-13 12:54:58"</f>
        <v>2019-02-13 12:54:58</v>
      </c>
    </row>
    <row r="442" spans="1:6" x14ac:dyDescent="0.3">
      <c r="A442" t="s">
        <v>3</v>
      </c>
      <c r="B442" t="str">
        <f>"13887378156"</f>
        <v>13887378156</v>
      </c>
      <c r="C442" t="s">
        <v>3</v>
      </c>
      <c r="D442" t="s">
        <v>3</v>
      </c>
      <c r="E442" t="s">
        <v>3</v>
      </c>
      <c r="F442" t="str">
        <f>"2019-02-13 12:12:55"</f>
        <v>2019-02-13 12:12:55</v>
      </c>
    </row>
    <row r="443" spans="1:6" x14ac:dyDescent="0.3">
      <c r="A443" t="s">
        <v>3</v>
      </c>
      <c r="B443" t="str">
        <f>"18817914831"</f>
        <v>18817914831</v>
      </c>
      <c r="C443" t="s">
        <v>3</v>
      </c>
      <c r="D443" t="s">
        <v>3</v>
      </c>
      <c r="E443" t="s">
        <v>3</v>
      </c>
      <c r="F443" t="str">
        <f>"2019-02-13 12:06:46"</f>
        <v>2019-02-13 12:06:46</v>
      </c>
    </row>
    <row r="444" spans="1:6" x14ac:dyDescent="0.3">
      <c r="A444" t="s">
        <v>673</v>
      </c>
      <c r="B444" t="str">
        <f>"15306161637"</f>
        <v>15306161637</v>
      </c>
      <c r="C444" t="str">
        <f>"320219197611116537"</f>
        <v>320219197611116537</v>
      </c>
      <c r="D444" t="s">
        <v>674</v>
      </c>
      <c r="E444" t="s">
        <v>675</v>
      </c>
      <c r="F444" t="str">
        <f>"2019-02-13 11:59:13"</f>
        <v>2019-02-13 11:59:13</v>
      </c>
    </row>
    <row r="445" spans="1:6" x14ac:dyDescent="0.3">
      <c r="A445" t="s">
        <v>676</v>
      </c>
      <c r="B445" t="str">
        <f>"13158350935"</f>
        <v>13158350935</v>
      </c>
      <c r="C445" t="str">
        <f>"522631199403043753"</f>
        <v>522631199403043753</v>
      </c>
      <c r="D445" t="s">
        <v>3</v>
      </c>
      <c r="E445" t="s">
        <v>3</v>
      </c>
      <c r="F445" t="str">
        <f>"2019-02-13 11:51:03"</f>
        <v>2019-02-13 11:51:03</v>
      </c>
    </row>
    <row r="446" spans="1:6" x14ac:dyDescent="0.3">
      <c r="A446" t="s">
        <v>677</v>
      </c>
      <c r="B446" t="str">
        <f>"15813951620"</f>
        <v>15813951620</v>
      </c>
      <c r="C446" t="str">
        <f>"441284199607225620"</f>
        <v>441284199607225620</v>
      </c>
      <c r="D446" t="s">
        <v>3</v>
      </c>
      <c r="E446" t="s">
        <v>3</v>
      </c>
      <c r="F446" t="str">
        <f>"2019-02-13 11:49:35"</f>
        <v>2019-02-13 11:49:35</v>
      </c>
    </row>
    <row r="447" spans="1:6" x14ac:dyDescent="0.3">
      <c r="A447" t="s">
        <v>678</v>
      </c>
      <c r="B447" t="str">
        <f>"15160880849"</f>
        <v>15160880849</v>
      </c>
      <c r="C447" t="str">
        <f>"654124197809101459"</f>
        <v>654124197809101459</v>
      </c>
      <c r="D447" t="s">
        <v>3</v>
      </c>
      <c r="E447" t="s">
        <v>3</v>
      </c>
      <c r="F447" t="str">
        <f>"2019-02-13 11:41:32"</f>
        <v>2019-02-13 11:41:32</v>
      </c>
    </row>
    <row r="448" spans="1:6" x14ac:dyDescent="0.3">
      <c r="A448" t="s">
        <v>3</v>
      </c>
      <c r="B448" t="str">
        <f>"15334906118"</f>
        <v>15334906118</v>
      </c>
      <c r="C448" t="s">
        <v>3</v>
      </c>
      <c r="D448" t="s">
        <v>3</v>
      </c>
      <c r="E448" t="s">
        <v>3</v>
      </c>
      <c r="F448" t="str">
        <f>"2019-02-13 11:38:15"</f>
        <v>2019-02-13 11:38:15</v>
      </c>
    </row>
    <row r="449" spans="1:6" x14ac:dyDescent="0.3">
      <c r="A449" t="s">
        <v>3</v>
      </c>
      <c r="B449" t="str">
        <f>"18156714999"</f>
        <v>18156714999</v>
      </c>
      <c r="C449" t="s">
        <v>3</v>
      </c>
      <c r="D449" t="s">
        <v>3</v>
      </c>
      <c r="E449" t="s">
        <v>3</v>
      </c>
      <c r="F449" t="str">
        <f>"2019-02-13 11:31:52"</f>
        <v>2019-02-13 11:31:52</v>
      </c>
    </row>
    <row r="450" spans="1:6" x14ac:dyDescent="0.3">
      <c r="A450" t="s">
        <v>679</v>
      </c>
      <c r="B450" t="str">
        <f>"13907724052"</f>
        <v>13907724052</v>
      </c>
      <c r="C450" t="str">
        <f>"450203197005160018"</f>
        <v>450203197005160018</v>
      </c>
      <c r="D450" t="s">
        <v>680</v>
      </c>
      <c r="E450" t="s">
        <v>681</v>
      </c>
      <c r="F450" t="str">
        <f>"2019-02-13 11:29:54"</f>
        <v>2019-02-13 11:29:54</v>
      </c>
    </row>
    <row r="451" spans="1:6" x14ac:dyDescent="0.3">
      <c r="A451" t="s">
        <v>682</v>
      </c>
      <c r="B451" t="str">
        <f>"13737389384"</f>
        <v>13737389384</v>
      </c>
      <c r="C451" t="str">
        <f>"450332198402171513"</f>
        <v>450332198402171513</v>
      </c>
      <c r="D451" t="s">
        <v>683</v>
      </c>
      <c r="E451" t="s">
        <v>684</v>
      </c>
      <c r="F451" t="str">
        <f>"2019-02-13 11:17:40"</f>
        <v>2019-02-13 11:17:40</v>
      </c>
    </row>
    <row r="452" spans="1:6" x14ac:dyDescent="0.3">
      <c r="A452" t="s">
        <v>685</v>
      </c>
      <c r="B452" t="str">
        <f>"13651590976"</f>
        <v>13651590976</v>
      </c>
      <c r="C452" t="str">
        <f>"320922199707025715"</f>
        <v>320922199707025715</v>
      </c>
      <c r="D452" t="s">
        <v>686</v>
      </c>
      <c r="E452" t="s">
        <v>687</v>
      </c>
      <c r="F452" t="str">
        <f>"2019-02-13 11:07:34"</f>
        <v>2019-02-13 11:07:34</v>
      </c>
    </row>
    <row r="453" spans="1:6" x14ac:dyDescent="0.3">
      <c r="A453" t="s">
        <v>688</v>
      </c>
      <c r="B453" t="str">
        <f>"13318235505"</f>
        <v>13318235505</v>
      </c>
      <c r="C453" t="str">
        <f>"441624197602090014"</f>
        <v>441624197602090014</v>
      </c>
      <c r="D453" t="s">
        <v>3</v>
      </c>
      <c r="E453" t="s">
        <v>3</v>
      </c>
      <c r="F453" t="str">
        <f>"2019-02-13 10:55:40"</f>
        <v>2019-02-13 10:55:40</v>
      </c>
    </row>
    <row r="454" spans="1:6" x14ac:dyDescent="0.3">
      <c r="A454" t="s">
        <v>3</v>
      </c>
      <c r="B454" t="str">
        <f>"18953575773"</f>
        <v>18953575773</v>
      </c>
      <c r="C454" t="s">
        <v>3</v>
      </c>
      <c r="D454" t="s">
        <v>3</v>
      </c>
      <c r="E454" t="s">
        <v>3</v>
      </c>
      <c r="F454" t="str">
        <f>"2019-02-13 10:44:14"</f>
        <v>2019-02-13 10:44:14</v>
      </c>
    </row>
    <row r="455" spans="1:6" x14ac:dyDescent="0.3">
      <c r="A455" t="s">
        <v>689</v>
      </c>
      <c r="B455" t="str">
        <f>"18738681625"</f>
        <v>18738681625</v>
      </c>
      <c r="C455" t="str">
        <f>"411522199010081267"</f>
        <v>411522199010081267</v>
      </c>
      <c r="D455" t="s">
        <v>690</v>
      </c>
      <c r="E455" t="s">
        <v>691</v>
      </c>
      <c r="F455" t="str">
        <f>"2019-02-13 10:39:02"</f>
        <v>2019-02-13 10:39:02</v>
      </c>
    </row>
    <row r="456" spans="1:6" x14ac:dyDescent="0.3">
      <c r="A456" t="s">
        <v>692</v>
      </c>
      <c r="B456" t="str">
        <f>"15075047475"</f>
        <v>15075047475</v>
      </c>
      <c r="C456" t="str">
        <f>"13040619820618215X"</f>
        <v>13040619820618215X</v>
      </c>
      <c r="D456" t="s">
        <v>693</v>
      </c>
      <c r="E456" t="s">
        <v>694</v>
      </c>
      <c r="F456" t="str">
        <f>"2019-02-13 10:29:35"</f>
        <v>2019-02-13 10:29:35</v>
      </c>
    </row>
    <row r="457" spans="1:6" x14ac:dyDescent="0.3">
      <c r="A457" t="s">
        <v>695</v>
      </c>
      <c r="B457" t="str">
        <f>"13564480987"</f>
        <v>13564480987</v>
      </c>
      <c r="C457" t="str">
        <f>"500106198610053520"</f>
        <v>500106198610053520</v>
      </c>
      <c r="D457" t="s">
        <v>696</v>
      </c>
      <c r="E457" t="s">
        <v>697</v>
      </c>
      <c r="F457" t="str">
        <f>"2019-02-13 10:22:56"</f>
        <v>2019-02-13 10:22:56</v>
      </c>
    </row>
    <row r="458" spans="1:6" x14ac:dyDescent="0.3">
      <c r="A458" t="s">
        <v>698</v>
      </c>
      <c r="B458" t="str">
        <f>"15875145352"</f>
        <v>15875145352</v>
      </c>
      <c r="C458" t="str">
        <f>"441723199411035643"</f>
        <v>441723199411035643</v>
      </c>
      <c r="D458" t="s">
        <v>699</v>
      </c>
      <c r="E458" t="s">
        <v>700</v>
      </c>
      <c r="F458" t="str">
        <f>"2019-02-13 10:13:42"</f>
        <v>2019-02-13 10:13:42</v>
      </c>
    </row>
    <row r="459" spans="1:6" x14ac:dyDescent="0.3">
      <c r="A459" t="s">
        <v>701</v>
      </c>
      <c r="B459" t="str">
        <f>"15712843197"</f>
        <v>15712843197</v>
      </c>
      <c r="C459" t="str">
        <f>"451229200011212717"</f>
        <v>451229200011212717</v>
      </c>
      <c r="D459" t="s">
        <v>3</v>
      </c>
      <c r="E459" t="s">
        <v>3</v>
      </c>
      <c r="F459" t="str">
        <f>"2019-02-13 10:02:39"</f>
        <v>2019-02-13 10:02:39</v>
      </c>
    </row>
    <row r="460" spans="1:6" x14ac:dyDescent="0.3">
      <c r="A460" t="s">
        <v>3</v>
      </c>
      <c r="B460" t="str">
        <f>"18158893937"</f>
        <v>18158893937</v>
      </c>
      <c r="C460" t="s">
        <v>3</v>
      </c>
      <c r="D460" t="s">
        <v>3</v>
      </c>
      <c r="E460" t="s">
        <v>3</v>
      </c>
      <c r="F460" t="str">
        <f>"2019-02-13 10:01:03"</f>
        <v>2019-02-13 10:01:03</v>
      </c>
    </row>
    <row r="461" spans="1:6" x14ac:dyDescent="0.3">
      <c r="A461" t="s">
        <v>702</v>
      </c>
      <c r="B461" t="str">
        <f>"18287122274"</f>
        <v>18287122274</v>
      </c>
      <c r="C461" t="str">
        <f>"530302198705240311"</f>
        <v>530302198705240311</v>
      </c>
      <c r="D461" t="s">
        <v>703</v>
      </c>
      <c r="E461" t="s">
        <v>704</v>
      </c>
      <c r="F461" t="str">
        <f>"2019-02-13 09:57:40"</f>
        <v>2019-02-13 09:57:40</v>
      </c>
    </row>
    <row r="462" spans="1:6" x14ac:dyDescent="0.3">
      <c r="A462" t="s">
        <v>705</v>
      </c>
      <c r="B462" t="str">
        <f>"15586885559"</f>
        <v>15586885559</v>
      </c>
      <c r="C462" t="str">
        <f>"421381199103040019"</f>
        <v>421381199103040019</v>
      </c>
      <c r="D462" t="s">
        <v>706</v>
      </c>
      <c r="E462" t="s">
        <v>707</v>
      </c>
      <c r="F462" t="str">
        <f>"2019-02-13 09:49:50"</f>
        <v>2019-02-13 09:49:50</v>
      </c>
    </row>
    <row r="463" spans="1:6" x14ac:dyDescent="0.3">
      <c r="A463" t="s">
        <v>708</v>
      </c>
      <c r="B463" t="str">
        <f>"13808470302"</f>
        <v>13808470302</v>
      </c>
      <c r="C463" t="str">
        <f>"360103198012134114"</f>
        <v>360103198012134114</v>
      </c>
      <c r="D463" t="s">
        <v>709</v>
      </c>
      <c r="E463" t="s">
        <v>710</v>
      </c>
      <c r="F463" t="str">
        <f>"2019-02-13 09:39:31"</f>
        <v>2019-02-13 09:39:31</v>
      </c>
    </row>
    <row r="464" spans="1:6" x14ac:dyDescent="0.3">
      <c r="A464" t="s">
        <v>711</v>
      </c>
      <c r="B464" t="str">
        <f>"18353355903"</f>
        <v>18353355903</v>
      </c>
      <c r="C464" t="str">
        <f>"370323199001100843"</f>
        <v>370323199001100843</v>
      </c>
      <c r="D464" t="s">
        <v>712</v>
      </c>
      <c r="E464" t="s">
        <v>713</v>
      </c>
      <c r="F464" t="str">
        <f>"2019-02-13 09:18:32"</f>
        <v>2019-02-13 09:18:32</v>
      </c>
    </row>
    <row r="465" spans="1:6" x14ac:dyDescent="0.3">
      <c r="A465" t="s">
        <v>714</v>
      </c>
      <c r="B465" t="str">
        <f>"17312383239"</f>
        <v>17312383239</v>
      </c>
      <c r="C465" t="str">
        <f>"320683199701061236"</f>
        <v>320683199701061236</v>
      </c>
      <c r="D465" t="s">
        <v>715</v>
      </c>
      <c r="E465" t="s">
        <v>716</v>
      </c>
      <c r="F465" t="str">
        <f>"2019-02-13 08:48:20"</f>
        <v>2019-02-13 08:48:20</v>
      </c>
    </row>
    <row r="466" spans="1:6" x14ac:dyDescent="0.3">
      <c r="A466" t="s">
        <v>717</v>
      </c>
      <c r="B466" t="str">
        <f>"13193523893"</f>
        <v>13193523893</v>
      </c>
      <c r="C466" t="str">
        <f>"410521199403137017"</f>
        <v>410521199403137017</v>
      </c>
      <c r="D466" t="s">
        <v>718</v>
      </c>
      <c r="E466" t="s">
        <v>719</v>
      </c>
      <c r="F466" t="str">
        <f>"2019-02-13 04:52:53"</f>
        <v>2019-02-13 04:52:53</v>
      </c>
    </row>
    <row r="467" spans="1:6" x14ac:dyDescent="0.3">
      <c r="A467" t="s">
        <v>720</v>
      </c>
      <c r="B467" t="str">
        <f>"18166845766"</f>
        <v>18166845766</v>
      </c>
      <c r="C467" t="str">
        <f>"220302198105170628"</f>
        <v>220302198105170628</v>
      </c>
      <c r="D467" t="s">
        <v>721</v>
      </c>
      <c r="E467" t="s">
        <v>722</v>
      </c>
      <c r="F467" t="str">
        <f>"2019-02-12 23:54:00"</f>
        <v>2019-02-12 23:54:00</v>
      </c>
    </row>
    <row r="468" spans="1:6" x14ac:dyDescent="0.3">
      <c r="A468" t="s">
        <v>3</v>
      </c>
      <c r="B468" t="str">
        <f>"13610333737"</f>
        <v>13610333737</v>
      </c>
      <c r="C468" t="s">
        <v>3</v>
      </c>
      <c r="D468" t="s">
        <v>3</v>
      </c>
      <c r="E468" t="s">
        <v>3</v>
      </c>
      <c r="F468" t="str">
        <f>"2019-02-12 23:46:51"</f>
        <v>2019-02-12 23:46:51</v>
      </c>
    </row>
    <row r="469" spans="1:6" x14ac:dyDescent="0.3">
      <c r="A469" t="s">
        <v>723</v>
      </c>
      <c r="B469" t="str">
        <f>"17585538781"</f>
        <v>17585538781</v>
      </c>
      <c r="C469" t="str">
        <f>"510921199709104934"</f>
        <v>510921199709104934</v>
      </c>
      <c r="D469" t="s">
        <v>724</v>
      </c>
      <c r="E469" t="s">
        <v>725</v>
      </c>
      <c r="F469" t="str">
        <f>"2019-02-12 23:19:04"</f>
        <v>2019-02-12 23:19:04</v>
      </c>
    </row>
    <row r="470" spans="1:6" x14ac:dyDescent="0.3">
      <c r="A470" t="s">
        <v>726</v>
      </c>
      <c r="B470" t="str">
        <f>"15706615486"</f>
        <v>15706615486</v>
      </c>
      <c r="C470" t="str">
        <f>"440902199008163272"</f>
        <v>440902199008163272</v>
      </c>
      <c r="D470" t="s">
        <v>727</v>
      </c>
      <c r="E470" t="s">
        <v>728</v>
      </c>
      <c r="F470" t="str">
        <f>"2019-02-12 22:27:35"</f>
        <v>2019-02-12 22:27:35</v>
      </c>
    </row>
    <row r="471" spans="1:6" x14ac:dyDescent="0.3">
      <c r="A471" t="s">
        <v>729</v>
      </c>
      <c r="B471" t="str">
        <f>"13683389030"</f>
        <v>13683389030</v>
      </c>
      <c r="C471" t="str">
        <f>"110108197803273728"</f>
        <v>110108197803273728</v>
      </c>
      <c r="D471" t="s">
        <v>730</v>
      </c>
      <c r="E471" t="s">
        <v>731</v>
      </c>
      <c r="F471" t="str">
        <f>"2019-02-12 20:55:58"</f>
        <v>2019-02-12 20:55:58</v>
      </c>
    </row>
    <row r="472" spans="1:6" x14ac:dyDescent="0.3">
      <c r="A472" t="s">
        <v>732</v>
      </c>
      <c r="B472" t="str">
        <f>"15193142959"</f>
        <v>15193142959</v>
      </c>
      <c r="C472" t="str">
        <f>"622425199603161215"</f>
        <v>622425199603161215</v>
      </c>
      <c r="D472" t="s">
        <v>733</v>
      </c>
      <c r="E472" t="s">
        <v>734</v>
      </c>
      <c r="F472" t="str">
        <f>"2019-02-12 20:08:45"</f>
        <v>2019-02-12 20:08:45</v>
      </c>
    </row>
    <row r="473" spans="1:6" x14ac:dyDescent="0.3">
      <c r="A473" t="s">
        <v>735</v>
      </c>
      <c r="B473" t="str">
        <f>"15206085588"</f>
        <v>15206085588</v>
      </c>
      <c r="C473" t="str">
        <f>"350802198702273517"</f>
        <v>350802198702273517</v>
      </c>
      <c r="D473" t="s">
        <v>736</v>
      </c>
      <c r="E473" t="s">
        <v>737</v>
      </c>
      <c r="F473" t="str">
        <f>"2019-02-12 20:01:10"</f>
        <v>2019-02-12 20:01:10</v>
      </c>
    </row>
    <row r="474" spans="1:6" x14ac:dyDescent="0.3">
      <c r="A474" t="s">
        <v>738</v>
      </c>
      <c r="B474" t="str">
        <f>"18971619695"</f>
        <v>18971619695</v>
      </c>
      <c r="C474" t="str">
        <f>"420123198101194532"</f>
        <v>420123198101194532</v>
      </c>
      <c r="D474" t="s">
        <v>739</v>
      </c>
      <c r="E474" t="s">
        <v>740</v>
      </c>
      <c r="F474" t="str">
        <f>"2019-02-12 19:58:59"</f>
        <v>2019-02-12 19:58:59</v>
      </c>
    </row>
    <row r="475" spans="1:6" x14ac:dyDescent="0.3">
      <c r="A475" t="s">
        <v>741</v>
      </c>
      <c r="B475" t="str">
        <f>"15767921312"</f>
        <v>15767921312</v>
      </c>
      <c r="C475" t="str">
        <f>"441481199002021133"</f>
        <v>441481199002021133</v>
      </c>
      <c r="D475" t="s">
        <v>742</v>
      </c>
      <c r="E475" t="s">
        <v>743</v>
      </c>
      <c r="F475" t="str">
        <f>"2019-02-12 19:54:22"</f>
        <v>2019-02-12 19:54:22</v>
      </c>
    </row>
    <row r="476" spans="1:6" x14ac:dyDescent="0.3">
      <c r="A476" t="s">
        <v>744</v>
      </c>
      <c r="B476" t="str">
        <f>"18304918720"</f>
        <v>18304918720</v>
      </c>
      <c r="C476" t="str">
        <f>"150404199304026017"</f>
        <v>150404199304026017</v>
      </c>
      <c r="D476" t="s">
        <v>3</v>
      </c>
      <c r="E476" t="s">
        <v>3</v>
      </c>
      <c r="F476" t="str">
        <f>"2019-02-12 19:46:29"</f>
        <v>2019-02-12 19:46:29</v>
      </c>
    </row>
    <row r="477" spans="1:6" x14ac:dyDescent="0.3">
      <c r="A477" t="s">
        <v>745</v>
      </c>
      <c r="B477" t="str">
        <f>"17322307273"</f>
        <v>17322307273</v>
      </c>
      <c r="C477" t="str">
        <f>"511302199507152814"</f>
        <v>511302199507152814</v>
      </c>
      <c r="D477" t="s">
        <v>746</v>
      </c>
      <c r="E477" t="s">
        <v>747</v>
      </c>
      <c r="F477" t="str">
        <f>"2019-02-12 19:44:46"</f>
        <v>2019-02-12 19:44:46</v>
      </c>
    </row>
    <row r="478" spans="1:6" x14ac:dyDescent="0.3">
      <c r="A478" t="s">
        <v>3</v>
      </c>
      <c r="B478" t="str">
        <f>"13842900922"</f>
        <v>13842900922</v>
      </c>
      <c r="C478" t="s">
        <v>3</v>
      </c>
      <c r="D478" t="s">
        <v>3</v>
      </c>
      <c r="E478" t="s">
        <v>3</v>
      </c>
      <c r="F478" t="str">
        <f>"2019-02-12 19:43:39"</f>
        <v>2019-02-12 19:43:39</v>
      </c>
    </row>
    <row r="479" spans="1:6" x14ac:dyDescent="0.3">
      <c r="A479" t="s">
        <v>748</v>
      </c>
      <c r="B479" t="str">
        <f>"15868517556"</f>
        <v>15868517556</v>
      </c>
      <c r="C479" t="str">
        <f>"420222198211015733"</f>
        <v>420222198211015733</v>
      </c>
      <c r="D479" t="s">
        <v>749</v>
      </c>
      <c r="E479" t="s">
        <v>750</v>
      </c>
      <c r="F479" t="str">
        <f>"2019-02-12 19:35:41"</f>
        <v>2019-02-12 19:35:41</v>
      </c>
    </row>
    <row r="480" spans="1:6" x14ac:dyDescent="0.3">
      <c r="A480" t="s">
        <v>751</v>
      </c>
      <c r="B480" t="str">
        <f>"18910983674"</f>
        <v>18910983674</v>
      </c>
      <c r="C480" t="str">
        <f>"130228197202120034"</f>
        <v>130228197202120034</v>
      </c>
      <c r="D480" t="s">
        <v>3</v>
      </c>
      <c r="E480" t="s">
        <v>3</v>
      </c>
      <c r="F480" t="str">
        <f>"2019-02-12 19:17:04"</f>
        <v>2019-02-12 19:17:04</v>
      </c>
    </row>
    <row r="481" spans="1:6" x14ac:dyDescent="0.3">
      <c r="A481" t="s">
        <v>3</v>
      </c>
      <c r="B481" t="str">
        <f>"18482172698"</f>
        <v>18482172698</v>
      </c>
      <c r="C481" t="s">
        <v>3</v>
      </c>
      <c r="D481" t="s">
        <v>3</v>
      </c>
      <c r="E481" t="s">
        <v>3</v>
      </c>
      <c r="F481" t="str">
        <f>"2019-02-12 18:51:04"</f>
        <v>2019-02-12 18:51:04</v>
      </c>
    </row>
    <row r="482" spans="1:6" x14ac:dyDescent="0.3">
      <c r="A482" t="s">
        <v>752</v>
      </c>
      <c r="B482" t="str">
        <f>"13608559691"</f>
        <v>13608559691</v>
      </c>
      <c r="C482" t="str">
        <f>"520114198711110428"</f>
        <v>520114198711110428</v>
      </c>
      <c r="D482" t="s">
        <v>753</v>
      </c>
      <c r="E482" t="s">
        <v>754</v>
      </c>
      <c r="F482" t="str">
        <f>"2019-02-12 18:33:01"</f>
        <v>2019-02-12 18:33:01</v>
      </c>
    </row>
    <row r="483" spans="1:6" x14ac:dyDescent="0.3">
      <c r="A483" t="s">
        <v>3</v>
      </c>
      <c r="B483" t="str">
        <f>"15734756633"</f>
        <v>15734756633</v>
      </c>
      <c r="C483" t="s">
        <v>3</v>
      </c>
      <c r="D483" t="s">
        <v>3</v>
      </c>
      <c r="E483" t="s">
        <v>3</v>
      </c>
      <c r="F483" t="str">
        <f>"2019-02-12 18:06:14"</f>
        <v>2019-02-12 18:06:14</v>
      </c>
    </row>
    <row r="484" spans="1:6" x14ac:dyDescent="0.3">
      <c r="A484" t="s">
        <v>755</v>
      </c>
      <c r="B484" t="str">
        <f>"15955779979"</f>
        <v>15955779979</v>
      </c>
      <c r="C484" t="str">
        <f>"340823198703202550"</f>
        <v>340823198703202550</v>
      </c>
      <c r="D484" t="s">
        <v>756</v>
      </c>
      <c r="E484" t="s">
        <v>757</v>
      </c>
      <c r="F484" t="str">
        <f>"2019-02-12 18:01:27"</f>
        <v>2019-02-12 18:01:27</v>
      </c>
    </row>
    <row r="485" spans="1:6" x14ac:dyDescent="0.3">
      <c r="A485" t="s">
        <v>758</v>
      </c>
      <c r="B485" t="str">
        <f>"15840942619"</f>
        <v>15840942619</v>
      </c>
      <c r="C485" t="str">
        <f>"210281198609134629"</f>
        <v>210281198609134629</v>
      </c>
      <c r="D485" t="s">
        <v>759</v>
      </c>
      <c r="E485" t="s">
        <v>760</v>
      </c>
      <c r="F485" t="str">
        <f>"2019-02-12 18:00:20"</f>
        <v>2019-02-12 18:00:20</v>
      </c>
    </row>
    <row r="486" spans="1:6" x14ac:dyDescent="0.3">
      <c r="A486" t="s">
        <v>761</v>
      </c>
      <c r="B486" t="str">
        <f>"13207434446"</f>
        <v>13207434446</v>
      </c>
      <c r="C486" t="str">
        <f>"433125199208150013"</f>
        <v>433125199208150013</v>
      </c>
      <c r="D486" t="s">
        <v>762</v>
      </c>
      <c r="E486" t="s">
        <v>763</v>
      </c>
      <c r="F486" t="str">
        <f>"2019-02-12 17:42:29"</f>
        <v>2019-02-12 17:42:29</v>
      </c>
    </row>
    <row r="487" spans="1:6" x14ac:dyDescent="0.3">
      <c r="A487" t="s">
        <v>764</v>
      </c>
      <c r="B487" t="str">
        <f>"15248747228"</f>
        <v>15248747228</v>
      </c>
      <c r="C487" t="str">
        <f>"152630198202160056"</f>
        <v>152630198202160056</v>
      </c>
      <c r="D487" t="s">
        <v>3</v>
      </c>
      <c r="E487" t="s">
        <v>3</v>
      </c>
      <c r="F487" t="str">
        <f>"2019-02-12 17:41:36"</f>
        <v>2019-02-12 17:41:36</v>
      </c>
    </row>
    <row r="488" spans="1:6" x14ac:dyDescent="0.3">
      <c r="A488" t="s">
        <v>765</v>
      </c>
      <c r="B488" t="str">
        <f>"15116056168"</f>
        <v>15116056168</v>
      </c>
      <c r="C488" t="str">
        <f>"430224198412133634"</f>
        <v>430224198412133634</v>
      </c>
      <c r="D488" t="s">
        <v>3</v>
      </c>
      <c r="E488" t="s">
        <v>3</v>
      </c>
      <c r="F488" t="str">
        <f>"2019-02-12 17:41:07"</f>
        <v>2019-02-12 17:41:07</v>
      </c>
    </row>
    <row r="489" spans="1:6" x14ac:dyDescent="0.3">
      <c r="A489" t="s">
        <v>766</v>
      </c>
      <c r="B489" t="str">
        <f>"13437604467"</f>
        <v>13437604467</v>
      </c>
      <c r="C489" t="str">
        <f>"441322199704073039"</f>
        <v>441322199704073039</v>
      </c>
      <c r="D489" t="s">
        <v>767</v>
      </c>
      <c r="E489" t="s">
        <v>768</v>
      </c>
      <c r="F489" t="str">
        <f>"2019-02-12 17:34:36"</f>
        <v>2019-02-12 17:34:36</v>
      </c>
    </row>
    <row r="490" spans="1:6" x14ac:dyDescent="0.3">
      <c r="A490" t="s">
        <v>769</v>
      </c>
      <c r="B490" t="str">
        <f>"15953426955"</f>
        <v>15953426955</v>
      </c>
      <c r="C490" t="str">
        <f>"371482198509173922"</f>
        <v>371482198509173922</v>
      </c>
      <c r="D490" t="s">
        <v>770</v>
      </c>
      <c r="E490" t="s">
        <v>771</v>
      </c>
      <c r="F490" t="str">
        <f>"2019-02-12 17:32:41"</f>
        <v>2019-02-12 17:32:41</v>
      </c>
    </row>
    <row r="491" spans="1:6" x14ac:dyDescent="0.3">
      <c r="A491" t="s">
        <v>3</v>
      </c>
      <c r="B491" t="str">
        <f>"15248399228"</f>
        <v>15248399228</v>
      </c>
      <c r="C491" t="s">
        <v>3</v>
      </c>
      <c r="D491" t="s">
        <v>3</v>
      </c>
      <c r="E491" t="s">
        <v>3</v>
      </c>
      <c r="F491" t="str">
        <f>"2019-02-12 17:29:58"</f>
        <v>2019-02-12 17:29:58</v>
      </c>
    </row>
    <row r="492" spans="1:6" x14ac:dyDescent="0.3">
      <c r="A492" t="s">
        <v>772</v>
      </c>
      <c r="B492" t="str">
        <f>"15710885661"</f>
        <v>15710885661</v>
      </c>
      <c r="C492" t="str">
        <f>"44018119940604123X"</f>
        <v>44018119940604123X</v>
      </c>
      <c r="D492" t="s">
        <v>773</v>
      </c>
      <c r="E492" t="s">
        <v>774</v>
      </c>
      <c r="F492" t="str">
        <f>"2019-02-12 17:29:10"</f>
        <v>2019-02-12 17:29:10</v>
      </c>
    </row>
    <row r="493" spans="1:6" x14ac:dyDescent="0.3">
      <c r="A493" t="s">
        <v>775</v>
      </c>
      <c r="B493" t="str">
        <f>"13972701782"</f>
        <v>13972701782</v>
      </c>
      <c r="C493" t="str">
        <f>"422126197704112010"</f>
        <v>422126197704112010</v>
      </c>
      <c r="D493" t="s">
        <v>776</v>
      </c>
      <c r="E493" t="s">
        <v>777</v>
      </c>
      <c r="F493" t="str">
        <f>"2019-02-12 17:20:38"</f>
        <v>2019-02-12 17:20:38</v>
      </c>
    </row>
    <row r="494" spans="1:6" x14ac:dyDescent="0.3">
      <c r="A494" t="s">
        <v>778</v>
      </c>
      <c r="B494" t="str">
        <f>"13774913866"</f>
        <v>13774913866</v>
      </c>
      <c r="C494" t="str">
        <f>"371102198011065010"</f>
        <v>371102198011065010</v>
      </c>
      <c r="D494" t="s">
        <v>779</v>
      </c>
      <c r="E494" t="s">
        <v>779</v>
      </c>
      <c r="F494" t="str">
        <f>"2019-02-12 16:49:33"</f>
        <v>2019-02-12 16:49:33</v>
      </c>
    </row>
    <row r="495" spans="1:6" x14ac:dyDescent="0.3">
      <c r="A495" t="s">
        <v>780</v>
      </c>
      <c r="B495" t="str">
        <f>"13415173437"</f>
        <v>13415173437</v>
      </c>
      <c r="C495" t="str">
        <f>"440583199301154814"</f>
        <v>440583199301154814</v>
      </c>
      <c r="D495" t="s">
        <v>781</v>
      </c>
      <c r="E495" t="s">
        <v>782</v>
      </c>
      <c r="F495" t="str">
        <f>"2019-02-12 16:35:38"</f>
        <v>2019-02-12 16:35:38</v>
      </c>
    </row>
    <row r="496" spans="1:6" x14ac:dyDescent="0.3">
      <c r="A496" t="s">
        <v>783</v>
      </c>
      <c r="B496" t="str">
        <f>"15958797080"</f>
        <v>15958797080</v>
      </c>
      <c r="C496" t="str">
        <f>"330326198607300038"</f>
        <v>330326198607300038</v>
      </c>
      <c r="D496" t="s">
        <v>784</v>
      </c>
      <c r="E496" t="s">
        <v>785</v>
      </c>
      <c r="F496" t="str">
        <f>"2019-02-12 16:32:41"</f>
        <v>2019-02-12 16:32:41</v>
      </c>
    </row>
    <row r="497" spans="1:6" x14ac:dyDescent="0.3">
      <c r="A497" t="s">
        <v>3</v>
      </c>
      <c r="B497" t="str">
        <f>"18212630619"</f>
        <v>18212630619</v>
      </c>
      <c r="C497" t="s">
        <v>3</v>
      </c>
      <c r="D497" t="s">
        <v>3</v>
      </c>
      <c r="E497" t="s">
        <v>3</v>
      </c>
      <c r="F497" t="str">
        <f>"2019-02-12 16:27:25"</f>
        <v>2019-02-12 16:27:25</v>
      </c>
    </row>
    <row r="498" spans="1:6" x14ac:dyDescent="0.3">
      <c r="A498" t="s">
        <v>786</v>
      </c>
      <c r="B498" t="str">
        <f>"13961160033"</f>
        <v>13961160033</v>
      </c>
      <c r="C498" t="str">
        <f>"320402196312021019"</f>
        <v>320402196312021019</v>
      </c>
      <c r="D498" t="s">
        <v>787</v>
      </c>
      <c r="E498" t="s">
        <v>788</v>
      </c>
      <c r="F498" t="str">
        <f>"2019-02-12 16:03:42"</f>
        <v>2019-02-12 16:03:42</v>
      </c>
    </row>
    <row r="499" spans="1:6" x14ac:dyDescent="0.3">
      <c r="A499" t="s">
        <v>789</v>
      </c>
      <c r="B499" t="str">
        <f>"15818216861"</f>
        <v>15818216861</v>
      </c>
      <c r="C499" t="str">
        <f>"422324197308272811"</f>
        <v>422324197308272811</v>
      </c>
      <c r="D499" t="s">
        <v>790</v>
      </c>
      <c r="E499" t="s">
        <v>791</v>
      </c>
      <c r="F499" t="str">
        <f>"2019-02-12 16:00:01"</f>
        <v>2019-02-12 16:00:01</v>
      </c>
    </row>
    <row r="500" spans="1:6" x14ac:dyDescent="0.3">
      <c r="A500" t="s">
        <v>792</v>
      </c>
      <c r="B500" t="str">
        <f>"13771290996"</f>
        <v>13771290996</v>
      </c>
      <c r="C500" t="str">
        <f>"610427199306303335"</f>
        <v>610427199306303335</v>
      </c>
      <c r="D500" t="s">
        <v>793</v>
      </c>
      <c r="E500" t="s">
        <v>794</v>
      </c>
      <c r="F500" t="str">
        <f>"2019-02-12 15:54:45"</f>
        <v>2019-02-12 15:54:45</v>
      </c>
    </row>
    <row r="501" spans="1:6" x14ac:dyDescent="0.3">
      <c r="A501" t="s">
        <v>3</v>
      </c>
      <c r="B501" t="str">
        <f>"18859158358"</f>
        <v>18859158358</v>
      </c>
      <c r="C501" t="s">
        <v>3</v>
      </c>
      <c r="D501" t="s">
        <v>3</v>
      </c>
      <c r="E501" t="s">
        <v>3</v>
      </c>
      <c r="F501" t="str">
        <f>"2019-02-12 15:50:32"</f>
        <v>2019-02-12 15:50:32</v>
      </c>
    </row>
    <row r="502" spans="1:6" x14ac:dyDescent="0.3">
      <c r="A502" t="s">
        <v>795</v>
      </c>
      <c r="B502" t="str">
        <f>"17645633567"</f>
        <v>17645633567</v>
      </c>
      <c r="C502" t="str">
        <f>"230404197402050118"</f>
        <v>230404197402050118</v>
      </c>
      <c r="D502" t="s">
        <v>3</v>
      </c>
      <c r="E502" t="s">
        <v>3</v>
      </c>
      <c r="F502" t="str">
        <f>"2019-02-12 15:34:37"</f>
        <v>2019-02-12 15:34:37</v>
      </c>
    </row>
    <row r="503" spans="1:6" x14ac:dyDescent="0.3">
      <c r="A503" t="s">
        <v>796</v>
      </c>
      <c r="B503" t="str">
        <f>"15987785495"</f>
        <v>15987785495</v>
      </c>
      <c r="C503" t="str">
        <f>"532501198812051280"</f>
        <v>532501198812051280</v>
      </c>
      <c r="D503" t="s">
        <v>797</v>
      </c>
      <c r="E503" t="s">
        <v>798</v>
      </c>
      <c r="F503" t="str">
        <f>"2019-02-12 15:34:04"</f>
        <v>2019-02-12 15:34:04</v>
      </c>
    </row>
    <row r="504" spans="1:6" x14ac:dyDescent="0.3">
      <c r="A504" t="s">
        <v>3</v>
      </c>
      <c r="B504" t="str">
        <f>"15732604079"</f>
        <v>15732604079</v>
      </c>
      <c r="C504" t="s">
        <v>3</v>
      </c>
      <c r="D504" t="s">
        <v>3</v>
      </c>
      <c r="E504" t="s">
        <v>3</v>
      </c>
      <c r="F504" t="str">
        <f>"2019-02-12 15:30:38"</f>
        <v>2019-02-12 15:30:38</v>
      </c>
    </row>
    <row r="505" spans="1:6" x14ac:dyDescent="0.3">
      <c r="A505" t="s">
        <v>799</v>
      </c>
      <c r="B505" t="str">
        <f>"15982177580"</f>
        <v>15982177580</v>
      </c>
      <c r="C505" t="str">
        <f>"511002198206200332"</f>
        <v>511002198206200332</v>
      </c>
      <c r="D505" t="s">
        <v>800</v>
      </c>
      <c r="E505" t="s">
        <v>801</v>
      </c>
      <c r="F505" t="str">
        <f>"2019-02-12 15:23:27"</f>
        <v>2019-02-12 15:23:27</v>
      </c>
    </row>
    <row r="506" spans="1:6" x14ac:dyDescent="0.3">
      <c r="A506" t="s">
        <v>802</v>
      </c>
      <c r="B506" t="str">
        <f>"13606902569"</f>
        <v>13606902569</v>
      </c>
      <c r="C506" t="str">
        <f>"350204198309291014"</f>
        <v>350204198309291014</v>
      </c>
      <c r="D506" t="s">
        <v>3</v>
      </c>
      <c r="E506" t="s">
        <v>3</v>
      </c>
      <c r="F506" t="str">
        <f>"2019-02-12 15:14:08"</f>
        <v>2019-02-12 15:14:08</v>
      </c>
    </row>
    <row r="507" spans="1:6" x14ac:dyDescent="0.3">
      <c r="A507" t="s">
        <v>803</v>
      </c>
      <c r="B507" t="str">
        <f>"18667323162"</f>
        <v>18667323162</v>
      </c>
      <c r="C507" t="str">
        <f>"330411199410262811"</f>
        <v>330411199410262811</v>
      </c>
      <c r="D507" t="s">
        <v>804</v>
      </c>
      <c r="E507" t="s">
        <v>805</v>
      </c>
      <c r="F507" t="str">
        <f>"2019-02-12 15:08:24"</f>
        <v>2019-02-12 15:08:24</v>
      </c>
    </row>
    <row r="508" spans="1:6" x14ac:dyDescent="0.3">
      <c r="A508" t="s">
        <v>806</v>
      </c>
      <c r="B508" t="str">
        <f>"13305733980"</f>
        <v>13305733980</v>
      </c>
      <c r="C508" t="str">
        <f>"411522199701061230"</f>
        <v>411522199701061230</v>
      </c>
      <c r="D508" t="s">
        <v>807</v>
      </c>
      <c r="E508" t="s">
        <v>808</v>
      </c>
      <c r="F508" t="str">
        <f>"2019-02-12 15:07:20"</f>
        <v>2019-02-12 15:07:20</v>
      </c>
    </row>
    <row r="509" spans="1:6" x14ac:dyDescent="0.3">
      <c r="A509" t="s">
        <v>809</v>
      </c>
      <c r="B509" t="str">
        <f>"13811333803"</f>
        <v>13811333803</v>
      </c>
      <c r="C509" t="str">
        <f>"210902198805191527"</f>
        <v>210902198805191527</v>
      </c>
      <c r="D509" t="s">
        <v>810</v>
      </c>
      <c r="E509" t="s">
        <v>811</v>
      </c>
      <c r="F509" t="str">
        <f>"2019-02-12 15:05:11"</f>
        <v>2019-02-12 15:05:11</v>
      </c>
    </row>
    <row r="510" spans="1:6" x14ac:dyDescent="0.3">
      <c r="A510" t="s">
        <v>812</v>
      </c>
      <c r="B510" t="str">
        <f>"13128886359"</f>
        <v>13128886359</v>
      </c>
      <c r="C510" t="str">
        <f>"445281199109221816"</f>
        <v>445281199109221816</v>
      </c>
      <c r="D510" t="s">
        <v>813</v>
      </c>
      <c r="E510" t="s">
        <v>814</v>
      </c>
      <c r="F510" t="str">
        <f>"2019-02-12 14:59:46"</f>
        <v>2019-02-12 14:59:46</v>
      </c>
    </row>
    <row r="511" spans="1:6" x14ac:dyDescent="0.3">
      <c r="A511" t="s">
        <v>815</v>
      </c>
      <c r="B511" t="str">
        <f>"15832666508"</f>
        <v>15832666508</v>
      </c>
      <c r="C511" t="str">
        <f>"150424198611200338"</f>
        <v>150424198611200338</v>
      </c>
      <c r="D511" t="s">
        <v>816</v>
      </c>
      <c r="E511" t="s">
        <v>817</v>
      </c>
      <c r="F511" t="str">
        <f>"2019-02-12 14:56:23"</f>
        <v>2019-02-12 14:56:23</v>
      </c>
    </row>
    <row r="512" spans="1:6" x14ac:dyDescent="0.3">
      <c r="A512" t="s">
        <v>3</v>
      </c>
      <c r="B512" t="str">
        <f>"15107333352"</f>
        <v>15107333352</v>
      </c>
      <c r="C512" t="s">
        <v>3</v>
      </c>
      <c r="D512" t="s">
        <v>3</v>
      </c>
      <c r="E512" t="s">
        <v>3</v>
      </c>
      <c r="F512" t="str">
        <f>"2019-02-12 14:51:09"</f>
        <v>2019-02-12 14:51:09</v>
      </c>
    </row>
    <row r="513" spans="1:6" x14ac:dyDescent="0.3">
      <c r="A513" t="s">
        <v>818</v>
      </c>
      <c r="B513" t="str">
        <f>"18822227148"</f>
        <v>18822227148</v>
      </c>
      <c r="C513" t="str">
        <f>"14020319890523001X"</f>
        <v>14020319890523001X</v>
      </c>
      <c r="D513" t="s">
        <v>819</v>
      </c>
      <c r="E513" t="s">
        <v>820</v>
      </c>
      <c r="F513" t="str">
        <f>"2019-02-12 14:47:56"</f>
        <v>2019-02-12 14:47:56</v>
      </c>
    </row>
    <row r="514" spans="1:6" x14ac:dyDescent="0.3">
      <c r="A514" t="s">
        <v>821</v>
      </c>
      <c r="B514" t="str">
        <f>"13525930740"</f>
        <v>13525930740</v>
      </c>
      <c r="C514" t="str">
        <f>"410323199412143023"</f>
        <v>410323199412143023</v>
      </c>
      <c r="D514" t="s">
        <v>822</v>
      </c>
      <c r="E514" t="s">
        <v>823</v>
      </c>
      <c r="F514" t="str">
        <f>"2019-02-12 14:43:21"</f>
        <v>2019-02-12 14:43:21</v>
      </c>
    </row>
    <row r="515" spans="1:6" x14ac:dyDescent="0.3">
      <c r="A515" t="s">
        <v>3</v>
      </c>
      <c r="B515" t="str">
        <f>"15184888064"</f>
        <v>15184888064</v>
      </c>
      <c r="C515" t="s">
        <v>3</v>
      </c>
      <c r="D515" t="s">
        <v>3</v>
      </c>
      <c r="E515" t="s">
        <v>3</v>
      </c>
      <c r="F515" t="str">
        <f>"2019-02-12 14:41:11"</f>
        <v>2019-02-12 14:41:11</v>
      </c>
    </row>
    <row r="516" spans="1:6" x14ac:dyDescent="0.3">
      <c r="A516" t="s">
        <v>3</v>
      </c>
      <c r="B516" t="str">
        <f>"18887259736"</f>
        <v>18887259736</v>
      </c>
      <c r="C516" t="s">
        <v>3</v>
      </c>
      <c r="D516" t="s">
        <v>3</v>
      </c>
      <c r="E516" t="s">
        <v>3</v>
      </c>
      <c r="F516" t="str">
        <f>"2019-02-12 14:41:11"</f>
        <v>2019-02-12 14:41:11</v>
      </c>
    </row>
    <row r="517" spans="1:6" x14ac:dyDescent="0.3">
      <c r="A517" t="s">
        <v>824</v>
      </c>
      <c r="B517" t="str">
        <f>"18308543316"</f>
        <v>18308543316</v>
      </c>
      <c r="C517" t="str">
        <f>"522722198410050016"</f>
        <v>522722198410050016</v>
      </c>
      <c r="D517" t="s">
        <v>825</v>
      </c>
      <c r="E517" t="s">
        <v>826</v>
      </c>
      <c r="F517" t="str">
        <f>"2019-02-12 14:39:45"</f>
        <v>2019-02-12 14:39:45</v>
      </c>
    </row>
    <row r="518" spans="1:6" x14ac:dyDescent="0.3">
      <c r="A518" t="s">
        <v>827</v>
      </c>
      <c r="B518" t="str">
        <f>"15863633225"</f>
        <v>15863633225</v>
      </c>
      <c r="C518" t="str">
        <f>"370704198806291016"</f>
        <v>370704198806291016</v>
      </c>
      <c r="D518" t="s">
        <v>828</v>
      </c>
      <c r="E518" t="s">
        <v>829</v>
      </c>
      <c r="F518" t="str">
        <f>"2019-02-12 14:39:31"</f>
        <v>2019-02-12 14:39:31</v>
      </c>
    </row>
    <row r="519" spans="1:6" x14ac:dyDescent="0.3">
      <c r="A519" t="s">
        <v>3</v>
      </c>
      <c r="B519" t="str">
        <f>"15960729034"</f>
        <v>15960729034</v>
      </c>
      <c r="C519" t="s">
        <v>3</v>
      </c>
      <c r="D519" t="s">
        <v>3</v>
      </c>
      <c r="E519" t="s">
        <v>3</v>
      </c>
      <c r="F519" t="str">
        <f>"2019-02-12 14:39:02"</f>
        <v>2019-02-12 14:39:02</v>
      </c>
    </row>
    <row r="520" spans="1:6" x14ac:dyDescent="0.3">
      <c r="A520" t="s">
        <v>3</v>
      </c>
      <c r="B520" t="str">
        <f>"18559127273"</f>
        <v>18559127273</v>
      </c>
      <c r="C520" t="s">
        <v>3</v>
      </c>
      <c r="D520" t="s">
        <v>3</v>
      </c>
      <c r="E520" t="s">
        <v>3</v>
      </c>
      <c r="F520" t="str">
        <f>"2019-02-12 14:35:57"</f>
        <v>2019-02-12 14:35:57</v>
      </c>
    </row>
    <row r="521" spans="1:6" x14ac:dyDescent="0.3">
      <c r="A521" t="s">
        <v>830</v>
      </c>
      <c r="B521" t="str">
        <f>"13722841771"</f>
        <v>13722841771</v>
      </c>
      <c r="C521" t="str">
        <f>"130129198511082137"</f>
        <v>130129198511082137</v>
      </c>
      <c r="D521" t="s">
        <v>831</v>
      </c>
      <c r="E521" t="s">
        <v>832</v>
      </c>
      <c r="F521" t="str">
        <f>"2019-02-12 14:32:14"</f>
        <v>2019-02-12 14:32:14</v>
      </c>
    </row>
    <row r="522" spans="1:6" x14ac:dyDescent="0.3">
      <c r="A522" t="s">
        <v>3</v>
      </c>
      <c r="B522" t="str">
        <f>"18752696842"</f>
        <v>18752696842</v>
      </c>
      <c r="C522" t="s">
        <v>3</v>
      </c>
      <c r="D522" t="s">
        <v>3</v>
      </c>
      <c r="E522" t="s">
        <v>3</v>
      </c>
      <c r="F522" t="str">
        <f>"2019-02-12 14:24:08"</f>
        <v>2019-02-12 14:24:08</v>
      </c>
    </row>
    <row r="523" spans="1:6" x14ac:dyDescent="0.3">
      <c r="A523" t="s">
        <v>3</v>
      </c>
      <c r="B523" t="str">
        <f>"13925938540"</f>
        <v>13925938540</v>
      </c>
      <c r="C523" t="s">
        <v>3</v>
      </c>
      <c r="D523" t="s">
        <v>3</v>
      </c>
      <c r="E523" t="s">
        <v>3</v>
      </c>
      <c r="F523" t="str">
        <f>"2019-02-12 14:21:57"</f>
        <v>2019-02-12 14:21:57</v>
      </c>
    </row>
    <row r="524" spans="1:6" x14ac:dyDescent="0.3">
      <c r="A524" t="s">
        <v>833</v>
      </c>
      <c r="B524" t="str">
        <f>"15593181252"</f>
        <v>15593181252</v>
      </c>
      <c r="C524" t="str">
        <f>"620105198702260034"</f>
        <v>620105198702260034</v>
      </c>
      <c r="D524" t="s">
        <v>3</v>
      </c>
      <c r="E524" t="s">
        <v>3</v>
      </c>
      <c r="F524" t="str">
        <f>"2019-02-12 14:15:12"</f>
        <v>2019-02-12 14:15:12</v>
      </c>
    </row>
    <row r="525" spans="1:6" x14ac:dyDescent="0.3">
      <c r="A525" t="s">
        <v>834</v>
      </c>
      <c r="B525" t="str">
        <f>"13386829995"</f>
        <v>13386829995</v>
      </c>
      <c r="C525" t="str">
        <f>"210181198908147715"</f>
        <v>210181198908147715</v>
      </c>
      <c r="D525" t="s">
        <v>835</v>
      </c>
      <c r="E525" t="s">
        <v>836</v>
      </c>
      <c r="F525" t="str">
        <f>"2019-02-12 14:14:17"</f>
        <v>2019-02-12 14:14:17</v>
      </c>
    </row>
    <row r="526" spans="1:6" x14ac:dyDescent="0.3">
      <c r="A526" t="s">
        <v>837</v>
      </c>
      <c r="B526" t="str">
        <f>"15801680696"</f>
        <v>15801680696</v>
      </c>
      <c r="C526" t="str">
        <f>"610113198302132162"</f>
        <v>610113198302132162</v>
      </c>
      <c r="D526" t="s">
        <v>838</v>
      </c>
      <c r="E526" t="s">
        <v>839</v>
      </c>
      <c r="F526" t="str">
        <f>"2019-02-12 14:05:58"</f>
        <v>2019-02-12 14:05:58</v>
      </c>
    </row>
    <row r="527" spans="1:6" x14ac:dyDescent="0.3">
      <c r="A527" t="s">
        <v>840</v>
      </c>
      <c r="B527" t="str">
        <f>"18360107489"</f>
        <v>18360107489</v>
      </c>
      <c r="C527" t="str">
        <f>"320823197701124810"</f>
        <v>320823197701124810</v>
      </c>
      <c r="D527" t="s">
        <v>3</v>
      </c>
      <c r="E527" t="s">
        <v>3</v>
      </c>
      <c r="F527" t="str">
        <f>"2019-02-12 14:03:15"</f>
        <v>2019-02-12 14:03:15</v>
      </c>
    </row>
    <row r="528" spans="1:6" x14ac:dyDescent="0.3">
      <c r="A528" t="s">
        <v>841</v>
      </c>
      <c r="B528" t="str">
        <f>"13351197879"</f>
        <v>13351197879</v>
      </c>
      <c r="C528" t="str">
        <f>"230605198205161822"</f>
        <v>230605198205161822</v>
      </c>
      <c r="D528" t="s">
        <v>842</v>
      </c>
      <c r="E528" t="s">
        <v>843</v>
      </c>
      <c r="F528" t="str">
        <f>"2019-02-12 14:00:52"</f>
        <v>2019-02-12 14:00:52</v>
      </c>
    </row>
    <row r="529" spans="1:6" x14ac:dyDescent="0.3">
      <c r="A529" t="s">
        <v>844</v>
      </c>
      <c r="B529" t="str">
        <f>"13523769626"</f>
        <v>13523769626</v>
      </c>
      <c r="C529" t="str">
        <f>"411521198402224617"</f>
        <v>411521198402224617</v>
      </c>
      <c r="D529" t="s">
        <v>845</v>
      </c>
      <c r="E529" t="s">
        <v>846</v>
      </c>
      <c r="F529" t="str">
        <f>"2019-02-12 13:54:50"</f>
        <v>2019-02-12 13:54:50</v>
      </c>
    </row>
    <row r="530" spans="1:6" x14ac:dyDescent="0.3">
      <c r="A530" t="s">
        <v>3</v>
      </c>
      <c r="B530" t="str">
        <f>"13837718349"</f>
        <v>13837718349</v>
      </c>
      <c r="C530" t="s">
        <v>3</v>
      </c>
      <c r="D530" t="s">
        <v>3</v>
      </c>
      <c r="E530" t="s">
        <v>3</v>
      </c>
      <c r="F530" t="str">
        <f>"2019-02-12 13:52:46"</f>
        <v>2019-02-12 13:52:46</v>
      </c>
    </row>
    <row r="531" spans="1:6" x14ac:dyDescent="0.3">
      <c r="A531" t="s">
        <v>847</v>
      </c>
      <c r="B531" t="str">
        <f>"15541108768"</f>
        <v>15541108768</v>
      </c>
      <c r="C531" t="str">
        <f>"210504198912180525"</f>
        <v>210504198912180525</v>
      </c>
      <c r="D531" t="s">
        <v>848</v>
      </c>
      <c r="E531" t="s">
        <v>849</v>
      </c>
      <c r="F531" t="str">
        <f>"2019-02-12 13:52:24"</f>
        <v>2019-02-12 13:52:24</v>
      </c>
    </row>
    <row r="532" spans="1:6" x14ac:dyDescent="0.3">
      <c r="A532" t="s">
        <v>3</v>
      </c>
      <c r="B532" t="str">
        <f>"18303333701"</f>
        <v>18303333701</v>
      </c>
      <c r="C532" t="s">
        <v>3</v>
      </c>
      <c r="D532" t="s">
        <v>3</v>
      </c>
      <c r="E532" t="s">
        <v>3</v>
      </c>
      <c r="F532" t="str">
        <f>"2019-02-12 13:44:23"</f>
        <v>2019-02-12 13:44:23</v>
      </c>
    </row>
    <row r="533" spans="1:6" x14ac:dyDescent="0.3">
      <c r="A533" t="s">
        <v>850</v>
      </c>
      <c r="B533" t="str">
        <f>"15116252833"</f>
        <v>15116252833</v>
      </c>
      <c r="C533" t="str">
        <f>"432503196903020279"</f>
        <v>432503196903020279</v>
      </c>
      <c r="D533" t="s">
        <v>851</v>
      </c>
      <c r="E533" t="s">
        <v>852</v>
      </c>
      <c r="F533" t="str">
        <f>"2019-02-12 13:33:20"</f>
        <v>2019-02-12 13:33:20</v>
      </c>
    </row>
    <row r="534" spans="1:6" x14ac:dyDescent="0.3">
      <c r="A534" t="s">
        <v>853</v>
      </c>
      <c r="B534" t="str">
        <f>"13894515103"</f>
        <v>13894515103</v>
      </c>
      <c r="C534" t="str">
        <f>"220503197811091516"</f>
        <v>220503197811091516</v>
      </c>
      <c r="D534" t="s">
        <v>854</v>
      </c>
      <c r="E534" t="s">
        <v>855</v>
      </c>
      <c r="F534" t="str">
        <f>"2019-02-12 13:31:57"</f>
        <v>2019-02-12 13:31:57</v>
      </c>
    </row>
    <row r="535" spans="1:6" x14ac:dyDescent="0.3">
      <c r="A535" t="s">
        <v>856</v>
      </c>
      <c r="B535" t="str">
        <f>"13813822821"</f>
        <v>13813822821</v>
      </c>
      <c r="C535" t="str">
        <f>"320104197401171618"</f>
        <v>320104197401171618</v>
      </c>
      <c r="D535" t="s">
        <v>857</v>
      </c>
      <c r="E535" t="s">
        <v>858</v>
      </c>
      <c r="F535" t="str">
        <f>"2019-02-12 13:31:00"</f>
        <v>2019-02-12 13:31:00</v>
      </c>
    </row>
    <row r="536" spans="1:6" x14ac:dyDescent="0.3">
      <c r="A536" t="s">
        <v>3</v>
      </c>
      <c r="B536" t="str">
        <f>"15220774087"</f>
        <v>15220774087</v>
      </c>
      <c r="C536" t="s">
        <v>3</v>
      </c>
      <c r="D536" t="s">
        <v>3</v>
      </c>
      <c r="E536" t="s">
        <v>3</v>
      </c>
      <c r="F536" t="str">
        <f>"2019-02-12 13:27:00"</f>
        <v>2019-02-12 13:27:00</v>
      </c>
    </row>
    <row r="537" spans="1:6" x14ac:dyDescent="0.3">
      <c r="A537" t="s">
        <v>859</v>
      </c>
      <c r="B537" t="str">
        <f>"18385579303"</f>
        <v>18385579303</v>
      </c>
      <c r="C537" t="str">
        <f>"522724199005310010"</f>
        <v>522724199005310010</v>
      </c>
      <c r="D537" t="s">
        <v>860</v>
      </c>
      <c r="E537" t="s">
        <v>861</v>
      </c>
      <c r="F537" t="str">
        <f>"2019-02-12 13:25:19"</f>
        <v>2019-02-12 13:25:19</v>
      </c>
    </row>
    <row r="538" spans="1:6" x14ac:dyDescent="0.3">
      <c r="A538" t="s">
        <v>3</v>
      </c>
      <c r="B538" t="str">
        <f>"15686192508"</f>
        <v>15686192508</v>
      </c>
      <c r="C538" t="s">
        <v>3</v>
      </c>
      <c r="D538" t="s">
        <v>3</v>
      </c>
      <c r="E538" t="s">
        <v>3</v>
      </c>
      <c r="F538" t="str">
        <f>"2019-02-12 13:19:35"</f>
        <v>2019-02-12 13:19:35</v>
      </c>
    </row>
    <row r="539" spans="1:6" x14ac:dyDescent="0.3">
      <c r="A539" t="s">
        <v>862</v>
      </c>
      <c r="B539" t="str">
        <f>"15190763319"</f>
        <v>15190763319</v>
      </c>
      <c r="C539" t="str">
        <f>"320324198707104494"</f>
        <v>320324198707104494</v>
      </c>
      <c r="D539" t="s">
        <v>863</v>
      </c>
      <c r="E539" t="s">
        <v>864</v>
      </c>
      <c r="F539" t="str">
        <f>"2019-02-12 13:19:19"</f>
        <v>2019-02-12 13:19:19</v>
      </c>
    </row>
    <row r="540" spans="1:6" x14ac:dyDescent="0.3">
      <c r="A540" t="s">
        <v>865</v>
      </c>
      <c r="B540" t="str">
        <f>"15606181090"</f>
        <v>15606181090</v>
      </c>
      <c r="C540" t="str">
        <f>"511304199106154811"</f>
        <v>511304199106154811</v>
      </c>
      <c r="D540" t="s">
        <v>866</v>
      </c>
      <c r="E540" t="s">
        <v>867</v>
      </c>
      <c r="F540" t="str">
        <f>"2019-02-12 13:16:02"</f>
        <v>2019-02-12 13:16:02</v>
      </c>
    </row>
    <row r="541" spans="1:6" x14ac:dyDescent="0.3">
      <c r="A541" t="s">
        <v>868</v>
      </c>
      <c r="B541" t="str">
        <f>"13571088012"</f>
        <v>13571088012</v>
      </c>
      <c r="C541" t="str">
        <f>"610431197703250033"</f>
        <v>610431197703250033</v>
      </c>
      <c r="D541" t="s">
        <v>869</v>
      </c>
      <c r="E541" t="s">
        <v>870</v>
      </c>
      <c r="F541" t="str">
        <f>"2019-02-12 13:15:41"</f>
        <v>2019-02-12 13:15:41</v>
      </c>
    </row>
    <row r="542" spans="1:6" x14ac:dyDescent="0.3">
      <c r="A542" t="s">
        <v>871</v>
      </c>
      <c r="B542" t="str">
        <f>"18611127545"</f>
        <v>18611127545</v>
      </c>
      <c r="C542" t="str">
        <f>"130629199605080011"</f>
        <v>130629199605080011</v>
      </c>
      <c r="D542" t="s">
        <v>872</v>
      </c>
      <c r="E542" t="s">
        <v>873</v>
      </c>
      <c r="F542" t="str">
        <f>"2019-02-12 13:15:38"</f>
        <v>2019-02-12 13:15:38</v>
      </c>
    </row>
    <row r="543" spans="1:6" x14ac:dyDescent="0.3">
      <c r="A543" t="s">
        <v>874</v>
      </c>
      <c r="B543" t="str">
        <f>"15264761232"</f>
        <v>15264761232</v>
      </c>
      <c r="C543" t="str">
        <f>"370832200102090911"</f>
        <v>370832200102090911</v>
      </c>
      <c r="D543" t="s">
        <v>875</v>
      </c>
      <c r="E543" t="s">
        <v>876</v>
      </c>
      <c r="F543" t="str">
        <f>"2019-02-12 13:15:02"</f>
        <v>2019-02-12 13:15:02</v>
      </c>
    </row>
    <row r="544" spans="1:6" x14ac:dyDescent="0.3">
      <c r="A544" t="s">
        <v>3</v>
      </c>
      <c r="B544" t="str">
        <f>"18679128281"</f>
        <v>18679128281</v>
      </c>
      <c r="C544" t="s">
        <v>3</v>
      </c>
      <c r="D544" t="s">
        <v>3</v>
      </c>
      <c r="E544" t="s">
        <v>3</v>
      </c>
      <c r="F544" t="str">
        <f>"2019-02-12 13:08:52"</f>
        <v>2019-02-12 13:08:52</v>
      </c>
    </row>
    <row r="545" spans="1:6" x14ac:dyDescent="0.3">
      <c r="A545" t="s">
        <v>3</v>
      </c>
      <c r="B545" t="str">
        <f>"18308462557"</f>
        <v>18308462557</v>
      </c>
      <c r="C545" t="s">
        <v>3</v>
      </c>
      <c r="D545" t="s">
        <v>3</v>
      </c>
      <c r="E545" t="s">
        <v>3</v>
      </c>
      <c r="F545" t="str">
        <f>"2019-02-12 13:05:53"</f>
        <v>2019-02-12 13:05:53</v>
      </c>
    </row>
    <row r="546" spans="1:6" x14ac:dyDescent="0.3">
      <c r="A546" t="s">
        <v>877</v>
      </c>
      <c r="B546" t="str">
        <f>"13518151278"</f>
        <v>13518151278</v>
      </c>
      <c r="C546" t="str">
        <f>"510182198009121228"</f>
        <v>510182198009121228</v>
      </c>
      <c r="D546" t="s">
        <v>878</v>
      </c>
      <c r="E546" t="s">
        <v>879</v>
      </c>
      <c r="F546" t="str">
        <f>"2019-02-12 12:49:00"</f>
        <v>2019-02-12 12:49:00</v>
      </c>
    </row>
    <row r="547" spans="1:6" x14ac:dyDescent="0.3">
      <c r="A547" t="s">
        <v>880</v>
      </c>
      <c r="B547" t="str">
        <f>"15984339292"</f>
        <v>15984339292</v>
      </c>
      <c r="C547" t="str">
        <f>"513824199208191212"</f>
        <v>513824199208191212</v>
      </c>
      <c r="D547" t="s">
        <v>881</v>
      </c>
      <c r="E547" t="s">
        <v>882</v>
      </c>
      <c r="F547" t="str">
        <f>"2019-02-12 12:34:12"</f>
        <v>2019-02-12 12:34:12</v>
      </c>
    </row>
    <row r="548" spans="1:6" x14ac:dyDescent="0.3">
      <c r="A548" t="s">
        <v>883</v>
      </c>
      <c r="B548" t="str">
        <f>"18672398108"</f>
        <v>18672398108</v>
      </c>
      <c r="C548" t="str">
        <f>"420115198605183212"</f>
        <v>420115198605183212</v>
      </c>
      <c r="D548" t="s">
        <v>884</v>
      </c>
      <c r="E548" t="s">
        <v>885</v>
      </c>
      <c r="F548" t="str">
        <f>"2019-02-12 12:31:19"</f>
        <v>2019-02-12 12:31:19</v>
      </c>
    </row>
    <row r="549" spans="1:6" x14ac:dyDescent="0.3">
      <c r="A549" t="s">
        <v>886</v>
      </c>
      <c r="B549" t="str">
        <f>"18616286946"</f>
        <v>18616286946</v>
      </c>
      <c r="C549" t="str">
        <f>"310104198606101237"</f>
        <v>310104198606101237</v>
      </c>
      <c r="D549" t="s">
        <v>887</v>
      </c>
      <c r="E549" t="s">
        <v>888</v>
      </c>
      <c r="F549" t="str">
        <f>"2019-02-12 12:28:28"</f>
        <v>2019-02-12 12:28:28</v>
      </c>
    </row>
    <row r="550" spans="1:6" x14ac:dyDescent="0.3">
      <c r="A550" t="s">
        <v>889</v>
      </c>
      <c r="B550" t="str">
        <f>"15947014200"</f>
        <v>15947014200</v>
      </c>
      <c r="C550" t="str">
        <f>"152634197805123319"</f>
        <v>152634197805123319</v>
      </c>
      <c r="D550" t="s">
        <v>890</v>
      </c>
      <c r="E550" t="s">
        <v>891</v>
      </c>
      <c r="F550" t="str">
        <f>"2019-02-12 12:04:20"</f>
        <v>2019-02-12 12:04:20</v>
      </c>
    </row>
    <row r="551" spans="1:6" x14ac:dyDescent="0.3">
      <c r="A551" t="s">
        <v>3</v>
      </c>
      <c r="B551" t="str">
        <f>"13127857173"</f>
        <v>13127857173</v>
      </c>
      <c r="C551" t="s">
        <v>3</v>
      </c>
      <c r="D551" t="s">
        <v>3</v>
      </c>
      <c r="E551" t="s">
        <v>3</v>
      </c>
      <c r="F551" t="str">
        <f>"2019-02-12 12:01:13"</f>
        <v>2019-02-12 12:01:13</v>
      </c>
    </row>
    <row r="552" spans="1:6" x14ac:dyDescent="0.3">
      <c r="A552" t="s">
        <v>3</v>
      </c>
      <c r="B552" t="str">
        <f>"13879908095"</f>
        <v>13879908095</v>
      </c>
      <c r="C552" t="s">
        <v>3</v>
      </c>
      <c r="D552" t="s">
        <v>3</v>
      </c>
      <c r="E552" t="s">
        <v>3</v>
      </c>
      <c r="F552" t="str">
        <f>"2019-02-12 11:59:04"</f>
        <v>2019-02-12 11:59:04</v>
      </c>
    </row>
    <row r="553" spans="1:6" x14ac:dyDescent="0.3">
      <c r="A553" t="s">
        <v>892</v>
      </c>
      <c r="B553" t="str">
        <f>"18246056256"</f>
        <v>18246056256</v>
      </c>
      <c r="C553" t="str">
        <f>"23012419990601061X"</f>
        <v>23012419990601061X</v>
      </c>
      <c r="D553" t="s">
        <v>893</v>
      </c>
      <c r="E553" t="s">
        <v>894</v>
      </c>
      <c r="F553" t="str">
        <f>"2019-02-12 11:58:09"</f>
        <v>2019-02-12 11:58:09</v>
      </c>
    </row>
    <row r="554" spans="1:6" x14ac:dyDescent="0.3">
      <c r="A554" t="s">
        <v>3</v>
      </c>
      <c r="B554" t="str">
        <f>"13587798133"</f>
        <v>13587798133</v>
      </c>
      <c r="C554" t="s">
        <v>3</v>
      </c>
      <c r="D554" t="s">
        <v>3</v>
      </c>
      <c r="E554" t="s">
        <v>3</v>
      </c>
      <c r="F554" t="str">
        <f>"2019-02-12 11:54:42"</f>
        <v>2019-02-12 11:54:42</v>
      </c>
    </row>
    <row r="555" spans="1:6" x14ac:dyDescent="0.3">
      <c r="A555" t="s">
        <v>3</v>
      </c>
      <c r="B555" t="str">
        <f>"18392197872"</f>
        <v>18392197872</v>
      </c>
      <c r="C555" t="s">
        <v>3</v>
      </c>
      <c r="D555" t="s">
        <v>3</v>
      </c>
      <c r="E555" t="s">
        <v>3</v>
      </c>
      <c r="F555" t="str">
        <f>"2019-02-12 11:53:01"</f>
        <v>2019-02-12 11:53:01</v>
      </c>
    </row>
    <row r="556" spans="1:6" x14ac:dyDescent="0.3">
      <c r="A556" t="s">
        <v>3</v>
      </c>
      <c r="B556" t="str">
        <f>"15944332881"</f>
        <v>15944332881</v>
      </c>
      <c r="C556" t="s">
        <v>3</v>
      </c>
      <c r="D556" t="s">
        <v>3</v>
      </c>
      <c r="E556" t="s">
        <v>3</v>
      </c>
      <c r="F556" t="str">
        <f>"2019-02-12 11:51:48"</f>
        <v>2019-02-12 11:51:48</v>
      </c>
    </row>
    <row r="557" spans="1:6" x14ac:dyDescent="0.3">
      <c r="A557" t="s">
        <v>3</v>
      </c>
      <c r="B557" t="str">
        <f>"17692159826"</f>
        <v>17692159826</v>
      </c>
      <c r="C557" t="s">
        <v>3</v>
      </c>
      <c r="D557" t="s">
        <v>3</v>
      </c>
      <c r="E557" t="s">
        <v>3</v>
      </c>
      <c r="F557" t="str">
        <f>"2019-02-12 11:44:53"</f>
        <v>2019-02-12 11:44:53</v>
      </c>
    </row>
    <row r="558" spans="1:6" x14ac:dyDescent="0.3">
      <c r="A558" t="s">
        <v>3</v>
      </c>
      <c r="B558" t="str">
        <f>"13596098371"</f>
        <v>13596098371</v>
      </c>
      <c r="C558" t="s">
        <v>3</v>
      </c>
      <c r="D558" t="s">
        <v>3</v>
      </c>
      <c r="E558" t="s">
        <v>3</v>
      </c>
      <c r="F558" t="str">
        <f>"2019-02-12 11:42:44"</f>
        <v>2019-02-12 11:42:44</v>
      </c>
    </row>
    <row r="559" spans="1:6" x14ac:dyDescent="0.3">
      <c r="A559" t="s">
        <v>3</v>
      </c>
      <c r="B559" t="str">
        <f>"18225075399"</f>
        <v>18225075399</v>
      </c>
      <c r="C559" t="s">
        <v>3</v>
      </c>
      <c r="D559" t="s">
        <v>3</v>
      </c>
      <c r="E559" t="s">
        <v>3</v>
      </c>
      <c r="F559" t="str">
        <f>"2019-02-12 11:41:01"</f>
        <v>2019-02-12 11:41:01</v>
      </c>
    </row>
    <row r="560" spans="1:6" x14ac:dyDescent="0.3">
      <c r="A560" t="s">
        <v>3</v>
      </c>
      <c r="B560" t="str">
        <f>"13944968768"</f>
        <v>13944968768</v>
      </c>
      <c r="C560" t="s">
        <v>3</v>
      </c>
      <c r="D560" t="s">
        <v>3</v>
      </c>
      <c r="E560" t="s">
        <v>3</v>
      </c>
      <c r="F560" t="str">
        <f>"2019-02-12 11:37:57"</f>
        <v>2019-02-12 11:37:57</v>
      </c>
    </row>
    <row r="561" spans="1:6" x14ac:dyDescent="0.3">
      <c r="A561" t="s">
        <v>895</v>
      </c>
      <c r="B561" t="str">
        <f>"13985361691"</f>
        <v>13985361691</v>
      </c>
      <c r="C561" t="str">
        <f>"522427198605030037"</f>
        <v>522427198605030037</v>
      </c>
      <c r="D561" t="s">
        <v>896</v>
      </c>
      <c r="E561" t="s">
        <v>897</v>
      </c>
      <c r="F561" t="str">
        <f>"2019-02-12 11:36:49"</f>
        <v>2019-02-12 11:36:49</v>
      </c>
    </row>
    <row r="562" spans="1:6" x14ac:dyDescent="0.3">
      <c r="A562" t="s">
        <v>898</v>
      </c>
      <c r="B562" t="str">
        <f>"15775058799"</f>
        <v>15775058799</v>
      </c>
      <c r="C562" t="str">
        <f>"440981199411176618"</f>
        <v>440981199411176618</v>
      </c>
      <c r="D562" t="s">
        <v>899</v>
      </c>
      <c r="E562" t="s">
        <v>900</v>
      </c>
      <c r="F562" t="str">
        <f>"2019-02-12 11:36:39"</f>
        <v>2019-02-12 11:36:39</v>
      </c>
    </row>
    <row r="563" spans="1:6" x14ac:dyDescent="0.3">
      <c r="A563" t="s">
        <v>901</v>
      </c>
      <c r="B563" t="str">
        <f>"15253266301"</f>
        <v>15253266301</v>
      </c>
      <c r="C563" t="str">
        <f>"230822199711284114"</f>
        <v>230822199711284114</v>
      </c>
      <c r="D563" t="s">
        <v>902</v>
      </c>
      <c r="E563" t="s">
        <v>903</v>
      </c>
      <c r="F563" t="str">
        <f>"2019-02-12 11:34:18"</f>
        <v>2019-02-12 11:34:18</v>
      </c>
    </row>
    <row r="564" spans="1:6" x14ac:dyDescent="0.3">
      <c r="A564" t="s">
        <v>3</v>
      </c>
      <c r="B564" t="str">
        <f>"15972492709"</f>
        <v>15972492709</v>
      </c>
      <c r="C564" t="s">
        <v>3</v>
      </c>
      <c r="D564" t="s">
        <v>3</v>
      </c>
      <c r="E564" t="s">
        <v>3</v>
      </c>
      <c r="F564" t="str">
        <f>"2019-02-12 11:32:42"</f>
        <v>2019-02-12 11:32:42</v>
      </c>
    </row>
    <row r="565" spans="1:6" x14ac:dyDescent="0.3">
      <c r="A565" t="s">
        <v>904</v>
      </c>
      <c r="B565" t="str">
        <f>"15125222574"</f>
        <v>15125222574</v>
      </c>
      <c r="C565" t="str">
        <f>"532931197712200029"</f>
        <v>532931197712200029</v>
      </c>
      <c r="D565" t="s">
        <v>3</v>
      </c>
      <c r="E565" t="s">
        <v>3</v>
      </c>
      <c r="F565" t="str">
        <f>"2019-02-12 11:32:36"</f>
        <v>2019-02-12 11:32:36</v>
      </c>
    </row>
    <row r="566" spans="1:6" x14ac:dyDescent="0.3">
      <c r="A566" t="s">
        <v>905</v>
      </c>
      <c r="B566" t="str">
        <f>"18253877020"</f>
        <v>18253877020</v>
      </c>
      <c r="C566" t="str">
        <f>"370983198712281315"</f>
        <v>370983198712281315</v>
      </c>
      <c r="D566" t="s">
        <v>3</v>
      </c>
      <c r="E566" t="s">
        <v>3</v>
      </c>
      <c r="F566" t="str">
        <f>"2019-02-12 11:30:39"</f>
        <v>2019-02-12 11:30:39</v>
      </c>
    </row>
    <row r="567" spans="1:6" x14ac:dyDescent="0.3">
      <c r="A567" t="s">
        <v>906</v>
      </c>
      <c r="B567" t="str">
        <f>"15898569962"</f>
        <v>15898569962</v>
      </c>
      <c r="C567" t="str">
        <f>"430626198002185735"</f>
        <v>430626198002185735</v>
      </c>
      <c r="D567" t="s">
        <v>3</v>
      </c>
      <c r="E567" t="s">
        <v>3</v>
      </c>
      <c r="F567" t="str">
        <f>"2019-02-12 11:29:28"</f>
        <v>2019-02-12 11:29:28</v>
      </c>
    </row>
    <row r="568" spans="1:6" x14ac:dyDescent="0.3">
      <c r="A568" t="s">
        <v>907</v>
      </c>
      <c r="B568" t="str">
        <f>"18848500209"</f>
        <v>18848500209</v>
      </c>
      <c r="C568" t="str">
        <f>"522228199501140055"</f>
        <v>522228199501140055</v>
      </c>
      <c r="D568" t="s">
        <v>908</v>
      </c>
      <c r="E568" t="s">
        <v>909</v>
      </c>
      <c r="F568" t="str">
        <f>"2019-02-12 11:29:25"</f>
        <v>2019-02-12 11:29:25</v>
      </c>
    </row>
    <row r="569" spans="1:6" x14ac:dyDescent="0.3">
      <c r="A569" t="s">
        <v>3</v>
      </c>
      <c r="B569" t="str">
        <f>"15736860931"</f>
        <v>15736860931</v>
      </c>
      <c r="C569" t="s">
        <v>3</v>
      </c>
      <c r="D569" t="s">
        <v>3</v>
      </c>
      <c r="E569" t="s">
        <v>3</v>
      </c>
      <c r="F569" t="str">
        <f>"2019-02-12 11:29:15"</f>
        <v>2019-02-12 11:29:15</v>
      </c>
    </row>
    <row r="570" spans="1:6" x14ac:dyDescent="0.3">
      <c r="A570" t="s">
        <v>910</v>
      </c>
      <c r="B570" t="str">
        <f>"13929520278"</f>
        <v>13929520278</v>
      </c>
      <c r="C570" t="str">
        <f>"452132198807182756"</f>
        <v>452132198807182756</v>
      </c>
      <c r="D570" t="s">
        <v>911</v>
      </c>
      <c r="E570" t="s">
        <v>912</v>
      </c>
      <c r="F570" t="str">
        <f>"2019-02-12 11:23:19"</f>
        <v>2019-02-12 11:23:19</v>
      </c>
    </row>
    <row r="571" spans="1:6" x14ac:dyDescent="0.3">
      <c r="A571" t="s">
        <v>913</v>
      </c>
      <c r="B571" t="str">
        <f>"15885443347"</f>
        <v>15885443347</v>
      </c>
      <c r="C571" t="str">
        <f>"522701198102034426"</f>
        <v>522701198102034426</v>
      </c>
      <c r="D571" t="s">
        <v>3</v>
      </c>
      <c r="E571" t="s">
        <v>3</v>
      </c>
      <c r="F571" t="str">
        <f>"2019-02-12 11:21:51"</f>
        <v>2019-02-12 11:21:51</v>
      </c>
    </row>
    <row r="572" spans="1:6" x14ac:dyDescent="0.3">
      <c r="A572" t="s">
        <v>3</v>
      </c>
      <c r="B572" t="str">
        <f>"17665396222"</f>
        <v>17665396222</v>
      </c>
      <c r="C572" t="s">
        <v>3</v>
      </c>
      <c r="D572" t="s">
        <v>3</v>
      </c>
      <c r="E572" t="s">
        <v>3</v>
      </c>
      <c r="F572" t="str">
        <f>"2019-02-12 11:17:54"</f>
        <v>2019-02-12 11:17:54</v>
      </c>
    </row>
    <row r="573" spans="1:6" x14ac:dyDescent="0.3">
      <c r="A573" t="s">
        <v>914</v>
      </c>
      <c r="B573" t="str">
        <f>"15134433313"</f>
        <v>15134433313</v>
      </c>
      <c r="C573" t="str">
        <f>"220322199601062407"</f>
        <v>220322199601062407</v>
      </c>
      <c r="D573" t="s">
        <v>915</v>
      </c>
      <c r="E573" t="s">
        <v>916</v>
      </c>
      <c r="F573" t="str">
        <f>"2019-02-12 11:17:22"</f>
        <v>2019-02-12 11:17:22</v>
      </c>
    </row>
    <row r="574" spans="1:6" x14ac:dyDescent="0.3">
      <c r="A574" t="s">
        <v>917</v>
      </c>
      <c r="B574" t="str">
        <f>"15837656573"</f>
        <v>15837656573</v>
      </c>
      <c r="C574" t="str">
        <f>"411503198710210732"</f>
        <v>411503198710210732</v>
      </c>
      <c r="D574" t="s">
        <v>918</v>
      </c>
      <c r="E574" t="s">
        <v>919</v>
      </c>
      <c r="F574" t="str">
        <f>"2019-02-12 11:15:27"</f>
        <v>2019-02-12 11:15:27</v>
      </c>
    </row>
    <row r="575" spans="1:6" x14ac:dyDescent="0.3">
      <c r="A575" t="s">
        <v>920</v>
      </c>
      <c r="B575" t="str">
        <f>"17864730252"</f>
        <v>17864730252</v>
      </c>
      <c r="C575" t="str">
        <f>"370481199808273832"</f>
        <v>370481199808273832</v>
      </c>
      <c r="D575" t="s">
        <v>921</v>
      </c>
      <c r="E575" t="s">
        <v>921</v>
      </c>
      <c r="F575" t="str">
        <f>"2019-02-12 11:15:09"</f>
        <v>2019-02-12 11:15:09</v>
      </c>
    </row>
    <row r="576" spans="1:6" x14ac:dyDescent="0.3">
      <c r="A576" t="s">
        <v>922</v>
      </c>
      <c r="B576" t="str">
        <f>"15661454629"</f>
        <v>15661454629</v>
      </c>
      <c r="C576" t="str">
        <f>"152224197711271017"</f>
        <v>152224197711271017</v>
      </c>
      <c r="D576" t="s">
        <v>3</v>
      </c>
      <c r="E576" t="s">
        <v>3</v>
      </c>
      <c r="F576" t="str">
        <f>"2019-02-12 11:14:44"</f>
        <v>2019-02-12 11:14:44</v>
      </c>
    </row>
    <row r="577" spans="1:6" x14ac:dyDescent="0.3">
      <c r="A577" t="s">
        <v>3</v>
      </c>
      <c r="B577" t="str">
        <f>"18621659976"</f>
        <v>18621659976</v>
      </c>
      <c r="C577" t="s">
        <v>3</v>
      </c>
      <c r="D577" t="s">
        <v>3</v>
      </c>
      <c r="E577" t="s">
        <v>3</v>
      </c>
      <c r="F577" t="str">
        <f>"2019-02-12 11:14:26"</f>
        <v>2019-02-12 11:14:26</v>
      </c>
    </row>
    <row r="578" spans="1:6" x14ac:dyDescent="0.3">
      <c r="A578" t="s">
        <v>3</v>
      </c>
      <c r="B578" t="str">
        <f>"18771907198"</f>
        <v>18771907198</v>
      </c>
      <c r="C578" t="s">
        <v>3</v>
      </c>
      <c r="D578" t="s">
        <v>3</v>
      </c>
      <c r="E578" t="s">
        <v>3</v>
      </c>
      <c r="F578" t="str">
        <f>"2019-02-12 11:13:33"</f>
        <v>2019-02-12 11:13:33</v>
      </c>
    </row>
    <row r="579" spans="1:6" x14ac:dyDescent="0.3">
      <c r="A579" t="s">
        <v>923</v>
      </c>
      <c r="B579" t="str">
        <f>"13807294855"</f>
        <v>13807294855</v>
      </c>
      <c r="C579" t="str">
        <f>"420923197502136252"</f>
        <v>420923197502136252</v>
      </c>
      <c r="D579" t="s">
        <v>924</v>
      </c>
      <c r="E579" t="s">
        <v>925</v>
      </c>
      <c r="F579" t="str">
        <f>"2019-02-12 11:13:29"</f>
        <v>2019-02-12 11:13:29</v>
      </c>
    </row>
    <row r="580" spans="1:6" x14ac:dyDescent="0.3">
      <c r="A580" t="s">
        <v>926</v>
      </c>
      <c r="B580" t="str">
        <f>"18034909185"</f>
        <v>18034909185</v>
      </c>
      <c r="C580" t="str">
        <f>"140602198803296013"</f>
        <v>140602198803296013</v>
      </c>
      <c r="D580" t="s">
        <v>927</v>
      </c>
      <c r="E580" t="s">
        <v>928</v>
      </c>
      <c r="F580" t="str">
        <f>"2019-02-12 11:13:26"</f>
        <v>2019-02-12 11:13:26</v>
      </c>
    </row>
    <row r="581" spans="1:6" x14ac:dyDescent="0.3">
      <c r="A581" t="s">
        <v>3</v>
      </c>
      <c r="B581" t="str">
        <f>"15666439596"</f>
        <v>15666439596</v>
      </c>
      <c r="C581" t="s">
        <v>3</v>
      </c>
      <c r="D581" t="s">
        <v>3</v>
      </c>
      <c r="E581" t="s">
        <v>3</v>
      </c>
      <c r="F581" t="str">
        <f>"2019-02-12 11:12:54"</f>
        <v>2019-02-12 11:12:54</v>
      </c>
    </row>
    <row r="582" spans="1:6" x14ac:dyDescent="0.3">
      <c r="A582" t="s">
        <v>3</v>
      </c>
      <c r="B582" t="str">
        <f>"18280528411"</f>
        <v>18280528411</v>
      </c>
      <c r="C582" t="s">
        <v>3</v>
      </c>
      <c r="D582" t="s">
        <v>3</v>
      </c>
      <c r="E582" t="s">
        <v>3</v>
      </c>
      <c r="F582" t="str">
        <f>"2019-02-12 11:12:39"</f>
        <v>2019-02-12 11:12:39</v>
      </c>
    </row>
    <row r="583" spans="1:6" x14ac:dyDescent="0.3">
      <c r="A583" t="s">
        <v>3</v>
      </c>
      <c r="B583" t="str">
        <f>"13203882810"</f>
        <v>13203882810</v>
      </c>
      <c r="C583" t="s">
        <v>3</v>
      </c>
      <c r="D583" t="s">
        <v>3</v>
      </c>
      <c r="E583" t="s">
        <v>3</v>
      </c>
      <c r="F583" t="str">
        <f>"2019-02-12 11:12:28"</f>
        <v>2019-02-12 11:12:28</v>
      </c>
    </row>
    <row r="584" spans="1:6" x14ac:dyDescent="0.3">
      <c r="A584" t="s">
        <v>3</v>
      </c>
      <c r="B584" t="str">
        <f>"18701243070"</f>
        <v>18701243070</v>
      </c>
      <c r="C584" t="s">
        <v>3</v>
      </c>
      <c r="D584" t="s">
        <v>3</v>
      </c>
      <c r="E584" t="s">
        <v>3</v>
      </c>
      <c r="F584" t="str">
        <f>"2019-02-12 11:12:14"</f>
        <v>2019-02-12 11:12:14</v>
      </c>
    </row>
    <row r="585" spans="1:6" x14ac:dyDescent="0.3">
      <c r="A585" t="s">
        <v>929</v>
      </c>
      <c r="B585" t="str">
        <f>"15643562626"</f>
        <v>15643562626</v>
      </c>
      <c r="C585" t="str">
        <f>"220521198709124841"</f>
        <v>220521198709124841</v>
      </c>
      <c r="D585" t="s">
        <v>3</v>
      </c>
      <c r="E585" t="s">
        <v>3</v>
      </c>
      <c r="F585" t="str">
        <f>"2019-02-12 11:11:37"</f>
        <v>2019-02-12 11:11:37</v>
      </c>
    </row>
    <row r="586" spans="1:6" x14ac:dyDescent="0.3">
      <c r="A586" t="s">
        <v>3</v>
      </c>
      <c r="B586" t="str">
        <f>"18550446750"</f>
        <v>18550446750</v>
      </c>
      <c r="C586" t="s">
        <v>3</v>
      </c>
      <c r="D586" t="s">
        <v>3</v>
      </c>
      <c r="E586" t="s">
        <v>3</v>
      </c>
      <c r="F586" t="str">
        <f>"2019-02-12 11:11:24"</f>
        <v>2019-02-12 11:11:24</v>
      </c>
    </row>
    <row r="587" spans="1:6" x14ac:dyDescent="0.3">
      <c r="A587" t="s">
        <v>3</v>
      </c>
      <c r="B587" t="str">
        <f>"13610355578"</f>
        <v>13610355578</v>
      </c>
      <c r="C587" t="s">
        <v>3</v>
      </c>
      <c r="D587" t="s">
        <v>3</v>
      </c>
      <c r="E587" t="s">
        <v>3</v>
      </c>
      <c r="F587" t="str">
        <f>"2019-02-12 11:11:13"</f>
        <v>2019-02-12 11:11:13</v>
      </c>
    </row>
    <row r="588" spans="1:6" x14ac:dyDescent="0.3">
      <c r="A588" t="s">
        <v>930</v>
      </c>
      <c r="B588" t="str">
        <f>"13710322344"</f>
        <v>13710322344</v>
      </c>
      <c r="C588" t="str">
        <f>"440181198309291814"</f>
        <v>440181198309291814</v>
      </c>
      <c r="D588" t="s">
        <v>931</v>
      </c>
      <c r="E588" t="s">
        <v>932</v>
      </c>
      <c r="F588" t="str">
        <f>"2019-02-12 11:11:04"</f>
        <v>2019-02-12 11:11:04</v>
      </c>
    </row>
    <row r="589" spans="1:6" x14ac:dyDescent="0.3">
      <c r="A589" t="s">
        <v>933</v>
      </c>
      <c r="B589" t="str">
        <f>"18288774243"</f>
        <v>18288774243</v>
      </c>
      <c r="C589" t="str">
        <f>"533522199608160428"</f>
        <v>533522199608160428</v>
      </c>
      <c r="D589" t="s">
        <v>934</v>
      </c>
      <c r="E589" t="s">
        <v>935</v>
      </c>
      <c r="F589" t="str">
        <f>"2019-02-12 11:10:56"</f>
        <v>2019-02-12 11:10:56</v>
      </c>
    </row>
    <row r="590" spans="1:6" x14ac:dyDescent="0.3">
      <c r="A590" t="s">
        <v>3</v>
      </c>
      <c r="B590" t="str">
        <f>"17521544874"</f>
        <v>17521544874</v>
      </c>
      <c r="C590" t="s">
        <v>3</v>
      </c>
      <c r="D590" t="s">
        <v>3</v>
      </c>
      <c r="E590" t="s">
        <v>3</v>
      </c>
      <c r="F590" t="str">
        <f>"2019-02-12 11:10:37"</f>
        <v>2019-02-12 11:10:37</v>
      </c>
    </row>
    <row r="591" spans="1:6" x14ac:dyDescent="0.3">
      <c r="A591" t="s">
        <v>936</v>
      </c>
      <c r="B591" t="str">
        <f>"18647523198"</f>
        <v>18647523198</v>
      </c>
      <c r="C591" t="str">
        <f>"152325200012130510"</f>
        <v>152325200012130510</v>
      </c>
      <c r="D591" t="s">
        <v>937</v>
      </c>
      <c r="E591" t="s">
        <v>938</v>
      </c>
      <c r="F591" t="str">
        <f>"2019-02-12 11:10:34"</f>
        <v>2019-02-12 11:10:34</v>
      </c>
    </row>
    <row r="592" spans="1:6" x14ac:dyDescent="0.3">
      <c r="A592" t="s">
        <v>3</v>
      </c>
      <c r="B592" t="str">
        <f>"13522350569"</f>
        <v>13522350569</v>
      </c>
      <c r="C592" t="s">
        <v>3</v>
      </c>
      <c r="D592" t="s">
        <v>3</v>
      </c>
      <c r="E592" t="s">
        <v>3</v>
      </c>
      <c r="F592" t="str">
        <f>"2019-02-12 11:10:31"</f>
        <v>2019-02-12 11:10:31</v>
      </c>
    </row>
    <row r="593" spans="1:6" x14ac:dyDescent="0.3">
      <c r="A593" t="s">
        <v>3</v>
      </c>
      <c r="B593" t="str">
        <f>"15876783818"</f>
        <v>15876783818</v>
      </c>
      <c r="C593" t="s">
        <v>3</v>
      </c>
      <c r="D593" t="s">
        <v>3</v>
      </c>
      <c r="E593" t="s">
        <v>3</v>
      </c>
      <c r="F593" t="str">
        <f>"2019-02-12 11:10:15"</f>
        <v>2019-02-12 11:10:15</v>
      </c>
    </row>
    <row r="594" spans="1:6" x14ac:dyDescent="0.3">
      <c r="A594" t="s">
        <v>3</v>
      </c>
      <c r="B594" t="str">
        <f>"17728044492"</f>
        <v>17728044492</v>
      </c>
      <c r="C594" t="s">
        <v>3</v>
      </c>
      <c r="D594" t="s">
        <v>3</v>
      </c>
      <c r="E594" t="s">
        <v>3</v>
      </c>
      <c r="F594" t="str">
        <f>"2019-02-12 11:10:12"</f>
        <v>2019-02-12 11:10:12</v>
      </c>
    </row>
    <row r="595" spans="1:6" x14ac:dyDescent="0.3">
      <c r="A595" t="s">
        <v>939</v>
      </c>
      <c r="B595" t="str">
        <f>"13853954768"</f>
        <v>13853954768</v>
      </c>
      <c r="C595" t="str">
        <f>"372831196912080519"</f>
        <v>372831196912080519</v>
      </c>
      <c r="D595" t="s">
        <v>940</v>
      </c>
      <c r="E595" t="s">
        <v>941</v>
      </c>
      <c r="F595" t="str">
        <f>"2019-02-12 11:10:10"</f>
        <v>2019-02-12 11:10:10</v>
      </c>
    </row>
    <row r="596" spans="1:6" x14ac:dyDescent="0.3">
      <c r="A596" t="s">
        <v>3</v>
      </c>
      <c r="B596" t="str">
        <f>"15884282450"</f>
        <v>15884282450</v>
      </c>
      <c r="C596" t="s">
        <v>3</v>
      </c>
      <c r="D596" t="s">
        <v>3</v>
      </c>
      <c r="E596" t="s">
        <v>3</v>
      </c>
      <c r="F596" t="str">
        <f>"2019-02-12 11:09:28"</f>
        <v>2019-02-12 11:09:28</v>
      </c>
    </row>
    <row r="597" spans="1:6" x14ac:dyDescent="0.3">
      <c r="A597" t="s">
        <v>3</v>
      </c>
      <c r="B597" t="str">
        <f>"13578183858"</f>
        <v>13578183858</v>
      </c>
      <c r="C597" t="s">
        <v>3</v>
      </c>
      <c r="D597" t="s">
        <v>3</v>
      </c>
      <c r="E597" t="s">
        <v>3</v>
      </c>
      <c r="F597" t="str">
        <f>"2019-02-12 11:08:52"</f>
        <v>2019-02-12 11:08:52</v>
      </c>
    </row>
    <row r="598" spans="1:6" x14ac:dyDescent="0.3">
      <c r="A598" t="s">
        <v>942</v>
      </c>
      <c r="B598" t="str">
        <f>"18581525876"</f>
        <v>18581525876</v>
      </c>
      <c r="C598" t="str">
        <f>"511325198808071719"</f>
        <v>511325198808071719</v>
      </c>
      <c r="D598" t="s">
        <v>943</v>
      </c>
      <c r="E598" t="s">
        <v>944</v>
      </c>
      <c r="F598" t="str">
        <f>"2019-02-12 11:08:51"</f>
        <v>2019-02-12 11:08:51</v>
      </c>
    </row>
    <row r="599" spans="1:6" x14ac:dyDescent="0.3">
      <c r="A599" t="s">
        <v>945</v>
      </c>
      <c r="B599" t="str">
        <f>"15237993638"</f>
        <v>15237993638</v>
      </c>
      <c r="C599" t="str">
        <f>"410323199205105032"</f>
        <v>410323199205105032</v>
      </c>
      <c r="D599" t="s">
        <v>946</v>
      </c>
      <c r="E599" t="s">
        <v>947</v>
      </c>
      <c r="F599" t="str">
        <f>"2019-02-12 11:08:48"</f>
        <v>2019-02-12 11:08:48</v>
      </c>
    </row>
    <row r="600" spans="1:6" x14ac:dyDescent="0.3">
      <c r="A600" t="s">
        <v>948</v>
      </c>
      <c r="B600" t="str">
        <f>"13626395566"</f>
        <v>13626395566</v>
      </c>
      <c r="C600" t="str">
        <f>"370281198610282316"</f>
        <v>370281198610282316</v>
      </c>
      <c r="D600" t="s">
        <v>949</v>
      </c>
      <c r="E600" t="s">
        <v>950</v>
      </c>
      <c r="F600" t="str">
        <f>"2019-02-12 11:08:34"</f>
        <v>2019-02-12 11:08:34</v>
      </c>
    </row>
    <row r="601" spans="1:6" x14ac:dyDescent="0.3">
      <c r="A601" t="s">
        <v>3</v>
      </c>
      <c r="B601" t="str">
        <f>"13783220059"</f>
        <v>13783220059</v>
      </c>
      <c r="C601" t="s">
        <v>3</v>
      </c>
      <c r="D601" t="s">
        <v>3</v>
      </c>
      <c r="E601" t="s">
        <v>3</v>
      </c>
      <c r="F601" t="str">
        <f>"2019-02-12 11:08:26"</f>
        <v>2019-02-12 11:08:26</v>
      </c>
    </row>
    <row r="602" spans="1:6" x14ac:dyDescent="0.3">
      <c r="A602" t="s">
        <v>3</v>
      </c>
      <c r="B602" t="str">
        <f>"15948463743"</f>
        <v>15948463743</v>
      </c>
      <c r="C602" t="s">
        <v>3</v>
      </c>
      <c r="D602" t="s">
        <v>3</v>
      </c>
      <c r="E602" t="s">
        <v>3</v>
      </c>
      <c r="F602" t="str">
        <f>"2019-02-12 11:08:17"</f>
        <v>2019-02-12 11:08:17</v>
      </c>
    </row>
    <row r="603" spans="1:6" x14ac:dyDescent="0.3">
      <c r="A603" t="s">
        <v>951</v>
      </c>
      <c r="B603" t="str">
        <f>"15198025350"</f>
        <v>15198025350</v>
      </c>
      <c r="C603" t="str">
        <f>"510321199606015653"</f>
        <v>510321199606015653</v>
      </c>
      <c r="D603" t="s">
        <v>952</v>
      </c>
      <c r="E603" t="s">
        <v>953</v>
      </c>
      <c r="F603" t="str">
        <f>"2019-02-12 11:08:13"</f>
        <v>2019-02-12 11:08:13</v>
      </c>
    </row>
    <row r="604" spans="1:6" x14ac:dyDescent="0.3">
      <c r="A604" t="s">
        <v>3</v>
      </c>
      <c r="B604" t="str">
        <f>"15011552986"</f>
        <v>15011552986</v>
      </c>
      <c r="C604" t="s">
        <v>3</v>
      </c>
      <c r="D604" t="s">
        <v>3</v>
      </c>
      <c r="E604" t="s">
        <v>3</v>
      </c>
      <c r="F604" t="str">
        <f>"2019-02-12 11:08:05"</f>
        <v>2019-02-12 11:08:05</v>
      </c>
    </row>
    <row r="605" spans="1:6" x14ac:dyDescent="0.3">
      <c r="A605" t="s">
        <v>3</v>
      </c>
      <c r="B605" t="str">
        <f>"18654380006"</f>
        <v>18654380006</v>
      </c>
      <c r="C605" t="s">
        <v>3</v>
      </c>
      <c r="D605" t="s">
        <v>3</v>
      </c>
      <c r="E605" t="s">
        <v>3</v>
      </c>
      <c r="F605" t="str">
        <f>"2019-02-12 11:07:40"</f>
        <v>2019-02-12 11:07:40</v>
      </c>
    </row>
    <row r="606" spans="1:6" x14ac:dyDescent="0.3">
      <c r="A606" t="s">
        <v>3</v>
      </c>
      <c r="B606" t="str">
        <f>"13782373379"</f>
        <v>13782373379</v>
      </c>
      <c r="C606" t="s">
        <v>3</v>
      </c>
      <c r="D606" t="s">
        <v>3</v>
      </c>
      <c r="E606" t="s">
        <v>3</v>
      </c>
      <c r="F606" t="str">
        <f>"2019-02-12 11:07:24"</f>
        <v>2019-02-12 11:07:24</v>
      </c>
    </row>
    <row r="607" spans="1:6" x14ac:dyDescent="0.3">
      <c r="A607" t="s">
        <v>954</v>
      </c>
      <c r="B607" t="str">
        <f>"13601265370"</f>
        <v>13601265370</v>
      </c>
      <c r="C607" t="str">
        <f>"13262919671021151X"</f>
        <v>13262919671021151X</v>
      </c>
      <c r="D607" t="s">
        <v>955</v>
      </c>
      <c r="E607" t="s">
        <v>956</v>
      </c>
      <c r="F607" t="str">
        <f>"2019-02-12 11:06:44"</f>
        <v>2019-02-12 11:06:44</v>
      </c>
    </row>
    <row r="608" spans="1:6" x14ac:dyDescent="0.3">
      <c r="A608" t="s">
        <v>3</v>
      </c>
      <c r="B608" t="str">
        <f>"15766261020"</f>
        <v>15766261020</v>
      </c>
      <c r="C608" t="s">
        <v>3</v>
      </c>
      <c r="D608" t="s">
        <v>3</v>
      </c>
      <c r="E608" t="s">
        <v>3</v>
      </c>
      <c r="F608" t="str">
        <f>"2019-02-12 11:06:07"</f>
        <v>2019-02-12 11:06:07</v>
      </c>
    </row>
    <row r="609" spans="1:6" x14ac:dyDescent="0.3">
      <c r="A609" t="s">
        <v>3</v>
      </c>
      <c r="B609" t="str">
        <f>"18048903798"</f>
        <v>18048903798</v>
      </c>
      <c r="C609" t="s">
        <v>3</v>
      </c>
      <c r="D609" t="s">
        <v>3</v>
      </c>
      <c r="E609" t="s">
        <v>3</v>
      </c>
      <c r="F609" t="str">
        <f>"2019-02-12 11:06:03"</f>
        <v>2019-02-12 11:06:03</v>
      </c>
    </row>
    <row r="610" spans="1:6" x14ac:dyDescent="0.3">
      <c r="A610" t="s">
        <v>3</v>
      </c>
      <c r="B610" t="str">
        <f>"18722889362"</f>
        <v>18722889362</v>
      </c>
      <c r="C610" t="s">
        <v>3</v>
      </c>
      <c r="D610" t="s">
        <v>3</v>
      </c>
      <c r="E610" t="s">
        <v>3</v>
      </c>
      <c r="F610" t="str">
        <f>"2019-02-12 11:03:55"</f>
        <v>2019-02-12 11:03:55</v>
      </c>
    </row>
    <row r="611" spans="1:6" x14ac:dyDescent="0.3">
      <c r="A611" t="s">
        <v>957</v>
      </c>
      <c r="B611" t="str">
        <f>"13769117340"</f>
        <v>13769117340</v>
      </c>
      <c r="C611" t="str">
        <f>"53010219870321301X"</f>
        <v>53010219870321301X</v>
      </c>
      <c r="D611" t="s">
        <v>958</v>
      </c>
      <c r="E611" t="s">
        <v>959</v>
      </c>
      <c r="F611" t="str">
        <f>"2019-02-12 11:03:39"</f>
        <v>2019-02-12 11:03:39</v>
      </c>
    </row>
    <row r="612" spans="1:6" x14ac:dyDescent="0.3">
      <c r="A612" t="s">
        <v>960</v>
      </c>
      <c r="B612" t="str">
        <f>"17649882865"</f>
        <v>17649882865</v>
      </c>
      <c r="C612" t="str">
        <f>"220105199107170616"</f>
        <v>220105199107170616</v>
      </c>
      <c r="D612" t="s">
        <v>961</v>
      </c>
      <c r="E612" t="s">
        <v>962</v>
      </c>
      <c r="F612" t="str">
        <f>"2019-02-12 11:02:53"</f>
        <v>2019-02-12 11:02:53</v>
      </c>
    </row>
    <row r="613" spans="1:6" x14ac:dyDescent="0.3">
      <c r="A613" t="s">
        <v>3</v>
      </c>
      <c r="B613" t="str">
        <f>"13324385017"</f>
        <v>13324385017</v>
      </c>
      <c r="C613" t="s">
        <v>3</v>
      </c>
      <c r="D613" t="s">
        <v>3</v>
      </c>
      <c r="E613" t="s">
        <v>3</v>
      </c>
      <c r="F613" t="str">
        <f>"2019-02-12 11:02:03"</f>
        <v>2019-02-12 11:02:03</v>
      </c>
    </row>
    <row r="614" spans="1:6" x14ac:dyDescent="0.3">
      <c r="A614" t="s">
        <v>963</v>
      </c>
      <c r="B614" t="str">
        <f>"18204741851"</f>
        <v>18204741851</v>
      </c>
      <c r="C614" t="str">
        <f>"150925198208074531"</f>
        <v>150925198208074531</v>
      </c>
      <c r="D614" t="s">
        <v>964</v>
      </c>
      <c r="E614" t="s">
        <v>965</v>
      </c>
      <c r="F614" t="str">
        <f>"2019-02-12 11:01:28"</f>
        <v>2019-02-12 11:01:28</v>
      </c>
    </row>
    <row r="615" spans="1:6" x14ac:dyDescent="0.3">
      <c r="A615" t="s">
        <v>3</v>
      </c>
      <c r="B615" t="str">
        <f>"15959015020"</f>
        <v>15959015020</v>
      </c>
      <c r="C615" t="s">
        <v>3</v>
      </c>
      <c r="D615" t="s">
        <v>3</v>
      </c>
      <c r="E615" t="s">
        <v>3</v>
      </c>
      <c r="F615" t="str">
        <f>"2019-02-12 11:01:21"</f>
        <v>2019-02-12 11:01:21</v>
      </c>
    </row>
    <row r="616" spans="1:6" x14ac:dyDescent="0.3">
      <c r="A616" t="s">
        <v>966</v>
      </c>
      <c r="B616" t="str">
        <f>"18628405750"</f>
        <v>18628405750</v>
      </c>
      <c r="C616" t="str">
        <f>"610481198410011053"</f>
        <v>610481198410011053</v>
      </c>
      <c r="D616" t="s">
        <v>967</v>
      </c>
      <c r="E616" t="s">
        <v>968</v>
      </c>
      <c r="F616" t="str">
        <f>"2019-02-12 11:01:14"</f>
        <v>2019-02-12 11:01:14</v>
      </c>
    </row>
    <row r="617" spans="1:6" x14ac:dyDescent="0.3">
      <c r="A617" t="s">
        <v>969</v>
      </c>
      <c r="B617" t="str">
        <f>"18370016732"</f>
        <v>18370016732</v>
      </c>
      <c r="C617" t="str">
        <f>"360104196802031993"</f>
        <v>360104196802031993</v>
      </c>
      <c r="D617" t="s">
        <v>970</v>
      </c>
      <c r="E617" t="s">
        <v>971</v>
      </c>
      <c r="F617" t="str">
        <f>"2019-02-12 11:01:07"</f>
        <v>2019-02-12 11:01:07</v>
      </c>
    </row>
    <row r="618" spans="1:6" x14ac:dyDescent="0.3">
      <c r="A618" t="s">
        <v>972</v>
      </c>
      <c r="B618" t="str">
        <f>"18945357997"</f>
        <v>18945357997</v>
      </c>
      <c r="C618" t="str">
        <f>"232326198807150036"</f>
        <v>232326198807150036</v>
      </c>
      <c r="D618" t="s">
        <v>973</v>
      </c>
      <c r="E618" t="s">
        <v>974</v>
      </c>
      <c r="F618" t="str">
        <f>"2019-02-12 11:00:59"</f>
        <v>2019-02-12 11:00:59</v>
      </c>
    </row>
    <row r="619" spans="1:6" x14ac:dyDescent="0.3">
      <c r="A619" t="s">
        <v>3</v>
      </c>
      <c r="B619" t="str">
        <f>"17798393468"</f>
        <v>17798393468</v>
      </c>
      <c r="C619" t="s">
        <v>3</v>
      </c>
      <c r="D619" t="s">
        <v>3</v>
      </c>
      <c r="E619" t="s">
        <v>3</v>
      </c>
      <c r="F619" t="str">
        <f>"2019-02-12 11:00:34"</f>
        <v>2019-02-12 11:00:34</v>
      </c>
    </row>
    <row r="620" spans="1:6" x14ac:dyDescent="0.3">
      <c r="A620" t="s">
        <v>975</v>
      </c>
      <c r="B620" t="str">
        <f>"15874820991"</f>
        <v>15874820991</v>
      </c>
      <c r="C620" t="str">
        <f>"41050419721213001X"</f>
        <v>41050419721213001X</v>
      </c>
      <c r="D620" t="s">
        <v>976</v>
      </c>
      <c r="E620" t="s">
        <v>977</v>
      </c>
      <c r="F620" t="str">
        <f>"2019-02-12 11:00:32"</f>
        <v>2019-02-12 11:00:32</v>
      </c>
    </row>
    <row r="621" spans="1:6" x14ac:dyDescent="0.3">
      <c r="A621" t="s">
        <v>3</v>
      </c>
      <c r="B621" t="str">
        <f>"13848370116"</f>
        <v>13848370116</v>
      </c>
      <c r="C621" t="s">
        <v>3</v>
      </c>
      <c r="D621" t="s">
        <v>3</v>
      </c>
      <c r="E621" t="s">
        <v>3</v>
      </c>
      <c r="F621" t="str">
        <f>"2019-02-12 11:00:04"</f>
        <v>2019-02-12 11:00:04</v>
      </c>
    </row>
    <row r="622" spans="1:6" x14ac:dyDescent="0.3">
      <c r="A622" t="s">
        <v>978</v>
      </c>
      <c r="B622" t="str">
        <f>"13692989747"</f>
        <v>13692989747</v>
      </c>
      <c r="C622" t="str">
        <f>"44152219780209103X"</f>
        <v>44152219780209103X</v>
      </c>
      <c r="D622" t="s">
        <v>979</v>
      </c>
      <c r="E622" t="s">
        <v>980</v>
      </c>
      <c r="F622" t="str">
        <f>"2019-02-12 10:59:13"</f>
        <v>2019-02-12 10:59:13</v>
      </c>
    </row>
    <row r="623" spans="1:6" x14ac:dyDescent="0.3">
      <c r="A623" t="s">
        <v>3</v>
      </c>
      <c r="B623" t="str">
        <f>"13324957608"</f>
        <v>13324957608</v>
      </c>
      <c r="C623" t="s">
        <v>3</v>
      </c>
      <c r="D623" t="s">
        <v>3</v>
      </c>
      <c r="E623" t="s">
        <v>3</v>
      </c>
      <c r="F623" t="str">
        <f>"2019-02-12 10:59:07"</f>
        <v>2019-02-12 10:59:07</v>
      </c>
    </row>
    <row r="624" spans="1:6" x14ac:dyDescent="0.3">
      <c r="A624" t="s">
        <v>981</v>
      </c>
      <c r="B624" t="str">
        <f>"18585399034"</f>
        <v>18585399034</v>
      </c>
      <c r="C624" t="str">
        <f>"522501199709037344"</f>
        <v>522501199709037344</v>
      </c>
      <c r="D624" t="s">
        <v>982</v>
      </c>
      <c r="E624" t="s">
        <v>983</v>
      </c>
      <c r="F624" t="str">
        <f>"2019-02-12 10:58:57"</f>
        <v>2019-02-12 10:58:57</v>
      </c>
    </row>
    <row r="625" spans="1:6" x14ac:dyDescent="0.3">
      <c r="A625" t="s">
        <v>984</v>
      </c>
      <c r="B625" t="str">
        <f>"15906810147"</f>
        <v>15906810147</v>
      </c>
      <c r="C625" t="str">
        <f>"340824198807204813"</f>
        <v>340824198807204813</v>
      </c>
      <c r="D625" t="s">
        <v>985</v>
      </c>
      <c r="E625" t="s">
        <v>986</v>
      </c>
      <c r="F625" t="str">
        <f>"2019-02-12 10:58:50"</f>
        <v>2019-02-12 10:58:50</v>
      </c>
    </row>
    <row r="626" spans="1:6" x14ac:dyDescent="0.3">
      <c r="A626" t="s">
        <v>3</v>
      </c>
      <c r="B626" t="str">
        <f>"13438387668"</f>
        <v>13438387668</v>
      </c>
      <c r="C626" t="s">
        <v>3</v>
      </c>
      <c r="D626" t="s">
        <v>3</v>
      </c>
      <c r="E626" t="s">
        <v>3</v>
      </c>
      <c r="F626" t="str">
        <f>"2019-02-12 10:58:36"</f>
        <v>2019-02-12 10:58:36</v>
      </c>
    </row>
    <row r="627" spans="1:6" x14ac:dyDescent="0.3">
      <c r="A627" t="s">
        <v>987</v>
      </c>
      <c r="B627" t="str">
        <f>"18814348825"</f>
        <v>18814348825</v>
      </c>
      <c r="C627" t="str">
        <f>"421127198702054312"</f>
        <v>421127198702054312</v>
      </c>
      <c r="D627" t="s">
        <v>988</v>
      </c>
      <c r="E627" t="s">
        <v>989</v>
      </c>
      <c r="F627" t="str">
        <f>"2019-02-12 10:58:05"</f>
        <v>2019-02-12 10:58:05</v>
      </c>
    </row>
    <row r="628" spans="1:6" x14ac:dyDescent="0.3">
      <c r="A628" t="s">
        <v>3</v>
      </c>
      <c r="B628" t="str">
        <f>"13197073099"</f>
        <v>13197073099</v>
      </c>
      <c r="C628" t="s">
        <v>3</v>
      </c>
      <c r="D628" t="s">
        <v>3</v>
      </c>
      <c r="E628" t="s">
        <v>3</v>
      </c>
      <c r="F628" t="str">
        <f>"2019-02-12 10:58:04"</f>
        <v>2019-02-12 10:58:04</v>
      </c>
    </row>
    <row r="629" spans="1:6" x14ac:dyDescent="0.3">
      <c r="A629" t="s">
        <v>3</v>
      </c>
      <c r="B629" t="str">
        <f>"15162703987"</f>
        <v>15162703987</v>
      </c>
      <c r="C629" t="s">
        <v>3</v>
      </c>
      <c r="D629" t="s">
        <v>3</v>
      </c>
      <c r="E629" t="s">
        <v>3</v>
      </c>
      <c r="F629" t="str">
        <f>"2019-02-12 10:57:59"</f>
        <v>2019-02-12 10:57:59</v>
      </c>
    </row>
    <row r="630" spans="1:6" x14ac:dyDescent="0.3">
      <c r="A630" t="s">
        <v>3</v>
      </c>
      <c r="B630" t="str">
        <f>"13791023046"</f>
        <v>13791023046</v>
      </c>
      <c r="C630" t="s">
        <v>3</v>
      </c>
      <c r="D630" t="s">
        <v>3</v>
      </c>
      <c r="E630" t="s">
        <v>3</v>
      </c>
      <c r="F630" t="str">
        <f>"2019-02-12 10:56:09"</f>
        <v>2019-02-12 10:56:09</v>
      </c>
    </row>
    <row r="631" spans="1:6" x14ac:dyDescent="0.3">
      <c r="A631" t="s">
        <v>990</v>
      </c>
      <c r="B631" t="str">
        <f>"15287808488"</f>
        <v>15287808488</v>
      </c>
      <c r="C631" t="str">
        <f>"53032519890903002X"</f>
        <v>53032519890903002X</v>
      </c>
      <c r="D631" t="s">
        <v>3</v>
      </c>
      <c r="E631" t="s">
        <v>3</v>
      </c>
      <c r="F631" t="str">
        <f>"2019-02-12 10:55:18"</f>
        <v>2019-02-12 10:55:18</v>
      </c>
    </row>
    <row r="632" spans="1:6" x14ac:dyDescent="0.3">
      <c r="A632" t="s">
        <v>991</v>
      </c>
      <c r="B632" t="str">
        <f>"13249466346"</f>
        <v>13249466346</v>
      </c>
      <c r="C632" t="str">
        <f>"440923199105101796"</f>
        <v>440923199105101796</v>
      </c>
      <c r="D632" t="s">
        <v>992</v>
      </c>
      <c r="E632" t="s">
        <v>993</v>
      </c>
      <c r="F632" t="str">
        <f>"2019-02-12 10:55:16"</f>
        <v>2019-02-12 10:55:16</v>
      </c>
    </row>
    <row r="633" spans="1:6" x14ac:dyDescent="0.3">
      <c r="A633" t="s">
        <v>3</v>
      </c>
      <c r="B633" t="str">
        <f>"15873301675"</f>
        <v>15873301675</v>
      </c>
      <c r="C633" t="s">
        <v>3</v>
      </c>
      <c r="D633" t="s">
        <v>3</v>
      </c>
      <c r="E633" t="s">
        <v>3</v>
      </c>
      <c r="F633" t="str">
        <f>"2019-02-12 10:55:10"</f>
        <v>2019-02-12 10:55:10</v>
      </c>
    </row>
    <row r="634" spans="1:6" x14ac:dyDescent="0.3">
      <c r="A634" t="s">
        <v>3</v>
      </c>
      <c r="B634" t="str">
        <f>"15813841990"</f>
        <v>15813841990</v>
      </c>
      <c r="C634" t="s">
        <v>3</v>
      </c>
      <c r="D634" t="s">
        <v>3</v>
      </c>
      <c r="E634" t="s">
        <v>3</v>
      </c>
      <c r="F634" t="str">
        <f>"2019-02-12 10:54:21"</f>
        <v>2019-02-12 10:54:21</v>
      </c>
    </row>
    <row r="635" spans="1:6" x14ac:dyDescent="0.3">
      <c r="A635" t="s">
        <v>994</v>
      </c>
      <c r="B635" t="str">
        <f>"15826569557"</f>
        <v>15826569557</v>
      </c>
      <c r="C635" t="str">
        <f>"512227197501178099"</f>
        <v>512227197501178099</v>
      </c>
      <c r="D635" t="s">
        <v>995</v>
      </c>
      <c r="E635" t="s">
        <v>996</v>
      </c>
      <c r="F635" t="str">
        <f>"2019-02-12 10:53:53"</f>
        <v>2019-02-12 10:53:53</v>
      </c>
    </row>
    <row r="636" spans="1:6" x14ac:dyDescent="0.3">
      <c r="A636" t="s">
        <v>997</v>
      </c>
      <c r="B636" t="str">
        <f>"13517724900"</f>
        <v>13517724900</v>
      </c>
      <c r="C636" t="str">
        <f>"450202197406100319"</f>
        <v>450202197406100319</v>
      </c>
      <c r="D636" t="s">
        <v>998</v>
      </c>
      <c r="E636" t="s">
        <v>999</v>
      </c>
      <c r="F636" t="str">
        <f>"2019-02-12 10:53:08"</f>
        <v>2019-02-12 10:53:08</v>
      </c>
    </row>
    <row r="637" spans="1:6" x14ac:dyDescent="0.3">
      <c r="A637" t="s">
        <v>1000</v>
      </c>
      <c r="B637" t="str">
        <f>"15845029141"</f>
        <v>15845029141</v>
      </c>
      <c r="C637" t="str">
        <f>"232126197504091918"</f>
        <v>232126197504091918</v>
      </c>
      <c r="D637" t="s">
        <v>3</v>
      </c>
      <c r="E637" t="s">
        <v>3</v>
      </c>
      <c r="F637" t="str">
        <f>"2019-02-12 10:53:04"</f>
        <v>2019-02-12 10:53:04</v>
      </c>
    </row>
    <row r="638" spans="1:6" x14ac:dyDescent="0.3">
      <c r="A638" t="s">
        <v>1001</v>
      </c>
      <c r="B638" t="str">
        <f>"15812131116"</f>
        <v>15812131116</v>
      </c>
      <c r="C638" t="str">
        <f>"530113198601070811"</f>
        <v>530113198601070811</v>
      </c>
      <c r="D638" t="s">
        <v>1002</v>
      </c>
      <c r="E638" t="s">
        <v>1003</v>
      </c>
      <c r="F638" t="str">
        <f>"2019-02-12 10:52:49"</f>
        <v>2019-02-12 10:52:49</v>
      </c>
    </row>
    <row r="639" spans="1:6" x14ac:dyDescent="0.3">
      <c r="A639" t="s">
        <v>3</v>
      </c>
      <c r="B639" t="str">
        <f>"13094199749"</f>
        <v>13094199749</v>
      </c>
      <c r="C639" t="s">
        <v>3</v>
      </c>
      <c r="D639" t="s">
        <v>3</v>
      </c>
      <c r="E639" t="s">
        <v>3</v>
      </c>
      <c r="F639" t="str">
        <f>"2019-02-12 10:52:42"</f>
        <v>2019-02-12 10:52:42</v>
      </c>
    </row>
    <row r="640" spans="1:6" x14ac:dyDescent="0.3">
      <c r="A640" t="s">
        <v>3</v>
      </c>
      <c r="B640" t="str">
        <f>"17643646793"</f>
        <v>17643646793</v>
      </c>
      <c r="C640" t="s">
        <v>3</v>
      </c>
      <c r="D640" t="s">
        <v>3</v>
      </c>
      <c r="E640" t="s">
        <v>3</v>
      </c>
      <c r="F640" t="str">
        <f>"2019-02-12 10:52:03"</f>
        <v>2019-02-12 10:52:03</v>
      </c>
    </row>
    <row r="641" spans="1:6" x14ac:dyDescent="0.3">
      <c r="A641" t="s">
        <v>1004</v>
      </c>
      <c r="B641" t="str">
        <f>"18788070705"</f>
        <v>18788070705</v>
      </c>
      <c r="C641" t="str">
        <f>"510322199707052118"</f>
        <v>510322199707052118</v>
      </c>
      <c r="D641" t="s">
        <v>1005</v>
      </c>
      <c r="E641" t="s">
        <v>1006</v>
      </c>
      <c r="F641" t="str">
        <f>"2019-02-12 10:51:25"</f>
        <v>2019-02-12 10:51:25</v>
      </c>
    </row>
    <row r="642" spans="1:6" x14ac:dyDescent="0.3">
      <c r="A642" t="s">
        <v>1007</v>
      </c>
      <c r="B642" t="str">
        <f>"13988886502"</f>
        <v>13988886502</v>
      </c>
      <c r="C642" t="str">
        <f>"532901198403221818"</f>
        <v>532901198403221818</v>
      </c>
      <c r="D642" t="s">
        <v>1008</v>
      </c>
      <c r="E642" t="s">
        <v>1009</v>
      </c>
      <c r="F642" t="str">
        <f>"2019-02-12 10:50:25"</f>
        <v>2019-02-12 10:50:25</v>
      </c>
    </row>
    <row r="643" spans="1:6" x14ac:dyDescent="0.3">
      <c r="A643" t="s">
        <v>3</v>
      </c>
      <c r="B643" t="str">
        <f>"18889492558"</f>
        <v>18889492558</v>
      </c>
      <c r="C643" t="s">
        <v>3</v>
      </c>
      <c r="D643" t="s">
        <v>3</v>
      </c>
      <c r="E643" t="s">
        <v>3</v>
      </c>
      <c r="F643" t="str">
        <f>"2019-02-12 10:48:35"</f>
        <v>2019-02-12 10:48:35</v>
      </c>
    </row>
    <row r="644" spans="1:6" x14ac:dyDescent="0.3">
      <c r="A644" t="s">
        <v>1010</v>
      </c>
      <c r="B644" t="str">
        <f>"18943394431"</f>
        <v>18943394431</v>
      </c>
      <c r="C644" t="str">
        <f>"220724199009101061"</f>
        <v>220724199009101061</v>
      </c>
      <c r="D644" t="s">
        <v>1011</v>
      </c>
      <c r="E644" t="s">
        <v>1012</v>
      </c>
      <c r="F644" t="str">
        <f>"2019-02-12 10:48:35"</f>
        <v>2019-02-12 10:48:35</v>
      </c>
    </row>
    <row r="645" spans="1:6" x14ac:dyDescent="0.3">
      <c r="A645" t="s">
        <v>3</v>
      </c>
      <c r="B645" t="str">
        <f>"15997368838"</f>
        <v>15997368838</v>
      </c>
      <c r="C645" t="s">
        <v>3</v>
      </c>
      <c r="D645" t="s">
        <v>3</v>
      </c>
      <c r="E645" t="s">
        <v>3</v>
      </c>
      <c r="F645" t="str">
        <f>"2019-02-12 10:48:01"</f>
        <v>2019-02-12 10:48:01</v>
      </c>
    </row>
    <row r="646" spans="1:6" x14ac:dyDescent="0.3">
      <c r="A646" t="s">
        <v>1013</v>
      </c>
      <c r="B646" t="str">
        <f>"13360021778"</f>
        <v>13360021778</v>
      </c>
      <c r="C646" t="str">
        <f>"362121198306080056"</f>
        <v>362121198306080056</v>
      </c>
      <c r="D646" t="s">
        <v>1014</v>
      </c>
      <c r="E646" t="s">
        <v>1015</v>
      </c>
      <c r="F646" t="str">
        <f>"2019-02-12 10:48:00"</f>
        <v>2019-02-12 10:48:00</v>
      </c>
    </row>
    <row r="647" spans="1:6" x14ac:dyDescent="0.3">
      <c r="A647" t="s">
        <v>1016</v>
      </c>
      <c r="B647" t="str">
        <f>"13353466789"</f>
        <v>13353466789</v>
      </c>
      <c r="C647" t="str">
        <f>"140502197112120019"</f>
        <v>140502197112120019</v>
      </c>
      <c r="D647" t="s">
        <v>3</v>
      </c>
      <c r="E647" t="s">
        <v>3</v>
      </c>
      <c r="F647" t="str">
        <f>"2019-02-12 10:47:43"</f>
        <v>2019-02-12 10:47:43</v>
      </c>
    </row>
    <row r="648" spans="1:6" x14ac:dyDescent="0.3">
      <c r="A648" t="s">
        <v>3</v>
      </c>
      <c r="B648" t="str">
        <f>"18752824969"</f>
        <v>18752824969</v>
      </c>
      <c r="C648" t="s">
        <v>3</v>
      </c>
      <c r="D648" t="s">
        <v>3</v>
      </c>
      <c r="E648" t="s">
        <v>3</v>
      </c>
      <c r="F648" t="str">
        <f>"2019-02-12 10:47:25"</f>
        <v>2019-02-12 10:47:25</v>
      </c>
    </row>
    <row r="649" spans="1:6" x14ac:dyDescent="0.3">
      <c r="A649" t="s">
        <v>3</v>
      </c>
      <c r="B649" t="str">
        <f>"18086346938"</f>
        <v>18086346938</v>
      </c>
      <c r="C649" t="s">
        <v>3</v>
      </c>
      <c r="D649" t="s">
        <v>3</v>
      </c>
      <c r="E649" t="s">
        <v>3</v>
      </c>
      <c r="F649" t="str">
        <f>"2019-02-12 10:46:35"</f>
        <v>2019-02-12 10:46:35</v>
      </c>
    </row>
    <row r="650" spans="1:6" x14ac:dyDescent="0.3">
      <c r="A650" t="s">
        <v>3</v>
      </c>
      <c r="B650" t="str">
        <f>"13015238100"</f>
        <v>13015238100</v>
      </c>
      <c r="C650" t="s">
        <v>3</v>
      </c>
      <c r="D650" t="s">
        <v>3</v>
      </c>
      <c r="E650" t="s">
        <v>3</v>
      </c>
      <c r="F650" t="str">
        <f>"2019-02-12 10:46:34"</f>
        <v>2019-02-12 10:46:34</v>
      </c>
    </row>
    <row r="651" spans="1:6" x14ac:dyDescent="0.3">
      <c r="A651" t="s">
        <v>3</v>
      </c>
      <c r="B651" t="str">
        <f>"18889209615"</f>
        <v>18889209615</v>
      </c>
      <c r="C651" t="s">
        <v>3</v>
      </c>
      <c r="D651" t="s">
        <v>3</v>
      </c>
      <c r="E651" t="s">
        <v>3</v>
      </c>
      <c r="F651" t="str">
        <f>"2019-02-12 10:46:32"</f>
        <v>2019-02-12 10:46:32</v>
      </c>
    </row>
    <row r="652" spans="1:6" x14ac:dyDescent="0.3">
      <c r="A652" t="s">
        <v>3</v>
      </c>
      <c r="B652" t="str">
        <f>"13972976484"</f>
        <v>13972976484</v>
      </c>
      <c r="C652" t="s">
        <v>3</v>
      </c>
      <c r="D652" t="s">
        <v>3</v>
      </c>
      <c r="E652" t="s">
        <v>3</v>
      </c>
      <c r="F652" t="str">
        <f>"2019-02-12 10:46:25"</f>
        <v>2019-02-12 10:46:25</v>
      </c>
    </row>
    <row r="653" spans="1:6" x14ac:dyDescent="0.3">
      <c r="A653" t="s">
        <v>3</v>
      </c>
      <c r="B653" t="str">
        <f>"13237152085"</f>
        <v>13237152085</v>
      </c>
      <c r="C653" t="s">
        <v>3</v>
      </c>
      <c r="D653" t="s">
        <v>3</v>
      </c>
      <c r="E653" t="s">
        <v>3</v>
      </c>
      <c r="F653" t="str">
        <f>"2019-02-12 10:46:19"</f>
        <v>2019-02-12 10:46:19</v>
      </c>
    </row>
    <row r="654" spans="1:6" x14ac:dyDescent="0.3">
      <c r="A654" t="s">
        <v>3</v>
      </c>
      <c r="B654" t="str">
        <f>"13378720555"</f>
        <v>13378720555</v>
      </c>
      <c r="C654" t="s">
        <v>3</v>
      </c>
      <c r="D654" t="s">
        <v>3</v>
      </c>
      <c r="E654" t="s">
        <v>3</v>
      </c>
      <c r="F654" t="str">
        <f>"2019-02-12 10:46:10"</f>
        <v>2019-02-12 10:46:10</v>
      </c>
    </row>
    <row r="655" spans="1:6" x14ac:dyDescent="0.3">
      <c r="A655" t="s">
        <v>1017</v>
      </c>
      <c r="B655" t="str">
        <f>"18741915869"</f>
        <v>18741915869</v>
      </c>
      <c r="C655" t="str">
        <f>"210522199512301735"</f>
        <v>210522199512301735</v>
      </c>
      <c r="D655" t="s">
        <v>1018</v>
      </c>
      <c r="E655" t="s">
        <v>1019</v>
      </c>
      <c r="F655" t="str">
        <f>"2019-02-12 10:46:06"</f>
        <v>2019-02-12 10:46:06</v>
      </c>
    </row>
    <row r="656" spans="1:6" x14ac:dyDescent="0.3">
      <c r="A656" t="s">
        <v>3</v>
      </c>
      <c r="B656" t="str">
        <f>"13630137806"</f>
        <v>13630137806</v>
      </c>
      <c r="C656" t="s">
        <v>3</v>
      </c>
      <c r="D656" t="s">
        <v>3</v>
      </c>
      <c r="E656" t="s">
        <v>3</v>
      </c>
      <c r="F656" t="str">
        <f>"2019-02-12 10:46:04"</f>
        <v>2019-02-12 10:46:04</v>
      </c>
    </row>
    <row r="657" spans="1:6" x14ac:dyDescent="0.3">
      <c r="A657" t="s">
        <v>1020</v>
      </c>
      <c r="B657" t="str">
        <f>"18779052584"</f>
        <v>18779052584</v>
      </c>
      <c r="C657" t="str">
        <f>"360702198601020672"</f>
        <v>360702198601020672</v>
      </c>
      <c r="D657" t="s">
        <v>1021</v>
      </c>
      <c r="E657" t="s">
        <v>1022</v>
      </c>
      <c r="F657" t="str">
        <f>"2019-02-12 10:45:52"</f>
        <v>2019-02-12 10:45:52</v>
      </c>
    </row>
    <row r="658" spans="1:6" x14ac:dyDescent="0.3">
      <c r="A658" t="s">
        <v>3</v>
      </c>
      <c r="B658" t="str">
        <f>"15140934193"</f>
        <v>15140934193</v>
      </c>
      <c r="C658" t="s">
        <v>3</v>
      </c>
      <c r="D658" t="s">
        <v>3</v>
      </c>
      <c r="E658" t="s">
        <v>3</v>
      </c>
      <c r="F658" t="str">
        <f>"2019-02-12 10:45:43"</f>
        <v>2019-02-12 10:45:43</v>
      </c>
    </row>
    <row r="659" spans="1:6" x14ac:dyDescent="0.3">
      <c r="A659" t="s">
        <v>3</v>
      </c>
      <c r="B659" t="str">
        <f>"15287063134"</f>
        <v>15287063134</v>
      </c>
      <c r="C659" t="s">
        <v>3</v>
      </c>
      <c r="D659" t="s">
        <v>3</v>
      </c>
      <c r="E659" t="s">
        <v>3</v>
      </c>
      <c r="F659" t="str">
        <f>"2019-02-12 10:44:40"</f>
        <v>2019-02-12 10:44:40</v>
      </c>
    </row>
    <row r="660" spans="1:6" x14ac:dyDescent="0.3">
      <c r="A660" t="s">
        <v>1023</v>
      </c>
      <c r="B660" t="str">
        <f>"13823747089"</f>
        <v>13823747089</v>
      </c>
      <c r="C660" t="str">
        <f>"452123198702056132"</f>
        <v>452123198702056132</v>
      </c>
      <c r="D660" t="s">
        <v>1024</v>
      </c>
      <c r="E660" t="s">
        <v>1025</v>
      </c>
      <c r="F660" t="str">
        <f>"2019-02-12 10:44:40"</f>
        <v>2019-02-12 10:44:40</v>
      </c>
    </row>
    <row r="661" spans="1:6" x14ac:dyDescent="0.3">
      <c r="A661" t="s">
        <v>3</v>
      </c>
      <c r="B661" t="str">
        <f>"13467104215"</f>
        <v>13467104215</v>
      </c>
      <c r="C661" t="s">
        <v>3</v>
      </c>
      <c r="D661" t="s">
        <v>3</v>
      </c>
      <c r="E661" t="s">
        <v>3</v>
      </c>
      <c r="F661" t="str">
        <f>"2019-02-12 10:44:39"</f>
        <v>2019-02-12 10:44:39</v>
      </c>
    </row>
    <row r="662" spans="1:6" x14ac:dyDescent="0.3">
      <c r="A662" t="s">
        <v>3</v>
      </c>
      <c r="B662" t="str">
        <f>"13885511678"</f>
        <v>13885511678</v>
      </c>
      <c r="C662" t="s">
        <v>3</v>
      </c>
      <c r="D662" t="s">
        <v>3</v>
      </c>
      <c r="E662" t="s">
        <v>3</v>
      </c>
      <c r="F662" t="str">
        <f>"2019-02-12 10:44:30"</f>
        <v>2019-02-12 10:44:30</v>
      </c>
    </row>
    <row r="663" spans="1:6" x14ac:dyDescent="0.3">
      <c r="A663" t="s">
        <v>1026</v>
      </c>
      <c r="B663" t="str">
        <f>"18689578789"</f>
        <v>18689578789</v>
      </c>
      <c r="C663" t="str">
        <f>"460103198908010636"</f>
        <v>460103198908010636</v>
      </c>
      <c r="D663" t="s">
        <v>1027</v>
      </c>
      <c r="E663" t="s">
        <v>1028</v>
      </c>
      <c r="F663" t="str">
        <f>"2019-02-12 10:44:11"</f>
        <v>2019-02-12 10:44:11</v>
      </c>
    </row>
    <row r="664" spans="1:6" x14ac:dyDescent="0.3">
      <c r="A664" t="s">
        <v>1029</v>
      </c>
      <c r="B664" t="str">
        <f>"13934011139"</f>
        <v>13934011139</v>
      </c>
      <c r="C664" t="str">
        <f>"140104196804304130"</f>
        <v>140104196804304130</v>
      </c>
      <c r="D664" t="s">
        <v>3</v>
      </c>
      <c r="E664" t="s">
        <v>3</v>
      </c>
      <c r="F664" t="str">
        <f>"2019-02-12 10:43:58"</f>
        <v>2019-02-12 10:43:58</v>
      </c>
    </row>
    <row r="665" spans="1:6" x14ac:dyDescent="0.3">
      <c r="A665" t="s">
        <v>3</v>
      </c>
      <c r="B665" t="str">
        <f>"13607350518"</f>
        <v>13607350518</v>
      </c>
      <c r="C665" t="s">
        <v>3</v>
      </c>
      <c r="D665" t="s">
        <v>3</v>
      </c>
      <c r="E665" t="s">
        <v>3</v>
      </c>
      <c r="F665" t="str">
        <f>"2019-02-12 10:43:44"</f>
        <v>2019-02-12 10:43:44</v>
      </c>
    </row>
    <row r="666" spans="1:6" x14ac:dyDescent="0.3">
      <c r="A666" t="s">
        <v>3</v>
      </c>
      <c r="B666" t="str">
        <f>"18685150992"</f>
        <v>18685150992</v>
      </c>
      <c r="C666" t="s">
        <v>3</v>
      </c>
      <c r="D666" t="s">
        <v>3</v>
      </c>
      <c r="E666" t="s">
        <v>3</v>
      </c>
      <c r="F666" t="str">
        <f>"2019-02-12 10:43:34"</f>
        <v>2019-02-12 10:43:34</v>
      </c>
    </row>
    <row r="667" spans="1:6" x14ac:dyDescent="0.3">
      <c r="A667" t="s">
        <v>1030</v>
      </c>
      <c r="B667" t="str">
        <f>"18217937323"</f>
        <v>18217937323</v>
      </c>
      <c r="C667" t="str">
        <f>"460002199801051019"</f>
        <v>460002199801051019</v>
      </c>
      <c r="D667" t="s">
        <v>1031</v>
      </c>
      <c r="E667" t="s">
        <v>1032</v>
      </c>
      <c r="F667" t="str">
        <f>"2019-02-12 10:43:28"</f>
        <v>2019-02-12 10:43:28</v>
      </c>
    </row>
    <row r="668" spans="1:6" x14ac:dyDescent="0.3">
      <c r="A668" t="s">
        <v>3</v>
      </c>
      <c r="B668" t="str">
        <f>"18747660791"</f>
        <v>18747660791</v>
      </c>
      <c r="C668" t="s">
        <v>3</v>
      </c>
      <c r="D668" t="s">
        <v>3</v>
      </c>
      <c r="E668" t="s">
        <v>3</v>
      </c>
      <c r="F668" t="str">
        <f>"2019-02-12 10:43:14"</f>
        <v>2019-02-12 10:43:14</v>
      </c>
    </row>
    <row r="669" spans="1:6" x14ac:dyDescent="0.3">
      <c r="A669" t="s">
        <v>1033</v>
      </c>
      <c r="B669" t="str">
        <f>"15909570196"</f>
        <v>15909570196</v>
      </c>
      <c r="C669" t="str">
        <f>"64222119800422001X"</f>
        <v>64222119800422001X</v>
      </c>
      <c r="D669" t="s">
        <v>1034</v>
      </c>
      <c r="E669" t="s">
        <v>1035</v>
      </c>
      <c r="F669" t="str">
        <f>"2019-02-12 10:42:57"</f>
        <v>2019-02-12 10:42:57</v>
      </c>
    </row>
    <row r="670" spans="1:6" x14ac:dyDescent="0.3">
      <c r="A670" t="s">
        <v>3</v>
      </c>
      <c r="B670" t="str">
        <f>"18307768866"</f>
        <v>18307768866</v>
      </c>
      <c r="C670" t="s">
        <v>3</v>
      </c>
      <c r="D670" t="s">
        <v>3</v>
      </c>
      <c r="E670" t="s">
        <v>3</v>
      </c>
      <c r="F670" t="str">
        <f>"2019-02-12 10:42:41"</f>
        <v>2019-02-12 10:42:41</v>
      </c>
    </row>
    <row r="671" spans="1:6" x14ac:dyDescent="0.3">
      <c r="A671" t="s">
        <v>1036</v>
      </c>
      <c r="B671" t="str">
        <f>"13602266261"</f>
        <v>13602266261</v>
      </c>
      <c r="C671" t="str">
        <f>"440181198002030038"</f>
        <v>440181198002030038</v>
      </c>
      <c r="D671" t="s">
        <v>1037</v>
      </c>
      <c r="E671" t="s">
        <v>1038</v>
      </c>
      <c r="F671" t="str">
        <f>"2019-02-12 10:42:36"</f>
        <v>2019-02-12 10:42:36</v>
      </c>
    </row>
    <row r="672" spans="1:6" x14ac:dyDescent="0.3">
      <c r="A672" t="s">
        <v>3</v>
      </c>
      <c r="B672" t="str">
        <f>"18602186695"</f>
        <v>18602186695</v>
      </c>
      <c r="C672" t="s">
        <v>3</v>
      </c>
      <c r="D672" t="s">
        <v>3</v>
      </c>
      <c r="E672" t="s">
        <v>3</v>
      </c>
      <c r="F672" t="str">
        <f>"2019-02-12 10:42:10"</f>
        <v>2019-02-12 10:42:10</v>
      </c>
    </row>
    <row r="673" spans="1:6" x14ac:dyDescent="0.3">
      <c r="A673" t="s">
        <v>1039</v>
      </c>
      <c r="B673" t="str">
        <f>"13713956312"</f>
        <v>13713956312</v>
      </c>
      <c r="C673" t="str">
        <f>"512926197312231972"</f>
        <v>512926197312231972</v>
      </c>
      <c r="D673" t="s">
        <v>1040</v>
      </c>
      <c r="E673" t="s">
        <v>1041</v>
      </c>
      <c r="F673" t="str">
        <f>"2019-02-12 10:41:52"</f>
        <v>2019-02-12 10:41:52</v>
      </c>
    </row>
    <row r="674" spans="1:6" x14ac:dyDescent="0.3">
      <c r="A674" t="s">
        <v>3</v>
      </c>
      <c r="B674" t="str">
        <f>"13877146808"</f>
        <v>13877146808</v>
      </c>
      <c r="C674" t="s">
        <v>3</v>
      </c>
      <c r="D674" t="s">
        <v>3</v>
      </c>
      <c r="E674" t="s">
        <v>3</v>
      </c>
      <c r="F674" t="str">
        <f>"2019-02-12 10:41:30"</f>
        <v>2019-02-12 10:41:30</v>
      </c>
    </row>
    <row r="675" spans="1:6" x14ac:dyDescent="0.3">
      <c r="A675" t="s">
        <v>3</v>
      </c>
      <c r="B675" t="str">
        <f>"13977025010"</f>
        <v>13977025010</v>
      </c>
      <c r="C675" t="s">
        <v>3</v>
      </c>
      <c r="D675" t="s">
        <v>3</v>
      </c>
      <c r="E675" t="s">
        <v>3</v>
      </c>
      <c r="F675" t="str">
        <f>"2019-02-12 10:41:17"</f>
        <v>2019-02-12 10:41:17</v>
      </c>
    </row>
    <row r="676" spans="1:6" x14ac:dyDescent="0.3">
      <c r="A676" t="s">
        <v>1042</v>
      </c>
      <c r="B676" t="str">
        <f>"13138535410"</f>
        <v>13138535410</v>
      </c>
      <c r="C676" t="str">
        <f>"441284199604251532"</f>
        <v>441284199604251532</v>
      </c>
      <c r="D676" t="s">
        <v>1043</v>
      </c>
      <c r="E676" t="s">
        <v>1044</v>
      </c>
      <c r="F676" t="str">
        <f>"2019-02-12 10:41:17"</f>
        <v>2019-02-12 10:41:17</v>
      </c>
    </row>
    <row r="677" spans="1:6" x14ac:dyDescent="0.3">
      <c r="A677" t="s">
        <v>3</v>
      </c>
      <c r="B677" t="str">
        <f>"15552108283"</f>
        <v>15552108283</v>
      </c>
      <c r="C677" t="s">
        <v>3</v>
      </c>
      <c r="D677" t="s">
        <v>3</v>
      </c>
      <c r="E677" t="s">
        <v>3</v>
      </c>
      <c r="F677" t="str">
        <f>"2019-02-12 10:41:04"</f>
        <v>2019-02-12 10:41:04</v>
      </c>
    </row>
    <row r="678" spans="1:6" x14ac:dyDescent="0.3">
      <c r="A678" t="s">
        <v>3</v>
      </c>
      <c r="B678" t="str">
        <f>"13771842465"</f>
        <v>13771842465</v>
      </c>
      <c r="C678" t="s">
        <v>3</v>
      </c>
      <c r="D678" t="s">
        <v>3</v>
      </c>
      <c r="E678" t="s">
        <v>3</v>
      </c>
      <c r="F678" t="str">
        <f>"2019-02-12 10:40:37"</f>
        <v>2019-02-12 10:40:37</v>
      </c>
    </row>
    <row r="679" spans="1:6" x14ac:dyDescent="0.3">
      <c r="A679" t="s">
        <v>3</v>
      </c>
      <c r="B679" t="str">
        <f>"18386671252"</f>
        <v>18386671252</v>
      </c>
      <c r="C679" t="s">
        <v>3</v>
      </c>
      <c r="D679" t="s">
        <v>3</v>
      </c>
      <c r="E679" t="s">
        <v>3</v>
      </c>
      <c r="F679" t="str">
        <f>"2019-02-12 10:40:31"</f>
        <v>2019-02-12 10:40:31</v>
      </c>
    </row>
    <row r="680" spans="1:6" x14ac:dyDescent="0.3">
      <c r="A680" t="s">
        <v>1045</v>
      </c>
      <c r="B680" t="str">
        <f>"18214662104"</f>
        <v>18214662104</v>
      </c>
      <c r="C680" t="str">
        <f>"533023198710114131"</f>
        <v>533023198710114131</v>
      </c>
      <c r="D680" t="s">
        <v>1046</v>
      </c>
      <c r="E680" t="s">
        <v>1047</v>
      </c>
      <c r="F680" t="str">
        <f>"2019-02-12 10:39:20"</f>
        <v>2019-02-12 10:39:20</v>
      </c>
    </row>
    <row r="681" spans="1:6" x14ac:dyDescent="0.3">
      <c r="A681" t="s">
        <v>1048</v>
      </c>
      <c r="B681" t="str">
        <f>"15196317779"</f>
        <v>15196317779</v>
      </c>
      <c r="C681" t="str">
        <f>"513323198108245019"</f>
        <v>513323198108245019</v>
      </c>
      <c r="D681" t="s">
        <v>3</v>
      </c>
      <c r="E681" t="s">
        <v>3</v>
      </c>
      <c r="F681" t="str">
        <f>"2019-02-12 10:39:18"</f>
        <v>2019-02-12 10:39:18</v>
      </c>
    </row>
    <row r="682" spans="1:6" x14ac:dyDescent="0.3">
      <c r="A682" t="s">
        <v>1049</v>
      </c>
      <c r="B682" t="str">
        <f>"13778088627"</f>
        <v>13778088627</v>
      </c>
      <c r="C682" t="str">
        <f>"510781198812247176"</f>
        <v>510781198812247176</v>
      </c>
      <c r="D682" t="s">
        <v>1050</v>
      </c>
      <c r="E682" t="s">
        <v>1051</v>
      </c>
      <c r="F682" t="str">
        <f>"2019-02-12 10:38:57"</f>
        <v>2019-02-12 10:38:57</v>
      </c>
    </row>
    <row r="683" spans="1:6" x14ac:dyDescent="0.3">
      <c r="A683" t="s">
        <v>3</v>
      </c>
      <c r="B683" t="str">
        <f>"13723421470"</f>
        <v>13723421470</v>
      </c>
      <c r="C683" t="s">
        <v>3</v>
      </c>
      <c r="D683" t="s">
        <v>3</v>
      </c>
      <c r="E683" t="s">
        <v>3</v>
      </c>
      <c r="F683" t="str">
        <f>"2019-02-12 10:38:55"</f>
        <v>2019-02-12 10:38:55</v>
      </c>
    </row>
    <row r="684" spans="1:6" x14ac:dyDescent="0.3">
      <c r="A684" t="s">
        <v>3</v>
      </c>
      <c r="B684" t="str">
        <f>"13770177398"</f>
        <v>13770177398</v>
      </c>
      <c r="C684" t="s">
        <v>3</v>
      </c>
      <c r="D684" t="s">
        <v>3</v>
      </c>
      <c r="E684" t="s">
        <v>3</v>
      </c>
      <c r="F684" t="str">
        <f>"2019-02-12 10:38:41"</f>
        <v>2019-02-12 10:38:41</v>
      </c>
    </row>
    <row r="685" spans="1:6" x14ac:dyDescent="0.3">
      <c r="A685" t="s">
        <v>1052</v>
      </c>
      <c r="B685" t="str">
        <f>"13464568666"</f>
        <v>13464568666</v>
      </c>
      <c r="C685" t="str">
        <f>"210621198003242057"</f>
        <v>210621198003242057</v>
      </c>
      <c r="D685" t="s">
        <v>1053</v>
      </c>
      <c r="E685" t="s">
        <v>1054</v>
      </c>
      <c r="F685" t="str">
        <f>"2019-02-12 10:38:41"</f>
        <v>2019-02-12 10:38:41</v>
      </c>
    </row>
    <row r="686" spans="1:6" x14ac:dyDescent="0.3">
      <c r="A686" t="s">
        <v>3</v>
      </c>
      <c r="B686" t="str">
        <f>"15017949728"</f>
        <v>15017949728</v>
      </c>
      <c r="C686" t="s">
        <v>3</v>
      </c>
      <c r="D686" t="s">
        <v>3</v>
      </c>
      <c r="E686" t="s">
        <v>3</v>
      </c>
      <c r="F686" t="str">
        <f>"2019-02-12 10:38:25"</f>
        <v>2019-02-12 10:38:25</v>
      </c>
    </row>
    <row r="687" spans="1:6" x14ac:dyDescent="0.3">
      <c r="A687" t="s">
        <v>3</v>
      </c>
      <c r="B687" t="str">
        <f>"18676651161"</f>
        <v>18676651161</v>
      </c>
      <c r="C687" t="s">
        <v>3</v>
      </c>
      <c r="D687" t="s">
        <v>3</v>
      </c>
      <c r="E687" t="s">
        <v>3</v>
      </c>
      <c r="F687" t="str">
        <f>"2019-02-12 10:38:07"</f>
        <v>2019-02-12 10:38:07</v>
      </c>
    </row>
    <row r="688" spans="1:6" x14ac:dyDescent="0.3">
      <c r="A688" t="s">
        <v>3</v>
      </c>
      <c r="B688" t="str">
        <f>"13603153339"</f>
        <v>13603153339</v>
      </c>
      <c r="C688" t="s">
        <v>3</v>
      </c>
      <c r="D688" t="s">
        <v>3</v>
      </c>
      <c r="E688" t="s">
        <v>3</v>
      </c>
      <c r="F688" t="str">
        <f>"2019-02-12 10:37:53"</f>
        <v>2019-02-12 10:37:53</v>
      </c>
    </row>
    <row r="689" spans="1:6" x14ac:dyDescent="0.3">
      <c r="A689" t="s">
        <v>1055</v>
      </c>
      <c r="B689" t="str">
        <f>"15315435255"</f>
        <v>15315435255</v>
      </c>
      <c r="C689" t="str">
        <f>"372330199112044210"</f>
        <v>372330199112044210</v>
      </c>
      <c r="D689" t="s">
        <v>1056</v>
      </c>
      <c r="E689" t="s">
        <v>1057</v>
      </c>
      <c r="F689" t="str">
        <f>"2019-02-12 10:37:49"</f>
        <v>2019-02-12 10:37:49</v>
      </c>
    </row>
    <row r="690" spans="1:6" x14ac:dyDescent="0.3">
      <c r="A690" t="s">
        <v>3</v>
      </c>
      <c r="B690" t="str">
        <f>"18257680668"</f>
        <v>18257680668</v>
      </c>
      <c r="C690" t="s">
        <v>3</v>
      </c>
      <c r="D690" t="s">
        <v>3</v>
      </c>
      <c r="E690" t="s">
        <v>3</v>
      </c>
      <c r="F690" t="str">
        <f>"2019-02-12 10:37:37"</f>
        <v>2019-02-12 10:37:37</v>
      </c>
    </row>
    <row r="691" spans="1:6" x14ac:dyDescent="0.3">
      <c r="A691" t="s">
        <v>1058</v>
      </c>
      <c r="B691" t="str">
        <f>"18623801203"</f>
        <v>18623801203</v>
      </c>
      <c r="C691" t="str">
        <f>"411628198904274235"</f>
        <v>411628198904274235</v>
      </c>
      <c r="D691" t="s">
        <v>1059</v>
      </c>
      <c r="E691" t="s">
        <v>1060</v>
      </c>
      <c r="F691" t="str">
        <f>"2019-02-12 10:37:29"</f>
        <v>2019-02-12 10:37:29</v>
      </c>
    </row>
    <row r="692" spans="1:6" x14ac:dyDescent="0.3">
      <c r="A692" t="s">
        <v>1061</v>
      </c>
      <c r="B692" t="str">
        <f>"13409699613"</f>
        <v>13409699613</v>
      </c>
      <c r="C692" t="str">
        <f>"422129197606275915"</f>
        <v>422129197606275915</v>
      </c>
      <c r="D692" t="s">
        <v>1062</v>
      </c>
      <c r="E692" t="s">
        <v>1063</v>
      </c>
      <c r="F692" t="str">
        <f>"2019-02-12 10:37:19"</f>
        <v>2019-02-12 10:37:19</v>
      </c>
    </row>
    <row r="693" spans="1:6" x14ac:dyDescent="0.3">
      <c r="A693" t="s">
        <v>1064</v>
      </c>
      <c r="B693" t="str">
        <f>"18458121042"</f>
        <v>18458121042</v>
      </c>
      <c r="C693" t="str">
        <f>"431223199510045039"</f>
        <v>431223199510045039</v>
      </c>
      <c r="D693" t="s">
        <v>1065</v>
      </c>
      <c r="E693" t="s">
        <v>1066</v>
      </c>
      <c r="F693" t="str">
        <f>"2019-02-12 10:37:14"</f>
        <v>2019-02-12 10:37:14</v>
      </c>
    </row>
    <row r="694" spans="1:6" x14ac:dyDescent="0.3">
      <c r="A694" t="s">
        <v>1067</v>
      </c>
      <c r="B694" t="str">
        <f>"18853086729"</f>
        <v>18853086729</v>
      </c>
      <c r="C694" t="str">
        <f>"372922199104036213"</f>
        <v>372922199104036213</v>
      </c>
      <c r="D694" t="s">
        <v>1068</v>
      </c>
      <c r="E694" t="s">
        <v>1069</v>
      </c>
      <c r="F694" t="str">
        <f>"2019-02-12 10:37:09"</f>
        <v>2019-02-12 10:37:09</v>
      </c>
    </row>
    <row r="695" spans="1:6" x14ac:dyDescent="0.3">
      <c r="A695" t="s">
        <v>1070</v>
      </c>
      <c r="B695" t="str">
        <f>"13478783057"</f>
        <v>13478783057</v>
      </c>
      <c r="C695" t="str">
        <f>"211422199312093826"</f>
        <v>211422199312093826</v>
      </c>
      <c r="D695" t="s">
        <v>3</v>
      </c>
      <c r="E695" t="s">
        <v>3</v>
      </c>
      <c r="F695" t="str">
        <f>"2019-02-12 10:36:56"</f>
        <v>2019-02-12 10:36:56</v>
      </c>
    </row>
    <row r="696" spans="1:6" x14ac:dyDescent="0.3">
      <c r="A696" t="s">
        <v>1071</v>
      </c>
      <c r="B696" t="str">
        <f>"13942493648"</f>
        <v>13942493648</v>
      </c>
      <c r="C696" t="str">
        <f>"210503198809301521"</f>
        <v>210503198809301521</v>
      </c>
      <c r="D696" t="s">
        <v>1072</v>
      </c>
      <c r="E696" t="s">
        <v>1073</v>
      </c>
      <c r="F696" t="str">
        <f>"2019-02-12 10:36:28"</f>
        <v>2019-02-12 10:36:28</v>
      </c>
    </row>
    <row r="697" spans="1:6" x14ac:dyDescent="0.3">
      <c r="A697" t="s">
        <v>1074</v>
      </c>
      <c r="B697" t="str">
        <f>"15154760799"</f>
        <v>15154760799</v>
      </c>
      <c r="C697" t="str">
        <f>"370831198611010776"</f>
        <v>370831198611010776</v>
      </c>
      <c r="D697" t="s">
        <v>1075</v>
      </c>
      <c r="E697" t="s">
        <v>1076</v>
      </c>
      <c r="F697" t="str">
        <f>"2019-02-12 10:36:25"</f>
        <v>2019-02-12 10:36:25</v>
      </c>
    </row>
    <row r="698" spans="1:6" x14ac:dyDescent="0.3">
      <c r="A698" t="s">
        <v>3</v>
      </c>
      <c r="B698" t="str">
        <f>"13351449781"</f>
        <v>13351449781</v>
      </c>
      <c r="C698" t="s">
        <v>3</v>
      </c>
      <c r="D698" t="s">
        <v>3</v>
      </c>
      <c r="E698" t="s">
        <v>3</v>
      </c>
      <c r="F698" t="str">
        <f>"2019-02-12 10:36:21"</f>
        <v>2019-02-12 10:36:21</v>
      </c>
    </row>
    <row r="699" spans="1:6" x14ac:dyDescent="0.3">
      <c r="A699" t="s">
        <v>3</v>
      </c>
      <c r="B699" t="str">
        <f>"13007486576"</f>
        <v>13007486576</v>
      </c>
      <c r="C699" t="s">
        <v>3</v>
      </c>
      <c r="D699" t="s">
        <v>3</v>
      </c>
      <c r="E699" t="s">
        <v>3</v>
      </c>
      <c r="F699" t="str">
        <f>"2019-02-12 10:36:06"</f>
        <v>2019-02-12 10:36:06</v>
      </c>
    </row>
    <row r="700" spans="1:6" x14ac:dyDescent="0.3">
      <c r="A700" t="s">
        <v>1077</v>
      </c>
      <c r="B700" t="str">
        <f>"18910703077"</f>
        <v>18910703077</v>
      </c>
      <c r="C700" t="str">
        <f>"11022819670125061X"</f>
        <v>11022819670125061X</v>
      </c>
      <c r="D700" t="s">
        <v>1078</v>
      </c>
      <c r="E700" t="s">
        <v>1079</v>
      </c>
      <c r="F700" t="str">
        <f>"2019-02-12 10:35:56"</f>
        <v>2019-02-12 10:35:56</v>
      </c>
    </row>
    <row r="701" spans="1:6" x14ac:dyDescent="0.3">
      <c r="A701" t="s">
        <v>1080</v>
      </c>
      <c r="B701" t="str">
        <f>"18213461653"</f>
        <v>18213461653</v>
      </c>
      <c r="C701" t="str">
        <f>"532126199401241151"</f>
        <v>532126199401241151</v>
      </c>
      <c r="D701" t="s">
        <v>1081</v>
      </c>
      <c r="E701" t="s">
        <v>1082</v>
      </c>
      <c r="F701" t="str">
        <f>"2019-02-12 10:35:33"</f>
        <v>2019-02-12 10:35:33</v>
      </c>
    </row>
    <row r="702" spans="1:6" x14ac:dyDescent="0.3">
      <c r="A702" t="s">
        <v>3</v>
      </c>
      <c r="B702" t="str">
        <f>"13911864426"</f>
        <v>13911864426</v>
      </c>
      <c r="C702" t="s">
        <v>3</v>
      </c>
      <c r="D702" t="s">
        <v>3</v>
      </c>
      <c r="E702" t="s">
        <v>3</v>
      </c>
      <c r="F702" t="str">
        <f>"2019-02-12 10:35:19"</f>
        <v>2019-02-12 10:35:19</v>
      </c>
    </row>
    <row r="703" spans="1:6" x14ac:dyDescent="0.3">
      <c r="A703" t="s">
        <v>3</v>
      </c>
      <c r="B703" t="str">
        <f>"15167131063"</f>
        <v>15167131063</v>
      </c>
      <c r="C703" t="s">
        <v>3</v>
      </c>
      <c r="D703" t="s">
        <v>3</v>
      </c>
      <c r="E703" t="s">
        <v>3</v>
      </c>
      <c r="F703" t="str">
        <f>"2019-02-12 10:34:30"</f>
        <v>2019-02-12 10:34:30</v>
      </c>
    </row>
    <row r="704" spans="1:6" x14ac:dyDescent="0.3">
      <c r="A704" t="s">
        <v>3</v>
      </c>
      <c r="B704" t="str">
        <f>"13887351336"</f>
        <v>13887351336</v>
      </c>
      <c r="C704" t="s">
        <v>3</v>
      </c>
      <c r="D704" t="s">
        <v>3</v>
      </c>
      <c r="E704" t="s">
        <v>3</v>
      </c>
      <c r="F704" t="str">
        <f>"2019-02-12 10:34:15"</f>
        <v>2019-02-12 10:34:15</v>
      </c>
    </row>
    <row r="705" spans="1:6" x14ac:dyDescent="0.3">
      <c r="A705" t="s">
        <v>1083</v>
      </c>
      <c r="B705" t="str">
        <f>"13684085767"</f>
        <v>13684085767</v>
      </c>
      <c r="C705" t="str">
        <f>"510624196402252819"</f>
        <v>510624196402252819</v>
      </c>
      <c r="D705" t="s">
        <v>3</v>
      </c>
      <c r="E705" t="s">
        <v>3</v>
      </c>
      <c r="F705" t="str">
        <f>"2019-02-12 10:34:10"</f>
        <v>2019-02-12 10:34:10</v>
      </c>
    </row>
    <row r="706" spans="1:6" x14ac:dyDescent="0.3">
      <c r="A706" t="s">
        <v>1084</v>
      </c>
      <c r="B706" t="str">
        <f>"15850908743"</f>
        <v>15850908743</v>
      </c>
      <c r="C706" t="str">
        <f>"321321198903195487"</f>
        <v>321321198903195487</v>
      </c>
      <c r="D706" t="s">
        <v>1085</v>
      </c>
      <c r="E706" t="s">
        <v>1086</v>
      </c>
      <c r="F706" t="str">
        <f>"2019-02-12 10:33:43"</f>
        <v>2019-02-12 10:33:43</v>
      </c>
    </row>
    <row r="707" spans="1:6" x14ac:dyDescent="0.3">
      <c r="A707" t="s">
        <v>1087</v>
      </c>
      <c r="B707" t="str">
        <f>"13878047944"</f>
        <v>13878047944</v>
      </c>
      <c r="C707" t="str">
        <f>"45252819770205040X"</f>
        <v>45252819770205040X</v>
      </c>
      <c r="D707" t="s">
        <v>1088</v>
      </c>
      <c r="E707" t="s">
        <v>1089</v>
      </c>
      <c r="F707" t="str">
        <f>"2019-02-12 10:33:26"</f>
        <v>2019-02-12 10:33:26</v>
      </c>
    </row>
    <row r="708" spans="1:6" x14ac:dyDescent="0.3">
      <c r="A708" t="s">
        <v>1090</v>
      </c>
      <c r="B708" t="str">
        <f>"15931063341"</f>
        <v>15931063341</v>
      </c>
      <c r="C708" t="str">
        <f>"130125198602280133"</f>
        <v>130125198602280133</v>
      </c>
      <c r="D708" t="s">
        <v>1091</v>
      </c>
      <c r="E708" t="s">
        <v>1092</v>
      </c>
      <c r="F708" t="str">
        <f>"2019-02-12 10:33:21"</f>
        <v>2019-02-12 10:33:21</v>
      </c>
    </row>
    <row r="709" spans="1:6" x14ac:dyDescent="0.3">
      <c r="A709" t="s">
        <v>1093</v>
      </c>
      <c r="B709" t="str">
        <f>"18773075923"</f>
        <v>18773075923</v>
      </c>
      <c r="C709" t="str">
        <f>"43062319760918193X"</f>
        <v>43062319760918193X</v>
      </c>
      <c r="D709" t="s">
        <v>1094</v>
      </c>
      <c r="E709" t="s">
        <v>1095</v>
      </c>
      <c r="F709" t="str">
        <f>"2019-02-12 10:32:58"</f>
        <v>2019-02-12 10:32:58</v>
      </c>
    </row>
    <row r="710" spans="1:6" x14ac:dyDescent="0.3">
      <c r="A710" t="s">
        <v>3</v>
      </c>
      <c r="B710" t="str">
        <f>"13420388776"</f>
        <v>13420388776</v>
      </c>
      <c r="C710" t="s">
        <v>3</v>
      </c>
      <c r="D710" t="s">
        <v>3</v>
      </c>
      <c r="E710" t="s">
        <v>3</v>
      </c>
      <c r="F710" t="str">
        <f>"2019-02-12 10:32:55"</f>
        <v>2019-02-12 10:32:55</v>
      </c>
    </row>
    <row r="711" spans="1:6" x14ac:dyDescent="0.3">
      <c r="A711" t="s">
        <v>3</v>
      </c>
      <c r="B711" t="str">
        <f>"13113101780"</f>
        <v>13113101780</v>
      </c>
      <c r="C711" t="s">
        <v>3</v>
      </c>
      <c r="D711" t="s">
        <v>3</v>
      </c>
      <c r="E711" t="s">
        <v>3</v>
      </c>
      <c r="F711" t="str">
        <f>"2019-02-12 10:32:42"</f>
        <v>2019-02-12 10:32:42</v>
      </c>
    </row>
    <row r="712" spans="1:6" x14ac:dyDescent="0.3">
      <c r="A712" t="s">
        <v>1096</v>
      </c>
      <c r="B712" t="str">
        <f>"13652605050"</f>
        <v>13652605050</v>
      </c>
      <c r="C712" t="str">
        <f>"441900198206201990"</f>
        <v>441900198206201990</v>
      </c>
      <c r="D712" t="s">
        <v>3</v>
      </c>
      <c r="E712" t="s">
        <v>3</v>
      </c>
      <c r="F712" t="str">
        <f>"2019-02-12 10:32:38"</f>
        <v>2019-02-12 10:32:38</v>
      </c>
    </row>
    <row r="713" spans="1:6" x14ac:dyDescent="0.3">
      <c r="A713" t="s">
        <v>1097</v>
      </c>
      <c r="B713" t="str">
        <f>"13635924173"</f>
        <v>13635924173</v>
      </c>
      <c r="C713" t="str">
        <f>"360312198202091052"</f>
        <v>360312198202091052</v>
      </c>
      <c r="D713" t="s">
        <v>1098</v>
      </c>
      <c r="E713" t="s">
        <v>1099</v>
      </c>
      <c r="F713" t="str">
        <f>"2019-02-12 10:32:32"</f>
        <v>2019-02-12 10:32:32</v>
      </c>
    </row>
    <row r="714" spans="1:6" x14ac:dyDescent="0.3">
      <c r="A714" t="s">
        <v>3</v>
      </c>
      <c r="B714" t="str">
        <f>"18079859967"</f>
        <v>18079859967</v>
      </c>
      <c r="C714" t="s">
        <v>3</v>
      </c>
      <c r="D714" t="s">
        <v>3</v>
      </c>
      <c r="E714" t="s">
        <v>3</v>
      </c>
      <c r="F714" t="str">
        <f>"2019-02-12 10:32:25"</f>
        <v>2019-02-12 10:32:25</v>
      </c>
    </row>
    <row r="715" spans="1:6" x14ac:dyDescent="0.3">
      <c r="A715" t="s">
        <v>1100</v>
      </c>
      <c r="B715" t="str">
        <f>"15924412954"</f>
        <v>15924412954</v>
      </c>
      <c r="C715" t="str">
        <f>"152631198004100024"</f>
        <v>152631198004100024</v>
      </c>
      <c r="D715" t="s">
        <v>3</v>
      </c>
      <c r="E715" t="s">
        <v>3</v>
      </c>
      <c r="F715" t="str">
        <f>"2019-02-12 10:32:17"</f>
        <v>2019-02-12 10:32:17</v>
      </c>
    </row>
    <row r="716" spans="1:6" x14ac:dyDescent="0.3">
      <c r="A716" t="s">
        <v>3</v>
      </c>
      <c r="B716" t="str">
        <f>"13943347188"</f>
        <v>13943347188</v>
      </c>
      <c r="C716" t="s">
        <v>3</v>
      </c>
      <c r="D716" t="s">
        <v>3</v>
      </c>
      <c r="E716" t="s">
        <v>3</v>
      </c>
      <c r="F716" t="str">
        <f>"2019-02-12 10:32:17"</f>
        <v>2019-02-12 10:32:17</v>
      </c>
    </row>
    <row r="717" spans="1:6" x14ac:dyDescent="0.3">
      <c r="A717" t="s">
        <v>3</v>
      </c>
      <c r="B717" t="str">
        <f>"15727588299"</f>
        <v>15727588299</v>
      </c>
      <c r="C717" t="s">
        <v>3</v>
      </c>
      <c r="D717" t="s">
        <v>3</v>
      </c>
      <c r="E717" t="s">
        <v>3</v>
      </c>
      <c r="F717" t="str">
        <f>"2019-02-12 10:31:59"</f>
        <v>2019-02-12 10:31:59</v>
      </c>
    </row>
    <row r="718" spans="1:6" x14ac:dyDescent="0.3">
      <c r="A718" t="s">
        <v>3</v>
      </c>
      <c r="B718" t="str">
        <f>"13881410308"</f>
        <v>13881410308</v>
      </c>
      <c r="C718" t="s">
        <v>3</v>
      </c>
      <c r="D718" t="s">
        <v>3</v>
      </c>
      <c r="E718" t="s">
        <v>3</v>
      </c>
      <c r="F718" t="str">
        <f>"2019-02-12 10:31:56"</f>
        <v>2019-02-12 10:31:56</v>
      </c>
    </row>
    <row r="719" spans="1:6" x14ac:dyDescent="0.3">
      <c r="A719" t="s">
        <v>457</v>
      </c>
      <c r="B719" t="str">
        <f>"18797146316"</f>
        <v>18797146316</v>
      </c>
      <c r="C719" t="str">
        <f>"42212719770121371X"</f>
        <v>42212719770121371X</v>
      </c>
      <c r="D719" t="s">
        <v>1101</v>
      </c>
      <c r="E719" t="s">
        <v>1102</v>
      </c>
      <c r="F719" t="str">
        <f>"2019-02-12 10:31:56"</f>
        <v>2019-02-12 10:31:56</v>
      </c>
    </row>
    <row r="720" spans="1:6" x14ac:dyDescent="0.3">
      <c r="A720" t="s">
        <v>3</v>
      </c>
      <c r="B720" t="str">
        <f>"18827094049"</f>
        <v>18827094049</v>
      </c>
      <c r="C720" t="s">
        <v>3</v>
      </c>
      <c r="D720" t="s">
        <v>3</v>
      </c>
      <c r="E720" t="s">
        <v>3</v>
      </c>
      <c r="F720" t="str">
        <f>"2019-02-12 10:31:55"</f>
        <v>2019-02-12 10:31:55</v>
      </c>
    </row>
    <row r="721" spans="1:6" x14ac:dyDescent="0.3">
      <c r="A721" t="s">
        <v>3</v>
      </c>
      <c r="B721" t="str">
        <f>"15921486743"</f>
        <v>15921486743</v>
      </c>
      <c r="C721" t="s">
        <v>3</v>
      </c>
      <c r="D721" t="s">
        <v>3</v>
      </c>
      <c r="E721" t="s">
        <v>3</v>
      </c>
      <c r="F721" t="str">
        <f>"2019-02-12 10:31:45"</f>
        <v>2019-02-12 10:31:45</v>
      </c>
    </row>
    <row r="722" spans="1:6" x14ac:dyDescent="0.3">
      <c r="A722" t="s">
        <v>1103</v>
      </c>
      <c r="B722" t="str">
        <f>"13716498483"</f>
        <v>13716498483</v>
      </c>
      <c r="C722" t="str">
        <f>"331023198911015536"</f>
        <v>331023198911015536</v>
      </c>
      <c r="D722" t="s">
        <v>1104</v>
      </c>
      <c r="E722" t="s">
        <v>1105</v>
      </c>
      <c r="F722" t="str">
        <f>"2019-02-12 10:31:28"</f>
        <v>2019-02-12 10:31:28</v>
      </c>
    </row>
    <row r="723" spans="1:6" x14ac:dyDescent="0.3">
      <c r="A723" t="s">
        <v>1106</v>
      </c>
      <c r="B723" t="str">
        <f>"15053827027"</f>
        <v>15053827027</v>
      </c>
      <c r="C723" t="str">
        <f>"370923199610191915"</f>
        <v>370923199610191915</v>
      </c>
      <c r="D723" t="s">
        <v>1107</v>
      </c>
      <c r="E723" t="s">
        <v>1108</v>
      </c>
      <c r="F723" t="str">
        <f>"2019-02-12 10:31:27"</f>
        <v>2019-02-12 10:31:27</v>
      </c>
    </row>
    <row r="724" spans="1:6" x14ac:dyDescent="0.3">
      <c r="A724" t="s">
        <v>3</v>
      </c>
      <c r="B724" t="str">
        <f>"13516962622"</f>
        <v>13516962622</v>
      </c>
      <c r="C724" t="s">
        <v>3</v>
      </c>
      <c r="D724" t="s">
        <v>3</v>
      </c>
      <c r="E724" t="s">
        <v>3</v>
      </c>
      <c r="F724" t="str">
        <f>"2019-02-12 10:31:15"</f>
        <v>2019-02-12 10:31:15</v>
      </c>
    </row>
    <row r="725" spans="1:6" x14ac:dyDescent="0.3">
      <c r="A725" t="s">
        <v>1109</v>
      </c>
      <c r="B725" t="str">
        <f>"15273012567"</f>
        <v>15273012567</v>
      </c>
      <c r="C725" t="str">
        <f>"430621197504070456"</f>
        <v>430621197504070456</v>
      </c>
      <c r="D725" t="s">
        <v>1110</v>
      </c>
      <c r="E725" t="s">
        <v>1111</v>
      </c>
      <c r="F725" t="str">
        <f>"2019-02-12 10:31:03"</f>
        <v>2019-02-12 10:31:03</v>
      </c>
    </row>
    <row r="726" spans="1:6" x14ac:dyDescent="0.3">
      <c r="A726" t="s">
        <v>3</v>
      </c>
      <c r="B726" t="str">
        <f>"15243891020"</f>
        <v>15243891020</v>
      </c>
      <c r="C726" t="s">
        <v>3</v>
      </c>
      <c r="D726" t="s">
        <v>3</v>
      </c>
      <c r="E726" t="s">
        <v>3</v>
      </c>
      <c r="F726" t="str">
        <f>"2019-02-12 10:31:00"</f>
        <v>2019-02-12 10:31:00</v>
      </c>
    </row>
    <row r="727" spans="1:6" x14ac:dyDescent="0.3">
      <c r="A727" t="s">
        <v>3</v>
      </c>
      <c r="B727" t="str">
        <f>"18992662353"</f>
        <v>18992662353</v>
      </c>
      <c r="C727" t="s">
        <v>3</v>
      </c>
      <c r="D727" t="s">
        <v>3</v>
      </c>
      <c r="E727" t="s">
        <v>3</v>
      </c>
      <c r="F727" t="str">
        <f>"2019-02-12 10:30:49"</f>
        <v>2019-02-12 10:30:49</v>
      </c>
    </row>
    <row r="728" spans="1:6" x14ac:dyDescent="0.3">
      <c r="A728" t="s">
        <v>3</v>
      </c>
      <c r="B728" t="str">
        <f>"15608651673"</f>
        <v>15608651673</v>
      </c>
      <c r="C728" t="s">
        <v>3</v>
      </c>
      <c r="D728" t="s">
        <v>3</v>
      </c>
      <c r="E728" t="s">
        <v>3</v>
      </c>
      <c r="F728" t="str">
        <f>"2019-02-12 10:30:49"</f>
        <v>2019-02-12 10:30:49</v>
      </c>
    </row>
    <row r="729" spans="1:6" x14ac:dyDescent="0.3">
      <c r="A729" t="s">
        <v>3</v>
      </c>
      <c r="B729" t="str">
        <f>"18789296711"</f>
        <v>18789296711</v>
      </c>
      <c r="C729" t="s">
        <v>3</v>
      </c>
      <c r="D729" t="s">
        <v>3</v>
      </c>
      <c r="E729" t="s">
        <v>3</v>
      </c>
      <c r="F729" t="str">
        <f>"2019-02-12 10:30:31"</f>
        <v>2019-02-12 10:30:31</v>
      </c>
    </row>
    <row r="730" spans="1:6" x14ac:dyDescent="0.3">
      <c r="A730" t="s">
        <v>3</v>
      </c>
      <c r="B730" t="str">
        <f>"13530200662"</f>
        <v>13530200662</v>
      </c>
      <c r="C730" t="s">
        <v>3</v>
      </c>
      <c r="D730" t="s">
        <v>3</v>
      </c>
      <c r="E730" t="s">
        <v>3</v>
      </c>
      <c r="F730" t="str">
        <f>"2019-02-12 10:30:15"</f>
        <v>2019-02-12 10:30:15</v>
      </c>
    </row>
    <row r="731" spans="1:6" x14ac:dyDescent="0.3">
      <c r="A731" t="s">
        <v>3</v>
      </c>
      <c r="B731" t="str">
        <f>"15895396020"</f>
        <v>15895396020</v>
      </c>
      <c r="C731" t="s">
        <v>3</v>
      </c>
      <c r="D731" t="s">
        <v>3</v>
      </c>
      <c r="E731" t="s">
        <v>3</v>
      </c>
      <c r="F731" t="str">
        <f>"2019-02-12 10:30:11"</f>
        <v>2019-02-12 10:30:11</v>
      </c>
    </row>
    <row r="732" spans="1:6" x14ac:dyDescent="0.3">
      <c r="A732" t="s">
        <v>3</v>
      </c>
      <c r="B732" t="str">
        <f>"15898144840"</f>
        <v>15898144840</v>
      </c>
      <c r="C732" t="s">
        <v>3</v>
      </c>
      <c r="D732" t="s">
        <v>3</v>
      </c>
      <c r="E732" t="s">
        <v>3</v>
      </c>
      <c r="F732" t="str">
        <f>"2019-02-12 10:30:06"</f>
        <v>2019-02-12 10:30:06</v>
      </c>
    </row>
    <row r="733" spans="1:6" x14ac:dyDescent="0.3">
      <c r="A733" t="s">
        <v>3</v>
      </c>
      <c r="B733" t="str">
        <f>"18613088625"</f>
        <v>18613088625</v>
      </c>
      <c r="C733" t="s">
        <v>3</v>
      </c>
      <c r="D733" t="s">
        <v>3</v>
      </c>
      <c r="E733" t="s">
        <v>3</v>
      </c>
      <c r="F733" t="str">
        <f>"2019-02-12 10:29:18"</f>
        <v>2019-02-12 10:29:18</v>
      </c>
    </row>
    <row r="734" spans="1:6" x14ac:dyDescent="0.3">
      <c r="A734" t="s">
        <v>1112</v>
      </c>
      <c r="B734" t="str">
        <f>"18663713155"</f>
        <v>18663713155</v>
      </c>
      <c r="C734" t="str">
        <f>"37018119940402653X"</f>
        <v>37018119940402653X</v>
      </c>
      <c r="D734" t="s">
        <v>1113</v>
      </c>
      <c r="E734" t="s">
        <v>1114</v>
      </c>
      <c r="F734" t="str">
        <f>"2019-02-12 10:28:55"</f>
        <v>2019-02-12 10:28:55</v>
      </c>
    </row>
    <row r="735" spans="1:6" x14ac:dyDescent="0.3">
      <c r="A735" t="s">
        <v>3</v>
      </c>
      <c r="B735" t="str">
        <f>"15116660377"</f>
        <v>15116660377</v>
      </c>
      <c r="C735" t="s">
        <v>3</v>
      </c>
      <c r="D735" t="s">
        <v>3</v>
      </c>
      <c r="E735" t="s">
        <v>3</v>
      </c>
      <c r="F735" t="str">
        <f>"2019-02-12 10:28:40"</f>
        <v>2019-02-12 10:28:40</v>
      </c>
    </row>
    <row r="736" spans="1:6" x14ac:dyDescent="0.3">
      <c r="A736" t="s">
        <v>3</v>
      </c>
      <c r="B736" t="str">
        <f>"15988286691"</f>
        <v>15988286691</v>
      </c>
      <c r="C736" t="s">
        <v>3</v>
      </c>
      <c r="D736" t="s">
        <v>3</v>
      </c>
      <c r="E736" t="s">
        <v>3</v>
      </c>
      <c r="F736" t="str">
        <f>"2019-02-12 10:28:28"</f>
        <v>2019-02-12 10:28:28</v>
      </c>
    </row>
    <row r="737" spans="1:6" x14ac:dyDescent="0.3">
      <c r="A737" t="s">
        <v>1115</v>
      </c>
      <c r="B737" t="str">
        <f>"15861393691"</f>
        <v>15861393691</v>
      </c>
      <c r="C737" t="str">
        <f>"321081197608052438"</f>
        <v>321081197608052438</v>
      </c>
      <c r="D737" t="s">
        <v>1116</v>
      </c>
      <c r="E737" t="s">
        <v>1117</v>
      </c>
      <c r="F737" t="str">
        <f>"2019-02-12 10:28:10"</f>
        <v>2019-02-12 10:28:10</v>
      </c>
    </row>
    <row r="738" spans="1:6" x14ac:dyDescent="0.3">
      <c r="A738" t="s">
        <v>3</v>
      </c>
      <c r="B738" t="str">
        <f>"13968185137"</f>
        <v>13968185137</v>
      </c>
      <c r="C738" t="s">
        <v>3</v>
      </c>
      <c r="D738" t="s">
        <v>3</v>
      </c>
      <c r="E738" t="s">
        <v>3</v>
      </c>
      <c r="F738" t="str">
        <f>"2019-02-12 10:27:47"</f>
        <v>2019-02-12 10:27:47</v>
      </c>
    </row>
    <row r="739" spans="1:6" x14ac:dyDescent="0.3">
      <c r="A739" t="s">
        <v>1118</v>
      </c>
      <c r="B739" t="str">
        <f>"18995695868"</f>
        <v>18995695868</v>
      </c>
      <c r="C739" t="str">
        <f>"422203197312180066"</f>
        <v>422203197312180066</v>
      </c>
      <c r="D739" t="s">
        <v>1119</v>
      </c>
      <c r="E739" t="s">
        <v>1120</v>
      </c>
      <c r="F739" t="str">
        <f>"2019-02-12 10:27:39"</f>
        <v>2019-02-12 10:27:39</v>
      </c>
    </row>
    <row r="740" spans="1:6" x14ac:dyDescent="0.3">
      <c r="A740" t="s">
        <v>1121</v>
      </c>
      <c r="B740" t="str">
        <f>"18772052269"</f>
        <v>18772052269</v>
      </c>
      <c r="C740" t="str">
        <f>"42032219851118573X"</f>
        <v>42032219851118573X</v>
      </c>
      <c r="D740" t="s">
        <v>1122</v>
      </c>
      <c r="E740" t="s">
        <v>1123</v>
      </c>
      <c r="F740" t="str">
        <f>"2019-02-12 10:27:04"</f>
        <v>2019-02-12 10:27:04</v>
      </c>
    </row>
    <row r="741" spans="1:6" x14ac:dyDescent="0.3">
      <c r="A741" t="s">
        <v>3</v>
      </c>
      <c r="B741" t="str">
        <f>"18447355853"</f>
        <v>18447355853</v>
      </c>
      <c r="C741" t="s">
        <v>3</v>
      </c>
      <c r="D741" t="s">
        <v>3</v>
      </c>
      <c r="E741" t="s">
        <v>3</v>
      </c>
      <c r="F741" t="str">
        <f>"2019-02-12 10:26:54"</f>
        <v>2019-02-12 10:26:54</v>
      </c>
    </row>
    <row r="742" spans="1:6" x14ac:dyDescent="0.3">
      <c r="A742" t="s">
        <v>3</v>
      </c>
      <c r="B742" t="str">
        <f>"15112487352"</f>
        <v>15112487352</v>
      </c>
      <c r="C742" t="s">
        <v>3</v>
      </c>
      <c r="D742" t="s">
        <v>3</v>
      </c>
      <c r="E742" t="s">
        <v>3</v>
      </c>
      <c r="F742" t="str">
        <f>"2019-02-12 10:26:41"</f>
        <v>2019-02-12 10:26:41</v>
      </c>
    </row>
    <row r="743" spans="1:6" x14ac:dyDescent="0.3">
      <c r="A743" t="s">
        <v>1124</v>
      </c>
      <c r="B743" t="str">
        <f>"18673561718"</f>
        <v>18673561718</v>
      </c>
      <c r="C743" t="str">
        <f>"431022198709073190"</f>
        <v>431022198709073190</v>
      </c>
      <c r="D743" t="s">
        <v>1125</v>
      </c>
      <c r="E743" t="s">
        <v>1126</v>
      </c>
      <c r="F743" t="str">
        <f>"2019-02-12 10:26:38"</f>
        <v>2019-02-12 10:26:38</v>
      </c>
    </row>
    <row r="744" spans="1:6" x14ac:dyDescent="0.3">
      <c r="A744" t="s">
        <v>1127</v>
      </c>
      <c r="B744" t="str">
        <f>"18373873187"</f>
        <v>18373873187</v>
      </c>
      <c r="C744" t="str">
        <f>"35052119831021529X"</f>
        <v>35052119831021529X</v>
      </c>
      <c r="D744" t="s">
        <v>1128</v>
      </c>
      <c r="E744" t="s">
        <v>1129</v>
      </c>
      <c r="F744" t="str">
        <f>"2019-02-12 10:26:30"</f>
        <v>2019-02-12 10:26:30</v>
      </c>
    </row>
    <row r="745" spans="1:6" x14ac:dyDescent="0.3">
      <c r="A745" t="s">
        <v>3</v>
      </c>
      <c r="B745" t="str">
        <f>"13380607308"</f>
        <v>13380607308</v>
      </c>
      <c r="C745" t="s">
        <v>3</v>
      </c>
      <c r="D745" t="s">
        <v>3</v>
      </c>
      <c r="E745" t="s">
        <v>3</v>
      </c>
      <c r="F745" t="str">
        <f>"2019-02-12 10:26:30"</f>
        <v>2019-02-12 10:26:30</v>
      </c>
    </row>
    <row r="746" spans="1:6" x14ac:dyDescent="0.3">
      <c r="A746" t="s">
        <v>3</v>
      </c>
      <c r="B746" t="str">
        <f>"13814830848"</f>
        <v>13814830848</v>
      </c>
      <c r="C746" t="s">
        <v>3</v>
      </c>
      <c r="D746" t="s">
        <v>3</v>
      </c>
      <c r="E746" t="s">
        <v>3</v>
      </c>
      <c r="F746" t="str">
        <f>"2019-02-12 10:25:34"</f>
        <v>2019-02-12 10:25:34</v>
      </c>
    </row>
    <row r="747" spans="1:6" x14ac:dyDescent="0.3">
      <c r="A747" t="s">
        <v>1130</v>
      </c>
      <c r="B747" t="str">
        <f>"18853328671"</f>
        <v>18853328671</v>
      </c>
      <c r="C747" t="str">
        <f>"370304197407300310"</f>
        <v>370304197407300310</v>
      </c>
      <c r="D747" t="s">
        <v>1131</v>
      </c>
      <c r="E747" t="s">
        <v>1132</v>
      </c>
      <c r="F747" t="str">
        <f>"2019-02-12 10:25:33"</f>
        <v>2019-02-12 10:25:33</v>
      </c>
    </row>
    <row r="748" spans="1:6" x14ac:dyDescent="0.3">
      <c r="A748" t="s">
        <v>3</v>
      </c>
      <c r="B748" t="str">
        <f>"18662907520"</f>
        <v>18662907520</v>
      </c>
      <c r="C748" t="s">
        <v>3</v>
      </c>
      <c r="D748" t="s">
        <v>3</v>
      </c>
      <c r="E748" t="s">
        <v>3</v>
      </c>
      <c r="F748" t="str">
        <f>"2019-02-12 10:25:31"</f>
        <v>2019-02-12 10:25:31</v>
      </c>
    </row>
    <row r="749" spans="1:6" x14ac:dyDescent="0.3">
      <c r="A749" t="s">
        <v>3</v>
      </c>
      <c r="B749" t="str">
        <f>"13523561777"</f>
        <v>13523561777</v>
      </c>
      <c r="C749" t="s">
        <v>3</v>
      </c>
      <c r="D749" t="s">
        <v>3</v>
      </c>
      <c r="E749" t="s">
        <v>3</v>
      </c>
      <c r="F749" t="str">
        <f>"2019-02-12 10:25:14"</f>
        <v>2019-02-12 10:25:14</v>
      </c>
    </row>
    <row r="750" spans="1:6" x14ac:dyDescent="0.3">
      <c r="A750" t="s">
        <v>3</v>
      </c>
      <c r="B750" t="str">
        <f>"15059389016"</f>
        <v>15059389016</v>
      </c>
      <c r="C750" t="s">
        <v>3</v>
      </c>
      <c r="D750" t="s">
        <v>3</v>
      </c>
      <c r="E750" t="s">
        <v>3</v>
      </c>
      <c r="F750" t="str">
        <f>"2019-02-12 10:25:07"</f>
        <v>2019-02-12 10:25:07</v>
      </c>
    </row>
    <row r="751" spans="1:6" x14ac:dyDescent="0.3">
      <c r="A751" t="s">
        <v>1133</v>
      </c>
      <c r="B751" t="str">
        <f>"18735794096"</f>
        <v>18735794096</v>
      </c>
      <c r="C751" t="str">
        <f>"14262219890614372X"</f>
        <v>14262219890614372X</v>
      </c>
      <c r="D751" t="s">
        <v>3</v>
      </c>
      <c r="E751" t="s">
        <v>3</v>
      </c>
      <c r="F751" t="str">
        <f>"2019-02-12 10:24:57"</f>
        <v>2019-02-12 10:24:57</v>
      </c>
    </row>
    <row r="752" spans="1:6" x14ac:dyDescent="0.3">
      <c r="A752" t="s">
        <v>3</v>
      </c>
      <c r="B752" t="str">
        <f>"15058147971"</f>
        <v>15058147971</v>
      </c>
      <c r="C752" t="s">
        <v>3</v>
      </c>
      <c r="D752" t="s">
        <v>3</v>
      </c>
      <c r="E752" t="s">
        <v>3</v>
      </c>
      <c r="F752" t="str">
        <f>"2019-02-12 10:24:53"</f>
        <v>2019-02-12 10:24:53</v>
      </c>
    </row>
    <row r="753" spans="1:6" x14ac:dyDescent="0.3">
      <c r="A753" t="s">
        <v>3</v>
      </c>
      <c r="B753" t="str">
        <f>"13847316274"</f>
        <v>13847316274</v>
      </c>
      <c r="C753" t="s">
        <v>3</v>
      </c>
      <c r="D753" t="s">
        <v>3</v>
      </c>
      <c r="E753" t="s">
        <v>3</v>
      </c>
      <c r="F753" t="str">
        <f>"2019-02-12 10:24:44"</f>
        <v>2019-02-12 10:24:44</v>
      </c>
    </row>
    <row r="754" spans="1:6" x14ac:dyDescent="0.3">
      <c r="A754" t="s">
        <v>1134</v>
      </c>
      <c r="B754" t="str">
        <f>"13659821055"</f>
        <v>13659821055</v>
      </c>
      <c r="C754" t="str">
        <f>"420982199303032855"</f>
        <v>420982199303032855</v>
      </c>
      <c r="D754" t="s">
        <v>1135</v>
      </c>
      <c r="E754" t="s">
        <v>1136</v>
      </c>
      <c r="F754" t="str">
        <f>"2019-02-12 10:24:29"</f>
        <v>2019-02-12 10:24:29</v>
      </c>
    </row>
    <row r="755" spans="1:6" x14ac:dyDescent="0.3">
      <c r="A755" t="s">
        <v>3</v>
      </c>
      <c r="B755" t="str">
        <f>"18228518596"</f>
        <v>18228518596</v>
      </c>
      <c r="C755" t="s">
        <v>3</v>
      </c>
      <c r="D755" t="s">
        <v>3</v>
      </c>
      <c r="E755" t="s">
        <v>3</v>
      </c>
      <c r="F755" t="str">
        <f>"2019-02-12 10:24:19"</f>
        <v>2019-02-12 10:24:19</v>
      </c>
    </row>
    <row r="756" spans="1:6" x14ac:dyDescent="0.3">
      <c r="A756" t="s">
        <v>1137</v>
      </c>
      <c r="B756" t="str">
        <f>"18691633961"</f>
        <v>18691633961</v>
      </c>
      <c r="C756" t="str">
        <f>"522424198411141610"</f>
        <v>522424198411141610</v>
      </c>
      <c r="D756" t="s">
        <v>1138</v>
      </c>
      <c r="E756" t="s">
        <v>1139</v>
      </c>
      <c r="F756" t="str">
        <f>"2019-02-12 10:24:16"</f>
        <v>2019-02-12 10:24:16</v>
      </c>
    </row>
    <row r="757" spans="1:6" x14ac:dyDescent="0.3">
      <c r="A757" t="s">
        <v>1140</v>
      </c>
      <c r="B757" t="str">
        <f>"13759530522"</f>
        <v>13759530522</v>
      </c>
      <c r="C757" t="str">
        <f>"532932198605010335"</f>
        <v>532932198605010335</v>
      </c>
      <c r="D757" t="s">
        <v>1141</v>
      </c>
      <c r="E757" t="s">
        <v>1142</v>
      </c>
      <c r="F757" t="str">
        <f>"2019-02-12 10:24:16"</f>
        <v>2019-02-12 10:24:16</v>
      </c>
    </row>
    <row r="758" spans="1:6" x14ac:dyDescent="0.3">
      <c r="A758" t="s">
        <v>1143</v>
      </c>
      <c r="B758" t="str">
        <f>"15071858627"</f>
        <v>15071858627</v>
      </c>
      <c r="C758" t="str">
        <f>"422828198207151516"</f>
        <v>422828198207151516</v>
      </c>
      <c r="D758" t="s">
        <v>3</v>
      </c>
      <c r="E758" t="s">
        <v>3</v>
      </c>
      <c r="F758" t="str">
        <f>"2019-02-12 10:24:12"</f>
        <v>2019-02-12 10:24:12</v>
      </c>
    </row>
    <row r="759" spans="1:6" x14ac:dyDescent="0.3">
      <c r="A759" t="s">
        <v>1144</v>
      </c>
      <c r="B759" t="str">
        <f>"13420187580"</f>
        <v>13420187580</v>
      </c>
      <c r="C759" t="str">
        <f>"44082319920329061X"</f>
        <v>44082319920329061X</v>
      </c>
      <c r="D759" t="s">
        <v>3</v>
      </c>
      <c r="E759" t="s">
        <v>3</v>
      </c>
      <c r="F759" t="str">
        <f>"2019-02-12 10:23:35"</f>
        <v>2019-02-12 10:23:35</v>
      </c>
    </row>
    <row r="760" spans="1:6" x14ac:dyDescent="0.3">
      <c r="A760" t="s">
        <v>1145</v>
      </c>
      <c r="B760" t="str">
        <f>"15155238110"</f>
        <v>15155238110</v>
      </c>
      <c r="C760" t="str">
        <f>"340321198805160531"</f>
        <v>340321198805160531</v>
      </c>
      <c r="D760" t="s">
        <v>1146</v>
      </c>
      <c r="E760" t="s">
        <v>1147</v>
      </c>
      <c r="F760" t="str">
        <f>"2019-02-12 10:23:32"</f>
        <v>2019-02-12 10:23:32</v>
      </c>
    </row>
    <row r="761" spans="1:6" x14ac:dyDescent="0.3">
      <c r="A761" t="s">
        <v>3</v>
      </c>
      <c r="B761" t="str">
        <f>"15875546211"</f>
        <v>15875546211</v>
      </c>
      <c r="C761" t="s">
        <v>3</v>
      </c>
      <c r="D761" t="s">
        <v>3</v>
      </c>
      <c r="E761" t="s">
        <v>3</v>
      </c>
      <c r="F761" t="str">
        <f>"2019-02-12 10:23:30"</f>
        <v>2019-02-12 10:23:30</v>
      </c>
    </row>
    <row r="762" spans="1:6" x14ac:dyDescent="0.3">
      <c r="A762" t="s">
        <v>1148</v>
      </c>
      <c r="B762" t="str">
        <f>"13847807561"</f>
        <v>13847807561</v>
      </c>
      <c r="C762" t="str">
        <f>"152825198201086018"</f>
        <v>152825198201086018</v>
      </c>
      <c r="D762" t="s">
        <v>3</v>
      </c>
      <c r="E762" t="s">
        <v>3</v>
      </c>
      <c r="F762" t="str">
        <f>"2019-02-12 10:23:29"</f>
        <v>2019-02-12 10:23:29</v>
      </c>
    </row>
    <row r="763" spans="1:6" x14ac:dyDescent="0.3">
      <c r="A763" t="s">
        <v>3</v>
      </c>
      <c r="B763" t="str">
        <f>"13268340432"</f>
        <v>13268340432</v>
      </c>
      <c r="C763" t="s">
        <v>3</v>
      </c>
      <c r="D763" t="s">
        <v>3</v>
      </c>
      <c r="E763" t="s">
        <v>3</v>
      </c>
      <c r="F763" t="str">
        <f>"2019-02-12 10:23:06"</f>
        <v>2019-02-12 10:23:06</v>
      </c>
    </row>
    <row r="764" spans="1:6" x14ac:dyDescent="0.3">
      <c r="A764" t="s">
        <v>3</v>
      </c>
      <c r="B764" t="str">
        <f>"13819056321"</f>
        <v>13819056321</v>
      </c>
      <c r="C764" t="s">
        <v>3</v>
      </c>
      <c r="D764" t="s">
        <v>3</v>
      </c>
      <c r="E764" t="s">
        <v>3</v>
      </c>
      <c r="F764" t="str">
        <f>"2019-02-12 10:23:02"</f>
        <v>2019-02-12 10:23:02</v>
      </c>
    </row>
    <row r="765" spans="1:6" x14ac:dyDescent="0.3">
      <c r="A765" t="s">
        <v>3</v>
      </c>
      <c r="B765" t="str">
        <f>"15805184058"</f>
        <v>15805184058</v>
      </c>
      <c r="C765" t="s">
        <v>3</v>
      </c>
      <c r="D765" t="s">
        <v>3</v>
      </c>
      <c r="E765" t="s">
        <v>3</v>
      </c>
      <c r="F765" t="str">
        <f>"2019-02-12 10:22:55"</f>
        <v>2019-02-12 10:22:55</v>
      </c>
    </row>
    <row r="766" spans="1:6" x14ac:dyDescent="0.3">
      <c r="A766" t="s">
        <v>3</v>
      </c>
      <c r="B766" t="str">
        <f>"15179951303"</f>
        <v>15179951303</v>
      </c>
      <c r="C766" t="s">
        <v>3</v>
      </c>
      <c r="D766" t="s">
        <v>3</v>
      </c>
      <c r="E766" t="s">
        <v>3</v>
      </c>
      <c r="F766" t="str">
        <f>"2019-02-12 10:22:49"</f>
        <v>2019-02-12 10:22:49</v>
      </c>
    </row>
    <row r="767" spans="1:6" x14ac:dyDescent="0.3">
      <c r="A767" t="s">
        <v>3</v>
      </c>
      <c r="B767" t="str">
        <f>"18208561670"</f>
        <v>18208561670</v>
      </c>
      <c r="C767" t="s">
        <v>3</v>
      </c>
      <c r="D767" t="s">
        <v>3</v>
      </c>
      <c r="E767" t="s">
        <v>3</v>
      </c>
      <c r="F767" t="str">
        <f>"2019-02-12 10:22:46"</f>
        <v>2019-02-12 10:22:46</v>
      </c>
    </row>
    <row r="768" spans="1:6" x14ac:dyDescent="0.3">
      <c r="A768" t="s">
        <v>3</v>
      </c>
      <c r="B768" t="str">
        <f>"15018655514"</f>
        <v>15018655514</v>
      </c>
      <c r="C768" t="s">
        <v>3</v>
      </c>
      <c r="D768" t="s">
        <v>3</v>
      </c>
      <c r="E768" t="s">
        <v>3</v>
      </c>
      <c r="F768" t="str">
        <f>"2019-02-12 10:21:46"</f>
        <v>2019-02-12 10:21:46</v>
      </c>
    </row>
    <row r="769" spans="1:6" x14ac:dyDescent="0.3">
      <c r="A769" t="s">
        <v>3</v>
      </c>
      <c r="B769" t="str">
        <f>"17722710861"</f>
        <v>17722710861</v>
      </c>
      <c r="C769" t="s">
        <v>3</v>
      </c>
      <c r="D769" t="s">
        <v>3</v>
      </c>
      <c r="E769" t="s">
        <v>3</v>
      </c>
      <c r="F769" t="str">
        <f>"2019-02-12 10:21:45"</f>
        <v>2019-02-12 10:21:45</v>
      </c>
    </row>
    <row r="770" spans="1:6" x14ac:dyDescent="0.3">
      <c r="A770" t="s">
        <v>1149</v>
      </c>
      <c r="B770" t="str">
        <f>"18807080865"</f>
        <v>18807080865</v>
      </c>
      <c r="C770" t="str">
        <f>"360103198807190013"</f>
        <v>360103198807190013</v>
      </c>
      <c r="D770" t="s">
        <v>1150</v>
      </c>
      <c r="E770" t="s">
        <v>1151</v>
      </c>
      <c r="F770" t="str">
        <f>"2019-02-12 10:18:14"</f>
        <v>2019-02-12 10:18:14</v>
      </c>
    </row>
    <row r="771" spans="1:6" x14ac:dyDescent="0.3">
      <c r="A771" t="s">
        <v>3</v>
      </c>
      <c r="B771" t="str">
        <f>"17038964337"</f>
        <v>17038964337</v>
      </c>
      <c r="C771" t="s">
        <v>3</v>
      </c>
      <c r="D771" t="s">
        <v>3</v>
      </c>
      <c r="E771" t="s">
        <v>3</v>
      </c>
      <c r="F771" t="str">
        <f>"2019-02-12 09:46:19"</f>
        <v>2019-02-12 09:46:19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MDM</dc:creator>
  <cp:lastModifiedBy>MDM</cp:lastModifiedBy>
  <dcterms:created xsi:type="dcterms:W3CDTF">2019-02-14T01:40:53Z</dcterms:created>
  <dcterms:modified xsi:type="dcterms:W3CDTF">2019-02-14T01:41:04Z</dcterms:modified>
</cp:coreProperties>
</file>