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workroom\send_data\余生你好\"/>
    </mc:Choice>
  </mc:AlternateContent>
  <xr:revisionPtr revIDLastSave="0" documentId="13_ncr:1_{2D1AC169-8B8C-498E-80C8-F7564D4D3655}" xr6:coauthVersionLast="36" xr6:coauthVersionMax="36" xr10:uidLastSave="{00000000-0000-0000-0000-000000000000}"/>
  <bookViews>
    <workbookView xWindow="0" yWindow="0" windowWidth="24360" windowHeight="10245" xr2:uid="{81F5BD3C-8F22-4ED9-B6A3-71196D5453A6}"/>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63" i="1" l="1"/>
  <c r="C1563" i="1"/>
  <c r="B1563" i="1"/>
  <c r="G1562" i="1"/>
  <c r="C1562" i="1"/>
  <c r="B1562" i="1"/>
  <c r="G1561" i="1"/>
  <c r="C1561" i="1"/>
  <c r="B1561" i="1"/>
  <c r="G1560" i="1"/>
  <c r="C1560" i="1"/>
  <c r="B1560" i="1"/>
  <c r="G1559" i="1"/>
  <c r="C1559" i="1"/>
  <c r="B1559" i="1"/>
  <c r="G1558" i="1"/>
  <c r="C1558" i="1"/>
  <c r="B1558" i="1"/>
  <c r="G1557" i="1"/>
  <c r="C1557" i="1"/>
  <c r="B1557" i="1"/>
  <c r="G1556" i="1"/>
  <c r="C1556" i="1"/>
  <c r="B1556" i="1"/>
  <c r="G1555" i="1"/>
  <c r="B1555" i="1"/>
  <c r="G1554" i="1"/>
  <c r="C1554" i="1"/>
  <c r="B1554" i="1"/>
  <c r="G1553" i="1"/>
  <c r="C1553" i="1"/>
  <c r="B1553" i="1"/>
  <c r="G1552" i="1"/>
  <c r="B1552" i="1"/>
  <c r="G1551" i="1"/>
  <c r="C1551" i="1"/>
  <c r="B1551" i="1"/>
  <c r="G1550" i="1"/>
  <c r="C1550" i="1"/>
  <c r="B1550" i="1"/>
  <c r="G1549" i="1"/>
  <c r="C1549" i="1"/>
  <c r="B1549" i="1"/>
  <c r="G1548" i="1"/>
  <c r="B1548" i="1"/>
  <c r="G1547" i="1"/>
  <c r="C1547" i="1"/>
  <c r="B1547" i="1"/>
  <c r="G1546" i="1"/>
  <c r="C1546" i="1"/>
  <c r="B1546" i="1"/>
  <c r="G1545" i="1"/>
  <c r="C1545" i="1"/>
  <c r="B1545" i="1"/>
  <c r="G1544" i="1"/>
  <c r="B1544" i="1"/>
  <c r="G1543" i="1"/>
  <c r="C1543" i="1"/>
  <c r="B1543" i="1"/>
  <c r="G1542" i="1"/>
  <c r="C1542" i="1"/>
  <c r="B1542" i="1"/>
  <c r="G1541" i="1"/>
  <c r="C1541" i="1"/>
  <c r="B1541" i="1"/>
  <c r="G1540" i="1"/>
  <c r="C1540" i="1"/>
  <c r="B1540" i="1"/>
  <c r="G1539" i="1"/>
  <c r="C1539" i="1"/>
  <c r="B1539" i="1"/>
  <c r="G1538" i="1"/>
  <c r="C1538" i="1"/>
  <c r="B1538" i="1"/>
  <c r="G1537" i="1"/>
  <c r="C1537" i="1"/>
  <c r="B1537" i="1"/>
  <c r="G1536" i="1"/>
  <c r="C1536" i="1"/>
  <c r="B1536" i="1"/>
  <c r="G1535" i="1"/>
  <c r="B1535" i="1"/>
  <c r="G1534" i="1"/>
  <c r="C1534" i="1"/>
  <c r="B1534" i="1"/>
  <c r="G1533" i="1"/>
  <c r="B1533" i="1"/>
  <c r="G1532" i="1"/>
  <c r="B1532" i="1"/>
  <c r="G1531" i="1"/>
  <c r="C1531" i="1"/>
  <c r="B1531" i="1"/>
  <c r="G1530" i="1"/>
  <c r="B1530" i="1"/>
  <c r="G1529" i="1"/>
  <c r="C1529" i="1"/>
  <c r="B1529" i="1"/>
  <c r="G1528" i="1"/>
  <c r="C1528" i="1"/>
  <c r="B1528" i="1"/>
  <c r="G1527" i="1"/>
  <c r="B1527" i="1"/>
  <c r="G1526" i="1"/>
  <c r="B1526" i="1"/>
  <c r="G1525" i="1"/>
  <c r="B1525" i="1"/>
  <c r="G1524" i="1"/>
  <c r="C1524" i="1"/>
  <c r="B1524" i="1"/>
  <c r="G1523" i="1"/>
  <c r="C1523" i="1"/>
  <c r="B1523" i="1"/>
  <c r="G1522" i="1"/>
  <c r="C1522" i="1"/>
  <c r="B1522" i="1"/>
  <c r="G1521" i="1"/>
  <c r="C1521" i="1"/>
  <c r="B1521" i="1"/>
  <c r="G1520" i="1"/>
  <c r="B1520" i="1"/>
  <c r="G1519" i="1"/>
  <c r="B1519" i="1"/>
  <c r="G1518" i="1"/>
  <c r="C1518" i="1"/>
  <c r="B1518" i="1"/>
  <c r="G1517" i="1"/>
  <c r="C1517" i="1"/>
  <c r="B1517" i="1"/>
  <c r="G1516" i="1"/>
  <c r="C1516" i="1"/>
  <c r="B1516" i="1"/>
  <c r="G1515" i="1"/>
  <c r="C1515" i="1"/>
  <c r="B1515" i="1"/>
  <c r="G1514" i="1"/>
  <c r="C1514" i="1"/>
  <c r="B1514" i="1"/>
  <c r="G1513" i="1"/>
  <c r="B1513" i="1"/>
  <c r="G1512" i="1"/>
  <c r="C1512" i="1"/>
  <c r="B1512" i="1"/>
  <c r="G1511" i="1"/>
  <c r="C1511" i="1"/>
  <c r="B1511" i="1"/>
  <c r="G1510" i="1"/>
  <c r="B1510" i="1"/>
  <c r="G1509" i="1"/>
  <c r="C1509" i="1"/>
  <c r="B1509" i="1"/>
  <c r="G1508" i="1"/>
  <c r="C1508" i="1"/>
  <c r="B1508" i="1"/>
  <c r="G1507" i="1"/>
  <c r="C1507" i="1"/>
  <c r="B1507" i="1"/>
  <c r="G1506" i="1"/>
  <c r="B1506" i="1"/>
  <c r="G1505" i="1"/>
  <c r="C1505" i="1"/>
  <c r="B1505" i="1"/>
  <c r="G1504" i="1"/>
  <c r="C1504" i="1"/>
  <c r="B1504" i="1"/>
  <c r="G1503" i="1"/>
  <c r="C1503" i="1"/>
  <c r="B1503" i="1"/>
  <c r="G1502" i="1"/>
  <c r="B1502" i="1"/>
  <c r="G1501" i="1"/>
  <c r="C1501" i="1"/>
  <c r="B1501" i="1"/>
  <c r="G1500" i="1"/>
  <c r="B1500" i="1"/>
  <c r="G1499" i="1"/>
  <c r="C1499" i="1"/>
  <c r="B1499" i="1"/>
  <c r="G1498" i="1"/>
  <c r="C1498" i="1"/>
  <c r="B1498" i="1"/>
  <c r="G1497" i="1"/>
  <c r="C1497" i="1"/>
  <c r="B1497" i="1"/>
  <c r="G1496" i="1"/>
  <c r="C1496" i="1"/>
  <c r="B1496" i="1"/>
  <c r="G1495" i="1"/>
  <c r="C1495" i="1"/>
  <c r="B1495" i="1"/>
  <c r="G1494" i="1"/>
  <c r="C1494" i="1"/>
  <c r="B1494" i="1"/>
  <c r="G1493" i="1"/>
  <c r="C1493" i="1"/>
  <c r="B1493" i="1"/>
  <c r="G1492" i="1"/>
  <c r="C1492" i="1"/>
  <c r="B1492" i="1"/>
  <c r="G1491" i="1"/>
  <c r="B1491" i="1"/>
  <c r="G1490" i="1"/>
  <c r="B1490" i="1"/>
  <c r="G1489" i="1"/>
  <c r="C1489" i="1"/>
  <c r="B1489" i="1"/>
  <c r="G1488" i="1"/>
  <c r="B1488" i="1"/>
  <c r="G1487" i="1"/>
  <c r="C1487" i="1"/>
  <c r="B1487" i="1"/>
  <c r="G1486" i="1"/>
  <c r="C1486" i="1"/>
  <c r="B1486" i="1"/>
  <c r="G1485" i="1"/>
  <c r="C1485" i="1"/>
  <c r="B1485" i="1"/>
  <c r="G1484" i="1"/>
  <c r="C1484" i="1"/>
  <c r="B1484" i="1"/>
  <c r="G1483" i="1"/>
  <c r="B1483" i="1"/>
  <c r="G1482" i="1"/>
  <c r="C1482" i="1"/>
  <c r="B1482" i="1"/>
  <c r="G1481" i="1"/>
  <c r="C1481" i="1"/>
  <c r="B1481" i="1"/>
  <c r="G1480" i="1"/>
  <c r="C1480" i="1"/>
  <c r="B1480" i="1"/>
  <c r="G1479" i="1"/>
  <c r="C1479" i="1"/>
  <c r="B1479" i="1"/>
  <c r="G1478" i="1"/>
  <c r="C1478" i="1"/>
  <c r="B1478" i="1"/>
  <c r="G1477" i="1"/>
  <c r="C1477" i="1"/>
  <c r="B1477" i="1"/>
  <c r="G1476" i="1"/>
  <c r="C1476" i="1"/>
  <c r="B1476" i="1"/>
  <c r="G1475" i="1"/>
  <c r="C1475" i="1"/>
  <c r="B1475" i="1"/>
  <c r="G1474" i="1"/>
  <c r="B1474" i="1"/>
  <c r="G1473" i="1"/>
  <c r="C1473" i="1"/>
  <c r="B1473" i="1"/>
  <c r="G1472" i="1"/>
  <c r="C1472" i="1"/>
  <c r="B1472" i="1"/>
  <c r="G1471" i="1"/>
  <c r="C1471" i="1"/>
  <c r="B1471" i="1"/>
  <c r="G1470" i="1"/>
  <c r="C1470" i="1"/>
  <c r="B1470" i="1"/>
  <c r="G1469" i="1"/>
  <c r="C1469" i="1"/>
  <c r="B1469" i="1"/>
  <c r="G1468" i="1"/>
  <c r="C1468" i="1"/>
  <c r="B1468" i="1"/>
  <c r="G1467" i="1"/>
  <c r="C1467" i="1"/>
  <c r="B1467" i="1"/>
  <c r="G1466" i="1"/>
  <c r="C1466" i="1"/>
  <c r="B1466" i="1"/>
  <c r="G1465" i="1"/>
  <c r="B1465" i="1"/>
  <c r="G1464" i="1"/>
  <c r="B1464" i="1"/>
  <c r="G1463" i="1"/>
  <c r="C1463" i="1"/>
  <c r="B1463" i="1"/>
  <c r="G1462" i="1"/>
  <c r="B1462" i="1"/>
  <c r="G1461" i="1"/>
  <c r="C1461" i="1"/>
  <c r="B1461" i="1"/>
  <c r="G1460" i="1"/>
  <c r="C1460" i="1"/>
  <c r="B1460" i="1"/>
  <c r="G1459" i="1"/>
  <c r="C1459" i="1"/>
  <c r="B1459" i="1"/>
  <c r="G1458" i="1"/>
  <c r="C1458" i="1"/>
  <c r="B1458" i="1"/>
  <c r="G1457" i="1"/>
  <c r="C1457" i="1"/>
  <c r="B1457" i="1"/>
  <c r="G1456" i="1"/>
  <c r="C1456" i="1"/>
  <c r="B1456" i="1"/>
  <c r="G1455" i="1"/>
  <c r="C1455" i="1"/>
  <c r="B1455" i="1"/>
  <c r="G1454" i="1"/>
  <c r="C1454" i="1"/>
  <c r="B1454" i="1"/>
  <c r="G1453" i="1"/>
  <c r="C1453" i="1"/>
  <c r="B1453" i="1"/>
  <c r="G1452" i="1"/>
  <c r="C1452" i="1"/>
  <c r="B1452" i="1"/>
  <c r="G1451" i="1"/>
  <c r="B1451" i="1"/>
  <c r="G1450" i="1"/>
  <c r="B1450" i="1"/>
  <c r="G1449" i="1"/>
  <c r="C1449" i="1"/>
  <c r="B1449" i="1"/>
  <c r="G1448" i="1"/>
  <c r="C1448" i="1"/>
  <c r="B1448" i="1"/>
  <c r="G1447" i="1"/>
  <c r="C1447" i="1"/>
  <c r="B1447" i="1"/>
  <c r="G1446" i="1"/>
  <c r="C1446" i="1"/>
  <c r="B1446" i="1"/>
  <c r="G1445" i="1"/>
  <c r="C1445" i="1"/>
  <c r="B1445" i="1"/>
  <c r="G1444" i="1"/>
  <c r="C1444" i="1"/>
  <c r="B1444" i="1"/>
  <c r="G1443" i="1"/>
  <c r="C1443" i="1"/>
  <c r="B1443" i="1"/>
  <c r="G1442" i="1"/>
  <c r="C1442" i="1"/>
  <c r="B1442" i="1"/>
  <c r="G1441" i="1"/>
  <c r="B1441" i="1"/>
  <c r="G1440" i="1"/>
  <c r="B1440" i="1"/>
  <c r="G1439" i="1"/>
  <c r="B1439" i="1"/>
  <c r="G1438" i="1"/>
  <c r="B1438" i="1"/>
  <c r="G1437" i="1"/>
  <c r="B1437" i="1"/>
  <c r="G1436" i="1"/>
  <c r="C1436" i="1"/>
  <c r="B1436" i="1"/>
  <c r="G1435" i="1"/>
  <c r="C1435" i="1"/>
  <c r="B1435" i="1"/>
  <c r="G1434" i="1"/>
  <c r="B1434" i="1"/>
  <c r="G1433" i="1"/>
  <c r="B1433" i="1"/>
  <c r="G1432" i="1"/>
  <c r="C1432" i="1"/>
  <c r="B1432" i="1"/>
  <c r="G1431" i="1"/>
  <c r="B1431" i="1"/>
  <c r="G1430" i="1"/>
  <c r="C1430" i="1"/>
  <c r="B1430" i="1"/>
  <c r="G1429" i="1"/>
  <c r="C1429" i="1"/>
  <c r="B1429" i="1"/>
  <c r="G1428" i="1"/>
  <c r="C1428" i="1"/>
  <c r="B1428" i="1"/>
  <c r="G1427" i="1"/>
  <c r="C1427" i="1"/>
  <c r="B1427" i="1"/>
  <c r="G1426" i="1"/>
  <c r="B1426" i="1"/>
  <c r="G1425" i="1"/>
  <c r="C1425" i="1"/>
  <c r="B1425" i="1"/>
  <c r="G1424" i="1"/>
  <c r="C1424" i="1"/>
  <c r="B1424" i="1"/>
  <c r="G1423" i="1"/>
  <c r="B1423" i="1"/>
  <c r="G1422" i="1"/>
  <c r="B1422" i="1"/>
  <c r="G1421" i="1"/>
  <c r="C1421" i="1"/>
  <c r="B1421" i="1"/>
  <c r="G1420" i="1"/>
  <c r="B1420" i="1"/>
  <c r="G1419" i="1"/>
  <c r="C1419" i="1"/>
  <c r="B1419" i="1"/>
  <c r="G1418" i="1"/>
  <c r="C1418" i="1"/>
  <c r="B1418" i="1"/>
  <c r="G1417" i="1"/>
  <c r="C1417" i="1"/>
  <c r="B1417" i="1"/>
  <c r="G1416" i="1"/>
  <c r="C1416" i="1"/>
  <c r="B1416" i="1"/>
  <c r="G1415" i="1"/>
  <c r="B1415" i="1"/>
  <c r="G1414" i="1"/>
  <c r="B1414" i="1"/>
  <c r="G1413" i="1"/>
  <c r="C1413" i="1"/>
  <c r="B1413" i="1"/>
  <c r="G1412" i="1"/>
  <c r="B1412" i="1"/>
  <c r="G1411" i="1"/>
  <c r="C1411" i="1"/>
  <c r="B1411" i="1"/>
  <c r="G1410" i="1"/>
  <c r="C1410" i="1"/>
  <c r="B1410" i="1"/>
  <c r="G1409" i="1"/>
  <c r="C1409" i="1"/>
  <c r="B1409" i="1"/>
  <c r="G1408" i="1"/>
  <c r="C1408" i="1"/>
  <c r="B1408" i="1"/>
  <c r="G1407" i="1"/>
  <c r="C1407" i="1"/>
  <c r="B1407" i="1"/>
  <c r="G1406" i="1"/>
  <c r="C1406" i="1"/>
  <c r="B1406" i="1"/>
  <c r="G1405" i="1"/>
  <c r="C1405" i="1"/>
  <c r="B1405" i="1"/>
  <c r="G1404" i="1"/>
  <c r="C1404" i="1"/>
  <c r="B1404" i="1"/>
  <c r="G1403" i="1"/>
  <c r="C1403" i="1"/>
  <c r="B1403" i="1"/>
  <c r="G1402" i="1"/>
  <c r="C1402" i="1"/>
  <c r="B1402" i="1"/>
  <c r="G1401" i="1"/>
  <c r="C1401" i="1"/>
  <c r="B1401" i="1"/>
  <c r="G1400" i="1"/>
  <c r="C1400" i="1"/>
  <c r="B1400" i="1"/>
  <c r="G1399" i="1"/>
  <c r="C1399" i="1"/>
  <c r="B1399" i="1"/>
  <c r="G1398" i="1"/>
  <c r="B1398" i="1"/>
  <c r="G1397" i="1"/>
  <c r="C1397" i="1"/>
  <c r="B1397" i="1"/>
  <c r="G1396" i="1"/>
  <c r="C1396" i="1"/>
  <c r="B1396" i="1"/>
  <c r="G1395" i="1"/>
  <c r="C1395" i="1"/>
  <c r="B1395" i="1"/>
  <c r="G1394" i="1"/>
  <c r="B1394" i="1"/>
  <c r="G1393" i="1"/>
  <c r="B1393" i="1"/>
  <c r="G1392" i="1"/>
  <c r="C1392" i="1"/>
  <c r="B1392" i="1"/>
  <c r="G1391" i="1"/>
  <c r="C1391" i="1"/>
  <c r="B1391" i="1"/>
  <c r="G1390" i="1"/>
  <c r="C1390" i="1"/>
  <c r="B1390" i="1"/>
  <c r="G1389" i="1"/>
  <c r="C1389" i="1"/>
  <c r="B1389" i="1"/>
  <c r="G1388" i="1"/>
  <c r="B1388" i="1"/>
  <c r="G1387" i="1"/>
  <c r="C1387" i="1"/>
  <c r="B1387" i="1"/>
  <c r="G1386" i="1"/>
  <c r="C1386" i="1"/>
  <c r="B1386" i="1"/>
  <c r="G1385" i="1"/>
  <c r="C1385" i="1"/>
  <c r="B1385" i="1"/>
  <c r="G1384" i="1"/>
  <c r="C1384" i="1"/>
  <c r="B1384" i="1"/>
  <c r="G1383" i="1"/>
  <c r="C1383" i="1"/>
  <c r="B1383" i="1"/>
  <c r="G1382" i="1"/>
  <c r="B1382" i="1"/>
  <c r="G1381" i="1"/>
  <c r="B1381" i="1"/>
  <c r="G1380" i="1"/>
  <c r="B1380" i="1"/>
  <c r="G1379" i="1"/>
  <c r="C1379" i="1"/>
  <c r="B1379" i="1"/>
  <c r="G1378" i="1"/>
  <c r="C1378" i="1"/>
  <c r="B1378" i="1"/>
  <c r="G1377" i="1"/>
  <c r="C1377" i="1"/>
  <c r="B1377" i="1"/>
  <c r="G1376" i="1"/>
  <c r="C1376" i="1"/>
  <c r="B1376" i="1"/>
  <c r="G1375" i="1"/>
  <c r="B1375" i="1"/>
  <c r="G1374" i="1"/>
  <c r="C1374" i="1"/>
  <c r="B1374" i="1"/>
  <c r="G1373" i="1"/>
  <c r="C1373" i="1"/>
  <c r="B1373" i="1"/>
  <c r="G1372" i="1"/>
  <c r="C1372" i="1"/>
  <c r="B1372" i="1"/>
  <c r="G1371" i="1"/>
  <c r="B1371" i="1"/>
  <c r="G1370" i="1"/>
  <c r="C1370" i="1"/>
  <c r="B1370" i="1"/>
  <c r="G1369" i="1"/>
  <c r="C1369" i="1"/>
  <c r="B1369" i="1"/>
  <c r="G1368" i="1"/>
  <c r="B1368" i="1"/>
  <c r="G1367" i="1"/>
  <c r="C1367" i="1"/>
  <c r="B1367" i="1"/>
  <c r="G1366" i="1"/>
  <c r="C1366" i="1"/>
  <c r="B1366" i="1"/>
  <c r="G1365" i="1"/>
  <c r="C1365" i="1"/>
  <c r="B1365" i="1"/>
  <c r="G1364" i="1"/>
  <c r="B1364" i="1"/>
  <c r="G1363" i="1"/>
  <c r="B1363" i="1"/>
  <c r="G1362" i="1"/>
  <c r="C1362" i="1"/>
  <c r="B1362" i="1"/>
  <c r="G1361" i="1"/>
  <c r="C1361" i="1"/>
  <c r="B1361" i="1"/>
  <c r="G1360" i="1"/>
  <c r="B1360" i="1"/>
  <c r="G1359" i="1"/>
  <c r="C1359" i="1"/>
  <c r="B1359" i="1"/>
  <c r="G1358" i="1"/>
  <c r="C1358" i="1"/>
  <c r="B1358" i="1"/>
  <c r="G1357" i="1"/>
  <c r="C1357" i="1"/>
  <c r="B1357" i="1"/>
  <c r="G1356" i="1"/>
  <c r="C1356" i="1"/>
  <c r="B1356" i="1"/>
  <c r="G1355" i="1"/>
  <c r="B1355" i="1"/>
  <c r="G1354" i="1"/>
  <c r="C1354" i="1"/>
  <c r="B1354" i="1"/>
  <c r="G1353" i="1"/>
  <c r="C1353" i="1"/>
  <c r="B1353" i="1"/>
  <c r="G1352" i="1"/>
  <c r="B1352" i="1"/>
  <c r="G1351" i="1"/>
  <c r="C1351" i="1"/>
  <c r="B1351" i="1"/>
  <c r="G1350" i="1"/>
  <c r="B1350" i="1"/>
  <c r="G1349" i="1"/>
  <c r="B1349" i="1"/>
  <c r="G1348" i="1"/>
  <c r="B1348" i="1"/>
  <c r="G1347" i="1"/>
  <c r="C1347" i="1"/>
  <c r="B1347" i="1"/>
  <c r="G1346" i="1"/>
  <c r="B1346" i="1"/>
  <c r="G1345" i="1"/>
  <c r="C1345" i="1"/>
  <c r="B1345" i="1"/>
  <c r="G1344" i="1"/>
  <c r="B1344" i="1"/>
  <c r="G1343" i="1"/>
  <c r="C1343" i="1"/>
  <c r="B1343" i="1"/>
  <c r="G1342" i="1"/>
  <c r="B1342" i="1"/>
  <c r="G1341" i="1"/>
  <c r="C1341" i="1"/>
  <c r="B1341" i="1"/>
  <c r="G1340" i="1"/>
  <c r="B1340" i="1"/>
  <c r="G1339" i="1"/>
  <c r="C1339" i="1"/>
  <c r="B1339" i="1"/>
  <c r="G1338" i="1"/>
  <c r="C1338" i="1"/>
  <c r="B1338" i="1"/>
  <c r="G1337" i="1"/>
  <c r="B1337" i="1"/>
  <c r="G1336" i="1"/>
  <c r="C1336" i="1"/>
  <c r="B1336" i="1"/>
  <c r="G1335" i="1"/>
  <c r="B1335" i="1"/>
  <c r="G1334" i="1"/>
  <c r="C1334" i="1"/>
  <c r="B1334" i="1"/>
  <c r="G1333" i="1"/>
  <c r="C1333" i="1"/>
  <c r="B1333" i="1"/>
  <c r="G1332" i="1"/>
  <c r="C1332" i="1"/>
  <c r="B1332" i="1"/>
  <c r="G1331" i="1"/>
  <c r="C1331" i="1"/>
  <c r="B1331" i="1"/>
  <c r="G1330" i="1"/>
  <c r="C1330" i="1"/>
  <c r="B1330" i="1"/>
  <c r="G1329" i="1"/>
  <c r="C1329" i="1"/>
  <c r="B1329" i="1"/>
  <c r="G1328" i="1"/>
  <c r="C1328" i="1"/>
  <c r="B1328" i="1"/>
  <c r="G1327" i="1"/>
  <c r="C1327" i="1"/>
  <c r="B1327" i="1"/>
  <c r="G1326" i="1"/>
  <c r="C1326" i="1"/>
  <c r="B1326" i="1"/>
  <c r="G1325" i="1"/>
  <c r="C1325" i="1"/>
  <c r="B1325" i="1"/>
  <c r="G1324" i="1"/>
  <c r="C1324" i="1"/>
  <c r="B1324" i="1"/>
  <c r="G1323" i="1"/>
  <c r="C1323" i="1"/>
  <c r="B1323" i="1"/>
  <c r="G1322" i="1"/>
  <c r="C1322" i="1"/>
  <c r="B1322" i="1"/>
  <c r="G1321" i="1"/>
  <c r="B1321" i="1"/>
  <c r="G1320" i="1"/>
  <c r="C1320" i="1"/>
  <c r="B1320" i="1"/>
  <c r="G1319" i="1"/>
  <c r="C1319" i="1"/>
  <c r="B1319" i="1"/>
  <c r="G1318" i="1"/>
  <c r="C1318" i="1"/>
  <c r="B1318" i="1"/>
  <c r="G1317" i="1"/>
  <c r="B1317" i="1"/>
  <c r="G1316" i="1"/>
  <c r="C1316" i="1"/>
  <c r="B1316" i="1"/>
  <c r="G1315" i="1"/>
  <c r="C1315" i="1"/>
  <c r="B1315" i="1"/>
  <c r="G1314" i="1"/>
  <c r="C1314" i="1"/>
  <c r="B1314" i="1"/>
  <c r="G1313" i="1"/>
  <c r="C1313" i="1"/>
  <c r="B1313" i="1"/>
  <c r="G1312" i="1"/>
  <c r="C1312" i="1"/>
  <c r="B1312" i="1"/>
  <c r="G1311" i="1"/>
  <c r="C1311" i="1"/>
  <c r="B1311" i="1"/>
  <c r="G1310" i="1"/>
  <c r="C1310" i="1"/>
  <c r="B1310" i="1"/>
  <c r="G1309" i="1"/>
  <c r="C1309" i="1"/>
  <c r="B1309" i="1"/>
  <c r="G1308" i="1"/>
  <c r="C1308" i="1"/>
  <c r="B1308" i="1"/>
  <c r="G1307" i="1"/>
  <c r="C1307" i="1"/>
  <c r="B1307" i="1"/>
  <c r="G1306" i="1"/>
  <c r="C1306" i="1"/>
  <c r="B1306" i="1"/>
  <c r="G1305" i="1"/>
  <c r="B1305" i="1"/>
  <c r="G1304" i="1"/>
  <c r="C1304" i="1"/>
  <c r="B1304" i="1"/>
  <c r="G1303" i="1"/>
  <c r="B1303" i="1"/>
  <c r="G1302" i="1"/>
  <c r="B1302" i="1"/>
  <c r="G1301" i="1"/>
  <c r="C1301" i="1"/>
  <c r="B1301" i="1"/>
  <c r="G1300" i="1"/>
  <c r="B1300" i="1"/>
  <c r="G1299" i="1"/>
  <c r="C1299" i="1"/>
  <c r="B1299" i="1"/>
  <c r="G1298" i="1"/>
  <c r="C1298" i="1"/>
  <c r="B1298" i="1"/>
  <c r="G1297" i="1"/>
  <c r="C1297" i="1"/>
  <c r="B1297" i="1"/>
  <c r="G1296" i="1"/>
  <c r="C1296" i="1"/>
  <c r="B1296" i="1"/>
  <c r="G1295" i="1"/>
  <c r="C1295" i="1"/>
  <c r="B1295" i="1"/>
  <c r="G1294" i="1"/>
  <c r="C1294" i="1"/>
  <c r="B1294" i="1"/>
  <c r="G1293" i="1"/>
  <c r="C1293" i="1"/>
  <c r="B1293" i="1"/>
  <c r="G1292" i="1"/>
  <c r="C1292" i="1"/>
  <c r="B1292" i="1"/>
  <c r="G1291" i="1"/>
  <c r="C1291" i="1"/>
  <c r="B1291" i="1"/>
  <c r="G1290" i="1"/>
  <c r="C1290" i="1"/>
  <c r="B1290" i="1"/>
  <c r="G1289" i="1"/>
  <c r="B1289" i="1"/>
  <c r="G1288" i="1"/>
  <c r="C1288" i="1"/>
  <c r="B1288" i="1"/>
  <c r="G1287" i="1"/>
  <c r="C1287" i="1"/>
  <c r="B1287" i="1"/>
  <c r="G1286" i="1"/>
  <c r="C1286" i="1"/>
  <c r="B1286" i="1"/>
  <c r="G1285" i="1"/>
  <c r="C1285" i="1"/>
  <c r="B1285" i="1"/>
  <c r="G1284" i="1"/>
  <c r="C1284" i="1"/>
  <c r="B1284" i="1"/>
  <c r="G1283" i="1"/>
  <c r="C1283" i="1"/>
  <c r="B1283" i="1"/>
  <c r="G1282" i="1"/>
  <c r="C1282" i="1"/>
  <c r="B1282" i="1"/>
  <c r="G1281" i="1"/>
  <c r="C1281" i="1"/>
  <c r="B1281" i="1"/>
  <c r="G1280" i="1"/>
  <c r="B1280" i="1"/>
  <c r="G1279" i="1"/>
  <c r="C1279" i="1"/>
  <c r="B1279" i="1"/>
  <c r="G1278" i="1"/>
  <c r="B1278" i="1"/>
  <c r="G1277" i="1"/>
  <c r="C1277" i="1"/>
  <c r="B1277" i="1"/>
  <c r="G1276" i="1"/>
  <c r="C1276" i="1"/>
  <c r="B1276" i="1"/>
  <c r="G1275" i="1"/>
  <c r="C1275" i="1"/>
  <c r="B1275" i="1"/>
  <c r="G1274" i="1"/>
  <c r="B1274" i="1"/>
  <c r="G1273" i="1"/>
  <c r="B1273" i="1"/>
  <c r="G1272" i="1"/>
  <c r="C1272" i="1"/>
  <c r="B1272" i="1"/>
  <c r="G1271" i="1"/>
  <c r="C1271" i="1"/>
  <c r="B1271" i="1"/>
  <c r="G1270" i="1"/>
  <c r="C1270" i="1"/>
  <c r="B1270" i="1"/>
  <c r="G1269" i="1"/>
  <c r="C1269" i="1"/>
  <c r="B1269" i="1"/>
  <c r="G1268" i="1"/>
  <c r="B1268" i="1"/>
  <c r="G1267" i="1"/>
  <c r="B1267" i="1"/>
  <c r="G1266" i="1"/>
  <c r="C1266" i="1"/>
  <c r="B1266" i="1"/>
  <c r="G1265" i="1"/>
  <c r="B1265" i="1"/>
  <c r="G1264" i="1"/>
  <c r="C1264" i="1"/>
  <c r="B1264" i="1"/>
  <c r="G1263" i="1"/>
  <c r="C1263" i="1"/>
  <c r="B1263" i="1"/>
  <c r="G1262" i="1"/>
  <c r="C1262" i="1"/>
  <c r="B1262" i="1"/>
  <c r="G1261" i="1"/>
  <c r="C1261" i="1"/>
  <c r="B1261" i="1"/>
  <c r="G1260" i="1"/>
  <c r="C1260" i="1"/>
  <c r="B1260" i="1"/>
  <c r="G1259" i="1"/>
  <c r="C1259" i="1"/>
  <c r="B1259" i="1"/>
  <c r="G1258" i="1"/>
  <c r="C1258" i="1"/>
  <c r="B1258" i="1"/>
  <c r="G1257" i="1"/>
  <c r="B1257" i="1"/>
  <c r="G1256" i="1"/>
  <c r="C1256" i="1"/>
  <c r="B1256" i="1"/>
  <c r="G1255" i="1"/>
  <c r="C1255" i="1"/>
  <c r="B1255" i="1"/>
  <c r="G1254" i="1"/>
  <c r="C1254" i="1"/>
  <c r="B1254" i="1"/>
  <c r="G1253" i="1"/>
  <c r="C1253" i="1"/>
  <c r="B1253" i="1"/>
  <c r="G1252" i="1"/>
  <c r="B1252" i="1"/>
  <c r="G1251" i="1"/>
  <c r="B1251" i="1"/>
  <c r="G1250" i="1"/>
  <c r="B1250" i="1"/>
  <c r="G1249" i="1"/>
  <c r="C1249" i="1"/>
  <c r="B1249" i="1"/>
  <c r="G1248" i="1"/>
  <c r="C1248" i="1"/>
  <c r="B1248" i="1"/>
  <c r="G1247" i="1"/>
  <c r="C1247" i="1"/>
  <c r="B1247" i="1"/>
  <c r="G1246" i="1"/>
  <c r="C1246" i="1"/>
  <c r="B1246" i="1"/>
  <c r="G1245" i="1"/>
  <c r="C1245" i="1"/>
  <c r="B1245" i="1"/>
  <c r="G1244" i="1"/>
  <c r="C1244" i="1"/>
  <c r="B1244" i="1"/>
  <c r="G1243" i="1"/>
  <c r="C1243" i="1"/>
  <c r="B1243" i="1"/>
  <c r="G1242" i="1"/>
  <c r="B1242" i="1"/>
  <c r="G1241" i="1"/>
  <c r="C1241" i="1"/>
  <c r="B1241" i="1"/>
  <c r="G1240" i="1"/>
  <c r="C1240" i="1"/>
  <c r="B1240" i="1"/>
  <c r="G1239" i="1"/>
  <c r="C1239" i="1"/>
  <c r="B1239" i="1"/>
  <c r="G1238" i="1"/>
  <c r="B1238" i="1"/>
  <c r="G1237" i="1"/>
  <c r="C1237" i="1"/>
  <c r="B1237" i="1"/>
  <c r="G1236" i="1"/>
  <c r="C1236" i="1"/>
  <c r="B1236" i="1"/>
  <c r="G1235" i="1"/>
  <c r="B1235" i="1"/>
  <c r="G1234" i="1"/>
  <c r="B1234" i="1"/>
  <c r="G1233" i="1"/>
  <c r="C1233" i="1"/>
  <c r="B1233" i="1"/>
  <c r="G1232" i="1"/>
  <c r="C1232" i="1"/>
  <c r="B1232" i="1"/>
  <c r="G1231" i="1"/>
  <c r="C1231" i="1"/>
  <c r="B1231" i="1"/>
  <c r="G1230" i="1"/>
  <c r="C1230" i="1"/>
  <c r="B1230" i="1"/>
  <c r="G1229" i="1"/>
  <c r="B1229" i="1"/>
  <c r="G1228" i="1"/>
  <c r="B1228" i="1"/>
  <c r="G1227" i="1"/>
  <c r="C1227" i="1"/>
  <c r="B1227" i="1"/>
  <c r="G1226" i="1"/>
  <c r="B1226" i="1"/>
  <c r="G1225" i="1"/>
  <c r="C1225" i="1"/>
  <c r="B1225" i="1"/>
  <c r="G1224" i="1"/>
  <c r="B1224" i="1"/>
  <c r="G1223" i="1"/>
  <c r="B1223" i="1"/>
  <c r="G1222" i="1"/>
  <c r="B1222" i="1"/>
  <c r="G1221" i="1"/>
  <c r="C1221" i="1"/>
  <c r="B1221" i="1"/>
  <c r="G1220" i="1"/>
  <c r="C1220" i="1"/>
  <c r="B1220" i="1"/>
  <c r="G1219" i="1"/>
  <c r="B1219" i="1"/>
  <c r="G1218" i="1"/>
  <c r="C1218" i="1"/>
  <c r="B1218" i="1"/>
  <c r="G1217" i="1"/>
  <c r="C1217" i="1"/>
  <c r="B1217" i="1"/>
  <c r="G1216" i="1"/>
  <c r="B1216" i="1"/>
  <c r="G1215" i="1"/>
  <c r="C1215" i="1"/>
  <c r="B1215" i="1"/>
  <c r="G1214" i="1"/>
  <c r="B1214" i="1"/>
  <c r="G1213" i="1"/>
  <c r="B1213" i="1"/>
  <c r="G1212" i="1"/>
  <c r="C1212" i="1"/>
  <c r="B1212" i="1"/>
  <c r="G1211" i="1"/>
  <c r="C1211" i="1"/>
  <c r="B1211" i="1"/>
  <c r="G1210" i="1"/>
  <c r="B1210" i="1"/>
  <c r="G1209" i="1"/>
  <c r="C1209" i="1"/>
  <c r="B1209" i="1"/>
  <c r="G1208" i="1"/>
  <c r="C1208" i="1"/>
  <c r="B1208" i="1"/>
  <c r="G1207" i="1"/>
  <c r="C1207" i="1"/>
  <c r="B1207" i="1"/>
  <c r="G1206" i="1"/>
  <c r="C1206" i="1"/>
  <c r="B1206" i="1"/>
  <c r="G1205" i="1"/>
  <c r="C1205" i="1"/>
  <c r="B1205" i="1"/>
  <c r="G1204" i="1"/>
  <c r="C1204" i="1"/>
  <c r="B1204" i="1"/>
  <c r="G1203" i="1"/>
  <c r="C1203" i="1"/>
  <c r="B1203" i="1"/>
  <c r="G1202" i="1"/>
  <c r="C1202" i="1"/>
  <c r="B1202" i="1"/>
  <c r="G1201" i="1"/>
  <c r="C1201" i="1"/>
  <c r="B1201" i="1"/>
  <c r="G1200" i="1"/>
  <c r="C1200" i="1"/>
  <c r="B1200" i="1"/>
  <c r="G1199" i="1"/>
  <c r="B1199" i="1"/>
  <c r="G1198" i="1"/>
  <c r="C1198" i="1"/>
  <c r="B1198" i="1"/>
  <c r="G1197" i="1"/>
  <c r="C1197" i="1"/>
  <c r="B1197" i="1"/>
  <c r="G1196" i="1"/>
  <c r="C1196" i="1"/>
  <c r="B1196" i="1"/>
  <c r="G1195" i="1"/>
  <c r="C1195" i="1"/>
  <c r="B1195" i="1"/>
  <c r="G1194" i="1"/>
  <c r="C1194" i="1"/>
  <c r="B1194" i="1"/>
  <c r="G1193" i="1"/>
  <c r="C1193" i="1"/>
  <c r="B1193" i="1"/>
  <c r="G1192" i="1"/>
  <c r="B1192" i="1"/>
  <c r="G1191" i="1"/>
  <c r="B1191" i="1"/>
  <c r="G1190" i="1"/>
  <c r="C1190" i="1"/>
  <c r="B1190" i="1"/>
  <c r="G1189" i="1"/>
  <c r="C1189" i="1"/>
  <c r="B1189" i="1"/>
  <c r="G1188" i="1"/>
  <c r="C1188" i="1"/>
  <c r="B1188" i="1"/>
  <c r="G1187" i="1"/>
  <c r="C1187" i="1"/>
  <c r="B1187" i="1"/>
  <c r="G1186" i="1"/>
  <c r="C1186" i="1"/>
  <c r="B1186" i="1"/>
  <c r="G1185" i="1"/>
  <c r="C1185" i="1"/>
  <c r="B1185" i="1"/>
  <c r="G1184" i="1"/>
  <c r="C1184" i="1"/>
  <c r="B1184" i="1"/>
  <c r="G1183" i="1"/>
  <c r="C1183" i="1"/>
  <c r="B1183" i="1"/>
  <c r="G1182" i="1"/>
  <c r="B1182" i="1"/>
  <c r="G1181" i="1"/>
  <c r="C1181" i="1"/>
  <c r="B1181" i="1"/>
  <c r="G1180" i="1"/>
  <c r="C1180" i="1"/>
  <c r="B1180" i="1"/>
  <c r="G1179" i="1"/>
  <c r="C1179" i="1"/>
  <c r="B1179" i="1"/>
  <c r="G1178" i="1"/>
  <c r="B1178" i="1"/>
  <c r="G1177" i="1"/>
  <c r="C1177" i="1"/>
  <c r="B1177" i="1"/>
  <c r="G1176" i="1"/>
  <c r="C1176" i="1"/>
  <c r="B1176" i="1"/>
  <c r="G1175" i="1"/>
  <c r="C1175" i="1"/>
  <c r="B1175" i="1"/>
  <c r="G1174" i="1"/>
  <c r="C1174" i="1"/>
  <c r="B1174" i="1"/>
  <c r="G1173" i="1"/>
  <c r="B1173" i="1"/>
  <c r="G1172" i="1"/>
  <c r="C1172" i="1"/>
  <c r="B1172" i="1"/>
  <c r="G1171" i="1"/>
  <c r="B1171" i="1"/>
  <c r="G1170" i="1"/>
  <c r="B1170" i="1"/>
  <c r="G1169" i="1"/>
  <c r="B1169" i="1"/>
  <c r="G1168" i="1"/>
  <c r="C1168" i="1"/>
  <c r="B1168" i="1"/>
  <c r="G1167" i="1"/>
  <c r="C1167" i="1"/>
  <c r="B1167" i="1"/>
  <c r="G1166" i="1"/>
  <c r="B1166" i="1"/>
  <c r="G1165" i="1"/>
  <c r="C1165" i="1"/>
  <c r="B1165" i="1"/>
  <c r="G1164" i="1"/>
  <c r="C1164" i="1"/>
  <c r="B1164" i="1"/>
  <c r="G1163" i="1"/>
  <c r="B1163" i="1"/>
  <c r="G1162" i="1"/>
  <c r="C1162" i="1"/>
  <c r="B1162" i="1"/>
  <c r="G1161" i="1"/>
  <c r="B1161" i="1"/>
  <c r="G1160" i="1"/>
  <c r="C1160" i="1"/>
  <c r="B1160" i="1"/>
  <c r="G1159" i="1"/>
  <c r="C1159" i="1"/>
  <c r="B1159" i="1"/>
  <c r="G1158" i="1"/>
  <c r="C1158" i="1"/>
  <c r="B1158" i="1"/>
  <c r="G1157" i="1"/>
  <c r="C1157" i="1"/>
  <c r="B1157" i="1"/>
  <c r="G1156" i="1"/>
  <c r="B1156" i="1"/>
  <c r="G1155" i="1"/>
  <c r="C1155" i="1"/>
  <c r="B1155" i="1"/>
  <c r="G1154" i="1"/>
  <c r="C1154" i="1"/>
  <c r="B1154" i="1"/>
  <c r="G1153" i="1"/>
  <c r="C1153" i="1"/>
  <c r="B1153" i="1"/>
  <c r="G1152" i="1"/>
  <c r="C1152" i="1"/>
  <c r="B1152" i="1"/>
  <c r="G1151" i="1"/>
  <c r="C1151" i="1"/>
  <c r="B1151" i="1"/>
  <c r="G1150" i="1"/>
  <c r="C1150" i="1"/>
  <c r="B1150" i="1"/>
  <c r="G1149" i="1"/>
  <c r="C1149" i="1"/>
  <c r="B1149" i="1"/>
  <c r="G1148" i="1"/>
  <c r="B1148" i="1"/>
  <c r="G1147" i="1"/>
  <c r="C1147" i="1"/>
  <c r="B1147" i="1"/>
  <c r="G1146" i="1"/>
  <c r="B1146" i="1"/>
  <c r="G1145" i="1"/>
  <c r="C1145" i="1"/>
  <c r="B1145" i="1"/>
  <c r="G1144" i="1"/>
  <c r="C1144" i="1"/>
  <c r="B1144" i="1"/>
  <c r="G1143" i="1"/>
  <c r="B1143" i="1"/>
  <c r="G1142" i="1"/>
  <c r="C1142" i="1"/>
  <c r="B1142" i="1"/>
  <c r="G1141" i="1"/>
  <c r="B1141" i="1"/>
  <c r="G1140" i="1"/>
  <c r="C1140" i="1"/>
  <c r="B1140" i="1"/>
  <c r="G1139" i="1"/>
  <c r="C1139" i="1"/>
  <c r="B1139" i="1"/>
  <c r="G1138" i="1"/>
  <c r="B1138" i="1"/>
  <c r="G1137" i="1"/>
  <c r="C1137" i="1"/>
  <c r="B1137" i="1"/>
  <c r="G1136" i="1"/>
  <c r="C1136" i="1"/>
  <c r="B1136" i="1"/>
  <c r="G1135" i="1"/>
  <c r="C1135" i="1"/>
  <c r="B1135" i="1"/>
  <c r="G1134" i="1"/>
  <c r="B1134" i="1"/>
  <c r="G1133" i="1"/>
  <c r="C1133" i="1"/>
  <c r="B1133" i="1"/>
  <c r="G1132" i="1"/>
  <c r="B1132" i="1"/>
  <c r="G1131" i="1"/>
  <c r="C1131" i="1"/>
  <c r="B1131" i="1"/>
  <c r="G1130" i="1"/>
  <c r="C1130" i="1"/>
  <c r="B1130" i="1"/>
  <c r="G1129" i="1"/>
  <c r="C1129" i="1"/>
  <c r="B1129" i="1"/>
  <c r="G1128" i="1"/>
  <c r="B1128" i="1"/>
  <c r="G1127" i="1"/>
  <c r="C1127" i="1"/>
  <c r="B1127" i="1"/>
  <c r="G1126" i="1"/>
  <c r="C1126" i="1"/>
  <c r="B1126" i="1"/>
  <c r="G1125" i="1"/>
  <c r="C1125" i="1"/>
  <c r="B1125" i="1"/>
  <c r="G1124" i="1"/>
  <c r="B1124" i="1"/>
  <c r="G1123" i="1"/>
  <c r="C1123" i="1"/>
  <c r="B1123" i="1"/>
  <c r="G1122" i="1"/>
  <c r="B1122" i="1"/>
  <c r="G1121" i="1"/>
  <c r="C1121" i="1"/>
  <c r="B1121" i="1"/>
  <c r="G1120" i="1"/>
  <c r="C1120" i="1"/>
  <c r="B1120" i="1"/>
  <c r="G1119" i="1"/>
  <c r="C1119" i="1"/>
  <c r="B1119" i="1"/>
  <c r="G1118" i="1"/>
  <c r="C1118" i="1"/>
  <c r="B1118" i="1"/>
  <c r="G1117" i="1"/>
  <c r="C1117" i="1"/>
  <c r="B1117" i="1"/>
  <c r="G1116" i="1"/>
  <c r="C1116" i="1"/>
  <c r="B1116" i="1"/>
  <c r="G1115" i="1"/>
  <c r="C1115" i="1"/>
  <c r="B1115" i="1"/>
  <c r="G1114" i="1"/>
  <c r="C1114" i="1"/>
  <c r="B1114" i="1"/>
  <c r="G1113" i="1"/>
  <c r="B1113" i="1"/>
  <c r="G1112" i="1"/>
  <c r="C1112" i="1"/>
  <c r="B1112" i="1"/>
  <c r="G1111" i="1"/>
  <c r="C1111" i="1"/>
  <c r="B1111" i="1"/>
  <c r="G1110" i="1"/>
  <c r="C1110" i="1"/>
  <c r="B1110" i="1"/>
  <c r="G1109" i="1"/>
  <c r="C1109" i="1"/>
  <c r="B1109" i="1"/>
  <c r="G1108" i="1"/>
  <c r="C1108" i="1"/>
  <c r="B1108" i="1"/>
  <c r="G1107" i="1"/>
  <c r="B1107" i="1"/>
  <c r="G1106" i="1"/>
  <c r="B1106" i="1"/>
  <c r="G1105" i="1"/>
  <c r="C1105" i="1"/>
  <c r="B1105" i="1"/>
  <c r="G1104" i="1"/>
  <c r="B1104" i="1"/>
  <c r="G1103" i="1"/>
  <c r="C1103" i="1"/>
  <c r="B1103" i="1"/>
  <c r="G1102" i="1"/>
  <c r="B1102" i="1"/>
  <c r="G1101" i="1"/>
  <c r="C1101" i="1"/>
  <c r="B1101" i="1"/>
  <c r="G1100" i="1"/>
  <c r="C1100" i="1"/>
  <c r="B1100" i="1"/>
  <c r="G1099" i="1"/>
  <c r="C1099" i="1"/>
  <c r="B1099" i="1"/>
  <c r="G1098" i="1"/>
  <c r="C1098" i="1"/>
  <c r="B1098" i="1"/>
  <c r="G1097" i="1"/>
  <c r="C1097" i="1"/>
  <c r="B1097" i="1"/>
  <c r="G1096" i="1"/>
  <c r="C1096" i="1"/>
  <c r="B1096" i="1"/>
  <c r="G1095" i="1"/>
  <c r="B1095" i="1"/>
  <c r="G1094" i="1"/>
  <c r="C1094" i="1"/>
  <c r="B1094" i="1"/>
  <c r="G1093" i="1"/>
  <c r="B1093" i="1"/>
  <c r="G1092" i="1"/>
  <c r="B1092" i="1"/>
  <c r="G1091" i="1"/>
  <c r="C1091" i="1"/>
  <c r="B1091" i="1"/>
  <c r="G1090" i="1"/>
  <c r="B1090" i="1"/>
  <c r="G1089" i="1"/>
  <c r="C1089" i="1"/>
  <c r="B1089" i="1"/>
  <c r="G1088" i="1"/>
  <c r="C1088" i="1"/>
  <c r="B1088" i="1"/>
  <c r="G1087" i="1"/>
  <c r="C1087" i="1"/>
  <c r="B1087" i="1"/>
  <c r="G1086" i="1"/>
  <c r="C1086" i="1"/>
  <c r="B1086" i="1"/>
  <c r="G1085" i="1"/>
  <c r="B1085" i="1"/>
  <c r="G1084" i="1"/>
  <c r="C1084" i="1"/>
  <c r="B1084" i="1"/>
  <c r="G1083" i="1"/>
  <c r="C1083" i="1"/>
  <c r="B1083" i="1"/>
  <c r="G1082" i="1"/>
  <c r="C1082" i="1"/>
  <c r="B1082" i="1"/>
  <c r="G1081" i="1"/>
  <c r="C1081" i="1"/>
  <c r="B1081" i="1"/>
  <c r="G1080" i="1"/>
  <c r="C1080" i="1"/>
  <c r="B1080" i="1"/>
  <c r="G1079" i="1"/>
  <c r="C1079" i="1"/>
  <c r="B1079" i="1"/>
  <c r="G1078" i="1"/>
  <c r="B1078" i="1"/>
  <c r="G1077" i="1"/>
  <c r="B1077" i="1"/>
  <c r="G1076" i="1"/>
  <c r="C1076" i="1"/>
  <c r="B1076" i="1"/>
  <c r="G1075" i="1"/>
  <c r="C1075" i="1"/>
  <c r="B1075" i="1"/>
  <c r="G1074" i="1"/>
  <c r="C1074" i="1"/>
  <c r="B1074" i="1"/>
  <c r="G1073" i="1"/>
  <c r="C1073" i="1"/>
  <c r="B1073" i="1"/>
  <c r="G1072" i="1"/>
  <c r="B1072" i="1"/>
  <c r="G1071" i="1"/>
  <c r="C1071" i="1"/>
  <c r="B1071" i="1"/>
  <c r="G1070" i="1"/>
  <c r="C1070" i="1"/>
  <c r="B1070" i="1"/>
  <c r="G1069" i="1"/>
  <c r="C1069" i="1"/>
  <c r="B1069" i="1"/>
  <c r="G1068" i="1"/>
  <c r="C1068" i="1"/>
  <c r="B1068" i="1"/>
  <c r="G1067" i="1"/>
  <c r="B1067" i="1"/>
  <c r="G1066" i="1"/>
  <c r="B1066" i="1"/>
  <c r="G1065" i="1"/>
  <c r="C1065" i="1"/>
  <c r="B1065" i="1"/>
  <c r="G1064" i="1"/>
  <c r="C1064" i="1"/>
  <c r="B1064" i="1"/>
  <c r="G1063" i="1"/>
  <c r="C1063" i="1"/>
  <c r="B1063" i="1"/>
  <c r="G1062" i="1"/>
  <c r="B1062" i="1"/>
  <c r="G1061" i="1"/>
  <c r="C1061" i="1"/>
  <c r="B1061" i="1"/>
  <c r="G1060" i="1"/>
  <c r="B1060" i="1"/>
  <c r="G1059" i="1"/>
  <c r="B1059" i="1"/>
  <c r="G1058" i="1"/>
  <c r="C1058" i="1"/>
  <c r="B1058" i="1"/>
  <c r="G1057" i="1"/>
  <c r="C1057" i="1"/>
  <c r="B1057" i="1"/>
  <c r="G1056" i="1"/>
  <c r="C1056" i="1"/>
  <c r="B1056" i="1"/>
  <c r="G1055" i="1"/>
  <c r="B1055" i="1"/>
  <c r="G1054" i="1"/>
  <c r="C1054" i="1"/>
  <c r="B1054" i="1"/>
  <c r="G1053" i="1"/>
  <c r="C1053" i="1"/>
  <c r="B1053" i="1"/>
  <c r="G1052" i="1"/>
  <c r="C1052" i="1"/>
  <c r="B1052" i="1"/>
  <c r="G1051" i="1"/>
  <c r="C1051" i="1"/>
  <c r="B1051" i="1"/>
  <c r="G1050" i="1"/>
  <c r="C1050" i="1"/>
  <c r="B1050" i="1"/>
  <c r="G1049" i="1"/>
  <c r="C1049" i="1"/>
  <c r="B1049" i="1"/>
  <c r="G1048" i="1"/>
  <c r="C1048" i="1"/>
  <c r="B1048" i="1"/>
  <c r="G1047" i="1"/>
  <c r="C1047" i="1"/>
  <c r="B1047" i="1"/>
  <c r="G1046" i="1"/>
  <c r="B1046" i="1"/>
  <c r="G1045" i="1"/>
  <c r="C1045" i="1"/>
  <c r="B1045" i="1"/>
  <c r="G1044" i="1"/>
  <c r="C1044" i="1"/>
  <c r="B1044" i="1"/>
  <c r="G1043" i="1"/>
  <c r="B1043" i="1"/>
  <c r="G1042" i="1"/>
  <c r="C1042" i="1"/>
  <c r="B1042" i="1"/>
  <c r="G1041" i="1"/>
  <c r="B1041" i="1"/>
  <c r="G1040" i="1"/>
  <c r="C1040" i="1"/>
  <c r="B1040" i="1"/>
  <c r="G1039" i="1"/>
  <c r="C1039" i="1"/>
  <c r="B1039" i="1"/>
  <c r="G1038" i="1"/>
  <c r="C1038" i="1"/>
  <c r="B1038" i="1"/>
  <c r="G1037" i="1"/>
  <c r="C1037" i="1"/>
  <c r="B1037" i="1"/>
  <c r="G1036" i="1"/>
  <c r="C1036" i="1"/>
  <c r="B1036" i="1"/>
  <c r="G1035" i="1"/>
  <c r="C1035" i="1"/>
  <c r="B1035" i="1"/>
  <c r="G1034" i="1"/>
  <c r="C1034" i="1"/>
  <c r="B1034" i="1"/>
  <c r="G1033" i="1"/>
  <c r="C1033" i="1"/>
  <c r="B1033" i="1"/>
  <c r="G1032" i="1"/>
  <c r="B1032" i="1"/>
  <c r="G1031" i="1"/>
  <c r="C1031" i="1"/>
  <c r="B1031" i="1"/>
  <c r="G1030" i="1"/>
  <c r="C1030" i="1"/>
  <c r="B1030" i="1"/>
  <c r="G1029" i="1"/>
  <c r="B1029" i="1"/>
  <c r="G1028" i="1"/>
  <c r="C1028" i="1"/>
  <c r="B1028" i="1"/>
  <c r="G1027" i="1"/>
  <c r="C1027" i="1"/>
  <c r="B1027" i="1"/>
  <c r="G1026" i="1"/>
  <c r="C1026" i="1"/>
  <c r="B1026" i="1"/>
  <c r="G1025" i="1"/>
  <c r="B1025" i="1"/>
  <c r="G1024" i="1"/>
  <c r="C1024" i="1"/>
  <c r="B1024" i="1"/>
  <c r="G1023" i="1"/>
  <c r="C1023" i="1"/>
  <c r="B1023" i="1"/>
  <c r="G1022" i="1"/>
  <c r="C1022" i="1"/>
  <c r="B1022" i="1"/>
  <c r="G1021" i="1"/>
  <c r="C1021" i="1"/>
  <c r="B1021" i="1"/>
  <c r="G1020" i="1"/>
  <c r="C1020" i="1"/>
  <c r="B1020" i="1"/>
  <c r="G1019" i="1"/>
  <c r="C1019" i="1"/>
  <c r="B1019" i="1"/>
  <c r="G1018" i="1"/>
  <c r="B1018" i="1"/>
  <c r="G1017" i="1"/>
  <c r="C1017" i="1"/>
  <c r="B1017" i="1"/>
  <c r="G1016" i="1"/>
  <c r="B1016" i="1"/>
  <c r="G1015" i="1"/>
  <c r="C1015" i="1"/>
  <c r="B1015" i="1"/>
  <c r="G1014" i="1"/>
  <c r="C1014" i="1"/>
  <c r="B1014" i="1"/>
  <c r="G1013" i="1"/>
  <c r="C1013" i="1"/>
  <c r="B1013" i="1"/>
  <c r="G1012" i="1"/>
  <c r="C1012" i="1"/>
  <c r="B1012" i="1"/>
  <c r="G1011" i="1"/>
  <c r="C1011" i="1"/>
  <c r="B1011" i="1"/>
  <c r="G1010" i="1"/>
  <c r="C1010" i="1"/>
  <c r="B1010" i="1"/>
  <c r="G1009" i="1"/>
  <c r="B1009" i="1"/>
  <c r="G1008" i="1"/>
  <c r="B1008" i="1"/>
  <c r="G1007" i="1"/>
  <c r="B1007" i="1"/>
  <c r="G1006" i="1"/>
  <c r="C1006" i="1"/>
  <c r="B1006" i="1"/>
  <c r="G1005" i="1"/>
  <c r="C1005" i="1"/>
  <c r="B1005" i="1"/>
  <c r="G1004" i="1"/>
  <c r="C1004" i="1"/>
  <c r="B1004" i="1"/>
  <c r="G1003" i="1"/>
  <c r="B1003" i="1"/>
  <c r="G1002" i="1"/>
  <c r="C1002" i="1"/>
  <c r="B1002" i="1"/>
  <c r="G1001" i="1"/>
  <c r="C1001" i="1"/>
  <c r="B1001" i="1"/>
  <c r="G1000" i="1"/>
  <c r="C1000" i="1"/>
  <c r="B1000" i="1"/>
  <c r="G999" i="1"/>
  <c r="C999" i="1"/>
  <c r="B999" i="1"/>
  <c r="G998" i="1"/>
  <c r="C998" i="1"/>
  <c r="B998" i="1"/>
  <c r="G997" i="1"/>
  <c r="C997" i="1"/>
  <c r="B997" i="1"/>
  <c r="G996" i="1"/>
  <c r="B996" i="1"/>
  <c r="G995" i="1"/>
  <c r="C995" i="1"/>
  <c r="B995" i="1"/>
  <c r="G994" i="1"/>
  <c r="C994" i="1"/>
  <c r="B994" i="1"/>
  <c r="G993" i="1"/>
  <c r="C993" i="1"/>
  <c r="B993" i="1"/>
  <c r="G992" i="1"/>
  <c r="C992" i="1"/>
  <c r="B992" i="1"/>
  <c r="G991" i="1"/>
  <c r="C991" i="1"/>
  <c r="B991" i="1"/>
  <c r="G990" i="1"/>
  <c r="B990" i="1"/>
  <c r="G989" i="1"/>
  <c r="C989" i="1"/>
  <c r="B989" i="1"/>
  <c r="G988" i="1"/>
  <c r="C988" i="1"/>
  <c r="B988" i="1"/>
  <c r="G987" i="1"/>
  <c r="B987" i="1"/>
  <c r="G986" i="1"/>
  <c r="C986" i="1"/>
  <c r="B986" i="1"/>
  <c r="G985" i="1"/>
  <c r="C985" i="1"/>
  <c r="B985" i="1"/>
  <c r="G984" i="1"/>
  <c r="C984" i="1"/>
  <c r="B984" i="1"/>
  <c r="G983" i="1"/>
  <c r="C983" i="1"/>
  <c r="B983" i="1"/>
  <c r="G982" i="1"/>
  <c r="C982" i="1"/>
  <c r="B982" i="1"/>
  <c r="G981" i="1"/>
  <c r="C981" i="1"/>
  <c r="B981" i="1"/>
  <c r="G980" i="1"/>
  <c r="C980" i="1"/>
  <c r="B980" i="1"/>
  <c r="G979" i="1"/>
  <c r="C979" i="1"/>
  <c r="B979" i="1"/>
  <c r="G978" i="1"/>
  <c r="B978" i="1"/>
  <c r="G977" i="1"/>
  <c r="B977" i="1"/>
  <c r="G976" i="1"/>
  <c r="C976" i="1"/>
  <c r="B976" i="1"/>
  <c r="G975" i="1"/>
  <c r="C975" i="1"/>
  <c r="B975" i="1"/>
  <c r="G974" i="1"/>
  <c r="B974" i="1"/>
  <c r="G973" i="1"/>
  <c r="B973" i="1"/>
  <c r="G972" i="1"/>
  <c r="C972" i="1"/>
  <c r="B972" i="1"/>
  <c r="G971" i="1"/>
  <c r="C971" i="1"/>
  <c r="B971" i="1"/>
  <c r="G970" i="1"/>
  <c r="C970" i="1"/>
  <c r="B970" i="1"/>
  <c r="G969" i="1"/>
  <c r="B969" i="1"/>
  <c r="G968" i="1"/>
  <c r="C968" i="1"/>
  <c r="B968" i="1"/>
  <c r="G967" i="1"/>
  <c r="C967" i="1"/>
  <c r="B967" i="1"/>
  <c r="G966" i="1"/>
  <c r="C966" i="1"/>
  <c r="B966" i="1"/>
  <c r="G965" i="1"/>
  <c r="B965" i="1"/>
  <c r="G964" i="1"/>
  <c r="C964" i="1"/>
  <c r="B964" i="1"/>
  <c r="G963" i="1"/>
  <c r="C963" i="1"/>
  <c r="B963" i="1"/>
  <c r="G962" i="1"/>
  <c r="C962" i="1"/>
  <c r="B962" i="1"/>
  <c r="G961" i="1"/>
  <c r="C961" i="1"/>
  <c r="B961" i="1"/>
  <c r="G960" i="1"/>
  <c r="B960" i="1"/>
  <c r="G959" i="1"/>
  <c r="B959" i="1"/>
  <c r="G958" i="1"/>
  <c r="C958" i="1"/>
  <c r="B958" i="1"/>
  <c r="G957" i="1"/>
  <c r="C957" i="1"/>
  <c r="B957" i="1"/>
  <c r="G956" i="1"/>
  <c r="C956" i="1"/>
  <c r="B956" i="1"/>
  <c r="G955" i="1"/>
  <c r="C955" i="1"/>
  <c r="B955" i="1"/>
  <c r="G954" i="1"/>
  <c r="B954" i="1"/>
  <c r="G953" i="1"/>
  <c r="C953" i="1"/>
  <c r="B953" i="1"/>
  <c r="G952" i="1"/>
  <c r="C952" i="1"/>
  <c r="B952" i="1"/>
  <c r="G951" i="1"/>
  <c r="C951" i="1"/>
  <c r="B951" i="1"/>
  <c r="G950" i="1"/>
  <c r="C950" i="1"/>
  <c r="B950" i="1"/>
  <c r="G949" i="1"/>
  <c r="C949" i="1"/>
  <c r="B949" i="1"/>
  <c r="G948" i="1"/>
  <c r="C948" i="1"/>
  <c r="B948" i="1"/>
  <c r="G947" i="1"/>
  <c r="C947" i="1"/>
  <c r="B947" i="1"/>
  <c r="G946" i="1"/>
  <c r="C946" i="1"/>
  <c r="B946" i="1"/>
  <c r="G945" i="1"/>
  <c r="B945" i="1"/>
  <c r="G944" i="1"/>
  <c r="C944" i="1"/>
  <c r="B944" i="1"/>
  <c r="G943" i="1"/>
  <c r="C943" i="1"/>
  <c r="B943" i="1"/>
  <c r="G942" i="1"/>
  <c r="C942" i="1"/>
  <c r="B942" i="1"/>
  <c r="G941" i="1"/>
  <c r="B941" i="1"/>
  <c r="G940" i="1"/>
  <c r="C940" i="1"/>
  <c r="B940" i="1"/>
  <c r="G939" i="1"/>
  <c r="C939" i="1"/>
  <c r="B939" i="1"/>
  <c r="G938" i="1"/>
  <c r="C938" i="1"/>
  <c r="B938" i="1"/>
  <c r="G937" i="1"/>
  <c r="B937" i="1"/>
  <c r="G936" i="1"/>
  <c r="C936" i="1"/>
  <c r="B936" i="1"/>
  <c r="G935" i="1"/>
  <c r="C935" i="1"/>
  <c r="B935" i="1"/>
  <c r="G934" i="1"/>
  <c r="B934" i="1"/>
  <c r="G933" i="1"/>
  <c r="C933" i="1"/>
  <c r="B933" i="1"/>
  <c r="G932" i="1"/>
  <c r="C932" i="1"/>
  <c r="B932" i="1"/>
  <c r="G931" i="1"/>
  <c r="B931" i="1"/>
  <c r="G930" i="1"/>
  <c r="C930" i="1"/>
  <c r="B930" i="1"/>
  <c r="G929" i="1"/>
  <c r="B929" i="1"/>
  <c r="G928" i="1"/>
  <c r="B928" i="1"/>
  <c r="G927" i="1"/>
  <c r="C927" i="1"/>
  <c r="B927" i="1"/>
  <c r="G926" i="1"/>
  <c r="C926" i="1"/>
  <c r="B926" i="1"/>
  <c r="G925" i="1"/>
  <c r="C925" i="1"/>
  <c r="B925" i="1"/>
  <c r="G924" i="1"/>
  <c r="B924" i="1"/>
  <c r="G923" i="1"/>
  <c r="C923" i="1"/>
  <c r="B923" i="1"/>
  <c r="G922" i="1"/>
  <c r="C922" i="1"/>
  <c r="B922" i="1"/>
  <c r="G921" i="1"/>
  <c r="C921" i="1"/>
  <c r="B921" i="1"/>
  <c r="G920" i="1"/>
  <c r="B920" i="1"/>
  <c r="G919" i="1"/>
  <c r="C919" i="1"/>
  <c r="B919" i="1"/>
  <c r="G918" i="1"/>
  <c r="C918" i="1"/>
  <c r="B918" i="1"/>
  <c r="G917" i="1"/>
  <c r="B917" i="1"/>
  <c r="G916" i="1"/>
  <c r="C916" i="1"/>
  <c r="B916" i="1"/>
  <c r="G915" i="1"/>
  <c r="C915" i="1"/>
  <c r="B915" i="1"/>
  <c r="G914" i="1"/>
  <c r="B914" i="1"/>
  <c r="G913" i="1"/>
  <c r="C913" i="1"/>
  <c r="B913" i="1"/>
  <c r="G912" i="1"/>
  <c r="B912" i="1"/>
  <c r="G911" i="1"/>
  <c r="C911" i="1"/>
  <c r="B911" i="1"/>
  <c r="G910" i="1"/>
  <c r="B910" i="1"/>
  <c r="G909" i="1"/>
  <c r="C909" i="1"/>
  <c r="B909" i="1"/>
  <c r="G908" i="1"/>
  <c r="B908" i="1"/>
  <c r="G907" i="1"/>
  <c r="C907" i="1"/>
  <c r="B907" i="1"/>
  <c r="G906" i="1"/>
  <c r="C906" i="1"/>
  <c r="B906" i="1"/>
  <c r="G905" i="1"/>
  <c r="C905" i="1"/>
  <c r="B905" i="1"/>
  <c r="G904" i="1"/>
  <c r="C904" i="1"/>
  <c r="B904" i="1"/>
  <c r="G903" i="1"/>
  <c r="C903" i="1"/>
  <c r="B903" i="1"/>
  <c r="G902" i="1"/>
  <c r="C902" i="1"/>
  <c r="B902" i="1"/>
  <c r="G901" i="1"/>
  <c r="B901" i="1"/>
  <c r="G900" i="1"/>
  <c r="C900" i="1"/>
  <c r="B900" i="1"/>
  <c r="G899" i="1"/>
  <c r="C899" i="1"/>
  <c r="B899" i="1"/>
  <c r="G898" i="1"/>
  <c r="C898" i="1"/>
  <c r="B898" i="1"/>
  <c r="G897" i="1"/>
  <c r="C897" i="1"/>
  <c r="B897" i="1"/>
  <c r="G896" i="1"/>
  <c r="C896" i="1"/>
  <c r="B896" i="1"/>
  <c r="G895" i="1"/>
  <c r="B895" i="1"/>
  <c r="G894" i="1"/>
  <c r="C894" i="1"/>
  <c r="B894" i="1"/>
  <c r="G893" i="1"/>
  <c r="C893" i="1"/>
  <c r="B893" i="1"/>
  <c r="G892" i="1"/>
  <c r="C892" i="1"/>
  <c r="B892" i="1"/>
  <c r="G891" i="1"/>
  <c r="B891" i="1"/>
  <c r="G890" i="1"/>
  <c r="B890" i="1"/>
  <c r="G889" i="1"/>
  <c r="C889" i="1"/>
  <c r="B889" i="1"/>
  <c r="G888" i="1"/>
  <c r="C888" i="1"/>
  <c r="B888" i="1"/>
  <c r="G887" i="1"/>
  <c r="B887" i="1"/>
  <c r="G886" i="1"/>
  <c r="C886" i="1"/>
  <c r="B886" i="1"/>
  <c r="G885" i="1"/>
  <c r="C885" i="1"/>
  <c r="B885" i="1"/>
  <c r="G884" i="1"/>
  <c r="C884" i="1"/>
  <c r="B884" i="1"/>
  <c r="G883" i="1"/>
  <c r="B883" i="1"/>
  <c r="G882" i="1"/>
  <c r="C882" i="1"/>
  <c r="B882" i="1"/>
  <c r="G881" i="1"/>
  <c r="C881" i="1"/>
  <c r="B881" i="1"/>
  <c r="G880" i="1"/>
  <c r="C880" i="1"/>
  <c r="B880" i="1"/>
  <c r="G879" i="1"/>
  <c r="C879" i="1"/>
  <c r="B879" i="1"/>
  <c r="G878" i="1"/>
  <c r="C878" i="1"/>
  <c r="B878" i="1"/>
  <c r="G877" i="1"/>
  <c r="C877" i="1"/>
  <c r="B877" i="1"/>
  <c r="G876" i="1"/>
  <c r="B876" i="1"/>
  <c r="G875" i="1"/>
  <c r="C875" i="1"/>
  <c r="B875" i="1"/>
  <c r="G874" i="1"/>
  <c r="C874" i="1"/>
  <c r="B874" i="1"/>
  <c r="G873" i="1"/>
  <c r="B873" i="1"/>
  <c r="G872" i="1"/>
  <c r="B872" i="1"/>
  <c r="G871" i="1"/>
  <c r="C871" i="1"/>
  <c r="B871" i="1"/>
  <c r="G870" i="1"/>
  <c r="C870" i="1"/>
  <c r="B870" i="1"/>
  <c r="G869" i="1"/>
  <c r="C869" i="1"/>
  <c r="B869" i="1"/>
  <c r="G868" i="1"/>
  <c r="C868" i="1"/>
  <c r="B868" i="1"/>
  <c r="G867" i="1"/>
  <c r="C867" i="1"/>
  <c r="B867" i="1"/>
  <c r="G866" i="1"/>
  <c r="C866" i="1"/>
  <c r="B866" i="1"/>
  <c r="G865" i="1"/>
  <c r="C865" i="1"/>
  <c r="B865" i="1"/>
  <c r="G864" i="1"/>
  <c r="C864" i="1"/>
  <c r="B864" i="1"/>
  <c r="G863" i="1"/>
  <c r="C863" i="1"/>
  <c r="B863" i="1"/>
  <c r="G862" i="1"/>
  <c r="B862" i="1"/>
  <c r="G861" i="1"/>
  <c r="C861" i="1"/>
  <c r="B861" i="1"/>
  <c r="G860" i="1"/>
  <c r="C860" i="1"/>
  <c r="B860" i="1"/>
  <c r="G859" i="1"/>
  <c r="B859" i="1"/>
  <c r="G858" i="1"/>
  <c r="B858" i="1"/>
  <c r="G857" i="1"/>
  <c r="C857" i="1"/>
  <c r="B857" i="1"/>
  <c r="G856" i="1"/>
  <c r="B856" i="1"/>
  <c r="G855" i="1"/>
  <c r="C855" i="1"/>
  <c r="B855" i="1"/>
  <c r="G854" i="1"/>
  <c r="B854" i="1"/>
  <c r="G853" i="1"/>
  <c r="C853" i="1"/>
  <c r="B853" i="1"/>
  <c r="G852" i="1"/>
  <c r="C852" i="1"/>
  <c r="B852" i="1"/>
  <c r="G851" i="1"/>
  <c r="C851" i="1"/>
  <c r="B851" i="1"/>
  <c r="G850" i="1"/>
  <c r="C850" i="1"/>
  <c r="B850" i="1"/>
  <c r="G849" i="1"/>
  <c r="C849" i="1"/>
  <c r="B849" i="1"/>
  <c r="G848" i="1"/>
  <c r="C848" i="1"/>
  <c r="B848" i="1"/>
  <c r="G847" i="1"/>
  <c r="C847" i="1"/>
  <c r="B847" i="1"/>
  <c r="G846" i="1"/>
  <c r="C846" i="1"/>
  <c r="B846" i="1"/>
  <c r="G845" i="1"/>
  <c r="C845" i="1"/>
  <c r="B845" i="1"/>
  <c r="G844" i="1"/>
  <c r="C844" i="1"/>
  <c r="B844" i="1"/>
  <c r="G843" i="1"/>
  <c r="B843" i="1"/>
  <c r="G842" i="1"/>
  <c r="C842" i="1"/>
  <c r="B842" i="1"/>
  <c r="G841" i="1"/>
  <c r="C841" i="1"/>
  <c r="B841" i="1"/>
  <c r="G840" i="1"/>
  <c r="C840" i="1"/>
  <c r="B840" i="1"/>
  <c r="G839" i="1"/>
  <c r="C839" i="1"/>
  <c r="B839" i="1"/>
  <c r="G838" i="1"/>
  <c r="B838" i="1"/>
  <c r="G837" i="1"/>
  <c r="C837" i="1"/>
  <c r="B837" i="1"/>
  <c r="G836" i="1"/>
  <c r="C836" i="1"/>
  <c r="B836" i="1"/>
  <c r="G835" i="1"/>
  <c r="B835" i="1"/>
  <c r="G834" i="1"/>
  <c r="B834" i="1"/>
  <c r="G833" i="1"/>
  <c r="C833" i="1"/>
  <c r="B833" i="1"/>
  <c r="G832" i="1"/>
  <c r="C832" i="1"/>
  <c r="B832" i="1"/>
  <c r="G831" i="1"/>
  <c r="C831" i="1"/>
  <c r="B831" i="1"/>
  <c r="G830" i="1"/>
  <c r="C830" i="1"/>
  <c r="B830" i="1"/>
  <c r="G829" i="1"/>
  <c r="C829" i="1"/>
  <c r="B829" i="1"/>
  <c r="G828" i="1"/>
  <c r="C828" i="1"/>
  <c r="B828" i="1"/>
  <c r="G827" i="1"/>
  <c r="C827" i="1"/>
  <c r="B827" i="1"/>
  <c r="G826" i="1"/>
  <c r="C826" i="1"/>
  <c r="B826" i="1"/>
  <c r="G825" i="1"/>
  <c r="C825" i="1"/>
  <c r="B825" i="1"/>
  <c r="G824" i="1"/>
  <c r="B824" i="1"/>
  <c r="G823" i="1"/>
  <c r="C823" i="1"/>
  <c r="B823" i="1"/>
  <c r="G822" i="1"/>
  <c r="C822" i="1"/>
  <c r="B822" i="1"/>
  <c r="G821" i="1"/>
  <c r="B821" i="1"/>
  <c r="G820" i="1"/>
  <c r="C820" i="1"/>
  <c r="B820" i="1"/>
  <c r="G819" i="1"/>
  <c r="C819" i="1"/>
  <c r="B819" i="1"/>
  <c r="G818" i="1"/>
  <c r="C818" i="1"/>
  <c r="B818" i="1"/>
  <c r="G817" i="1"/>
  <c r="B817" i="1"/>
  <c r="G816" i="1"/>
  <c r="C816" i="1"/>
  <c r="B816" i="1"/>
  <c r="G815" i="1"/>
  <c r="B815" i="1"/>
  <c r="G814" i="1"/>
  <c r="B814" i="1"/>
  <c r="G813" i="1"/>
  <c r="B813" i="1"/>
  <c r="G812" i="1"/>
  <c r="B812" i="1"/>
  <c r="G811" i="1"/>
  <c r="C811" i="1"/>
  <c r="B811" i="1"/>
  <c r="G810" i="1"/>
  <c r="C810" i="1"/>
  <c r="B810" i="1"/>
  <c r="G809" i="1"/>
  <c r="C809" i="1"/>
  <c r="B809" i="1"/>
  <c r="G808" i="1"/>
  <c r="C808" i="1"/>
  <c r="B808" i="1"/>
  <c r="G807" i="1"/>
  <c r="C807" i="1"/>
  <c r="B807" i="1"/>
  <c r="G806" i="1"/>
  <c r="B806" i="1"/>
  <c r="G805" i="1"/>
  <c r="B805" i="1"/>
  <c r="G804" i="1"/>
  <c r="C804" i="1"/>
  <c r="B804" i="1"/>
  <c r="G803" i="1"/>
  <c r="C803" i="1"/>
  <c r="B803" i="1"/>
  <c r="G802" i="1"/>
  <c r="C802" i="1"/>
  <c r="B802" i="1"/>
  <c r="G801" i="1"/>
  <c r="B801" i="1"/>
  <c r="G800" i="1"/>
  <c r="C800" i="1"/>
  <c r="B800" i="1"/>
  <c r="G799" i="1"/>
  <c r="B799" i="1"/>
  <c r="G798" i="1"/>
  <c r="B798" i="1"/>
  <c r="G797" i="1"/>
  <c r="C797" i="1"/>
  <c r="B797" i="1"/>
  <c r="G796" i="1"/>
  <c r="C796" i="1"/>
  <c r="B796" i="1"/>
  <c r="G795" i="1"/>
  <c r="B795" i="1"/>
  <c r="G794" i="1"/>
  <c r="B794" i="1"/>
  <c r="G793" i="1"/>
  <c r="B793" i="1"/>
  <c r="G792" i="1"/>
  <c r="B792" i="1"/>
  <c r="G791" i="1"/>
  <c r="B791" i="1"/>
  <c r="G790" i="1"/>
  <c r="B790" i="1"/>
  <c r="G789" i="1"/>
  <c r="C789" i="1"/>
  <c r="B789" i="1"/>
  <c r="G788" i="1"/>
  <c r="C788" i="1"/>
  <c r="B788" i="1"/>
  <c r="G787" i="1"/>
  <c r="C787" i="1"/>
  <c r="B787" i="1"/>
  <c r="G786" i="1"/>
  <c r="C786" i="1"/>
  <c r="B786" i="1"/>
  <c r="G785" i="1"/>
  <c r="B785" i="1"/>
  <c r="G784" i="1"/>
  <c r="C784" i="1"/>
  <c r="B784" i="1"/>
  <c r="G783" i="1"/>
  <c r="B783" i="1"/>
  <c r="G782" i="1"/>
  <c r="B782" i="1"/>
  <c r="G781" i="1"/>
  <c r="B781" i="1"/>
  <c r="G780" i="1"/>
  <c r="C780" i="1"/>
  <c r="B780" i="1"/>
  <c r="G779" i="1"/>
  <c r="B779" i="1"/>
  <c r="G778" i="1"/>
  <c r="B778" i="1"/>
  <c r="G777" i="1"/>
  <c r="C777" i="1"/>
  <c r="B777" i="1"/>
  <c r="G776" i="1"/>
  <c r="B776" i="1"/>
  <c r="G775" i="1"/>
  <c r="C775" i="1"/>
  <c r="B775" i="1"/>
  <c r="G774" i="1"/>
  <c r="B774" i="1"/>
  <c r="G773" i="1"/>
  <c r="C773" i="1"/>
  <c r="B773" i="1"/>
  <c r="G772" i="1"/>
  <c r="B772" i="1"/>
  <c r="G771" i="1"/>
  <c r="C771" i="1"/>
  <c r="B771" i="1"/>
  <c r="G770" i="1"/>
  <c r="C770" i="1"/>
  <c r="B770" i="1"/>
  <c r="G769" i="1"/>
  <c r="B769" i="1"/>
  <c r="G768" i="1"/>
  <c r="C768" i="1"/>
  <c r="B768" i="1"/>
  <c r="G767" i="1"/>
  <c r="B767" i="1"/>
  <c r="G766" i="1"/>
  <c r="B766" i="1"/>
  <c r="G765" i="1"/>
  <c r="B765" i="1"/>
  <c r="G764" i="1"/>
  <c r="C764" i="1"/>
  <c r="B764" i="1"/>
  <c r="G763" i="1"/>
  <c r="C763" i="1"/>
  <c r="B763" i="1"/>
  <c r="G762" i="1"/>
  <c r="C762" i="1"/>
  <c r="B762" i="1"/>
  <c r="G761" i="1"/>
  <c r="C761" i="1"/>
  <c r="B761" i="1"/>
  <c r="G760" i="1"/>
  <c r="C760" i="1"/>
  <c r="B760" i="1"/>
  <c r="G759" i="1"/>
  <c r="C759" i="1"/>
  <c r="B759" i="1"/>
  <c r="G758" i="1"/>
  <c r="B758" i="1"/>
  <c r="G757" i="1"/>
  <c r="C757" i="1"/>
  <c r="B757" i="1"/>
  <c r="G756" i="1"/>
  <c r="C756" i="1"/>
  <c r="B756" i="1"/>
  <c r="G755" i="1"/>
  <c r="B755" i="1"/>
  <c r="G754" i="1"/>
  <c r="B754" i="1"/>
  <c r="G753" i="1"/>
  <c r="C753" i="1"/>
  <c r="B753" i="1"/>
  <c r="G752" i="1"/>
  <c r="C752" i="1"/>
  <c r="B752" i="1"/>
  <c r="G751" i="1"/>
  <c r="C751" i="1"/>
  <c r="B751" i="1"/>
  <c r="G750" i="1"/>
  <c r="B750" i="1"/>
  <c r="G749" i="1"/>
  <c r="C749" i="1"/>
  <c r="B749" i="1"/>
  <c r="G748" i="1"/>
  <c r="B748" i="1"/>
  <c r="G747" i="1"/>
  <c r="C747" i="1"/>
  <c r="B747" i="1"/>
  <c r="G746" i="1"/>
  <c r="B746" i="1"/>
  <c r="G745" i="1"/>
  <c r="B745" i="1"/>
  <c r="G744" i="1"/>
  <c r="C744" i="1"/>
  <c r="B744" i="1"/>
  <c r="G743" i="1"/>
  <c r="C743" i="1"/>
  <c r="B743" i="1"/>
  <c r="G742" i="1"/>
  <c r="B742" i="1"/>
  <c r="G741" i="1"/>
  <c r="C741" i="1"/>
  <c r="B741" i="1"/>
  <c r="G740" i="1"/>
  <c r="B740" i="1"/>
  <c r="G739" i="1"/>
  <c r="C739" i="1"/>
  <c r="B739" i="1"/>
  <c r="G738" i="1"/>
  <c r="C738" i="1"/>
  <c r="B738" i="1"/>
  <c r="G737" i="1"/>
  <c r="C737" i="1"/>
  <c r="B737" i="1"/>
  <c r="G736" i="1"/>
  <c r="C736" i="1"/>
  <c r="B736" i="1"/>
  <c r="G735" i="1"/>
  <c r="C735" i="1"/>
  <c r="B735" i="1"/>
  <c r="G734" i="1"/>
  <c r="C734" i="1"/>
  <c r="B734" i="1"/>
  <c r="G733" i="1"/>
  <c r="C733" i="1"/>
  <c r="B733" i="1"/>
  <c r="G732" i="1"/>
  <c r="C732" i="1"/>
  <c r="B732" i="1"/>
  <c r="G731" i="1"/>
  <c r="C731" i="1"/>
  <c r="B731" i="1"/>
  <c r="G730" i="1"/>
  <c r="C730" i="1"/>
  <c r="B730" i="1"/>
  <c r="G729" i="1"/>
  <c r="C729" i="1"/>
  <c r="B729" i="1"/>
  <c r="G728" i="1"/>
  <c r="C728" i="1"/>
  <c r="B728" i="1"/>
  <c r="G727" i="1"/>
  <c r="C727" i="1"/>
  <c r="B727" i="1"/>
  <c r="G726" i="1"/>
  <c r="C726" i="1"/>
  <c r="B726" i="1"/>
  <c r="G725" i="1"/>
  <c r="C725" i="1"/>
  <c r="B725" i="1"/>
  <c r="G724" i="1"/>
  <c r="C724" i="1"/>
  <c r="B724" i="1"/>
  <c r="G723" i="1"/>
  <c r="C723" i="1"/>
  <c r="B723" i="1"/>
  <c r="G722" i="1"/>
  <c r="C722" i="1"/>
  <c r="B722" i="1"/>
  <c r="G721" i="1"/>
  <c r="C721" i="1"/>
  <c r="B721" i="1"/>
  <c r="G720" i="1"/>
  <c r="B720" i="1"/>
  <c r="G719" i="1"/>
  <c r="C719" i="1"/>
  <c r="B719" i="1"/>
  <c r="G718" i="1"/>
  <c r="C718" i="1"/>
  <c r="B718" i="1"/>
  <c r="G717" i="1"/>
  <c r="B717" i="1"/>
  <c r="G716" i="1"/>
  <c r="B716" i="1"/>
  <c r="G715" i="1"/>
  <c r="C715" i="1"/>
  <c r="B715" i="1"/>
  <c r="G714" i="1"/>
  <c r="B714" i="1"/>
  <c r="G713" i="1"/>
  <c r="C713" i="1"/>
  <c r="B713" i="1"/>
  <c r="G712" i="1"/>
  <c r="B712" i="1"/>
  <c r="G711" i="1"/>
  <c r="C711" i="1"/>
  <c r="B711" i="1"/>
  <c r="G710" i="1"/>
  <c r="C710" i="1"/>
  <c r="B710" i="1"/>
  <c r="G709" i="1"/>
  <c r="B709" i="1"/>
  <c r="G708" i="1"/>
  <c r="B708" i="1"/>
  <c r="G707" i="1"/>
  <c r="C707" i="1"/>
  <c r="B707" i="1"/>
  <c r="G706" i="1"/>
  <c r="B706" i="1"/>
  <c r="G705" i="1"/>
  <c r="C705" i="1"/>
  <c r="B705" i="1"/>
  <c r="G704" i="1"/>
  <c r="C704" i="1"/>
  <c r="B704" i="1"/>
  <c r="G703" i="1"/>
  <c r="C703" i="1"/>
  <c r="B703" i="1"/>
  <c r="G702" i="1"/>
  <c r="C702" i="1"/>
  <c r="B702" i="1"/>
  <c r="G701" i="1"/>
  <c r="C701" i="1"/>
  <c r="B701" i="1"/>
  <c r="G700" i="1"/>
  <c r="B700" i="1"/>
  <c r="G699" i="1"/>
  <c r="C699" i="1"/>
  <c r="B699" i="1"/>
  <c r="G698" i="1"/>
  <c r="C698" i="1"/>
  <c r="B698" i="1"/>
  <c r="G697" i="1"/>
  <c r="C697" i="1"/>
  <c r="B697" i="1"/>
  <c r="G696" i="1"/>
  <c r="B696" i="1"/>
  <c r="G695" i="1"/>
  <c r="B695" i="1"/>
  <c r="G694" i="1"/>
  <c r="B694" i="1"/>
  <c r="G693" i="1"/>
  <c r="C693" i="1"/>
  <c r="B693" i="1"/>
  <c r="G692" i="1"/>
  <c r="C692" i="1"/>
  <c r="B692" i="1"/>
  <c r="G691" i="1"/>
  <c r="C691" i="1"/>
  <c r="B691" i="1"/>
  <c r="G690" i="1"/>
  <c r="C690" i="1"/>
  <c r="B690" i="1"/>
  <c r="G689" i="1"/>
  <c r="C689" i="1"/>
  <c r="B689" i="1"/>
  <c r="G688" i="1"/>
  <c r="C688" i="1"/>
  <c r="B688" i="1"/>
  <c r="G687" i="1"/>
  <c r="C687" i="1"/>
  <c r="B687" i="1"/>
  <c r="G686" i="1"/>
  <c r="C686" i="1"/>
  <c r="B686" i="1"/>
  <c r="G685" i="1"/>
  <c r="B685" i="1"/>
  <c r="G684" i="1"/>
  <c r="C684" i="1"/>
  <c r="B684" i="1"/>
  <c r="G683" i="1"/>
  <c r="B683" i="1"/>
  <c r="G682" i="1"/>
  <c r="B682" i="1"/>
  <c r="G681" i="1"/>
  <c r="C681" i="1"/>
  <c r="B681" i="1"/>
  <c r="G680" i="1"/>
  <c r="C680" i="1"/>
  <c r="B680" i="1"/>
  <c r="G679" i="1"/>
  <c r="B679" i="1"/>
  <c r="G678" i="1"/>
  <c r="C678" i="1"/>
  <c r="B678" i="1"/>
  <c r="G677" i="1"/>
  <c r="C677" i="1"/>
  <c r="B677" i="1"/>
  <c r="G676" i="1"/>
  <c r="C676" i="1"/>
  <c r="B676" i="1"/>
  <c r="G675" i="1"/>
  <c r="B675" i="1"/>
  <c r="G674" i="1"/>
  <c r="C674" i="1"/>
  <c r="B674" i="1"/>
  <c r="G673" i="1"/>
  <c r="C673" i="1"/>
  <c r="B673" i="1"/>
  <c r="G672" i="1"/>
  <c r="B672" i="1"/>
  <c r="G671" i="1"/>
  <c r="B671" i="1"/>
  <c r="G670" i="1"/>
  <c r="B670" i="1"/>
  <c r="G669" i="1"/>
  <c r="C669" i="1"/>
  <c r="B669" i="1"/>
  <c r="G668" i="1"/>
  <c r="B668" i="1"/>
  <c r="G667" i="1"/>
  <c r="C667" i="1"/>
  <c r="B667" i="1"/>
  <c r="G666" i="1"/>
  <c r="C666" i="1"/>
  <c r="B666" i="1"/>
  <c r="G665" i="1"/>
  <c r="C665" i="1"/>
  <c r="B665" i="1"/>
  <c r="G664" i="1"/>
  <c r="C664" i="1"/>
  <c r="B664" i="1"/>
  <c r="G663" i="1"/>
  <c r="C663" i="1"/>
  <c r="B663" i="1"/>
  <c r="G662" i="1"/>
  <c r="B662" i="1"/>
  <c r="G661" i="1"/>
  <c r="C661" i="1"/>
  <c r="B661" i="1"/>
  <c r="G660" i="1"/>
  <c r="C660" i="1"/>
  <c r="B660" i="1"/>
  <c r="G659" i="1"/>
  <c r="C659" i="1"/>
  <c r="B659" i="1"/>
  <c r="G658" i="1"/>
  <c r="C658" i="1"/>
  <c r="B658" i="1"/>
  <c r="G657" i="1"/>
  <c r="C657" i="1"/>
  <c r="B657" i="1"/>
  <c r="G656" i="1"/>
  <c r="C656" i="1"/>
  <c r="B656" i="1"/>
  <c r="G655" i="1"/>
  <c r="C655" i="1"/>
  <c r="B655" i="1"/>
  <c r="G654" i="1"/>
  <c r="B654" i="1"/>
  <c r="G653" i="1"/>
  <c r="B653" i="1"/>
  <c r="G652" i="1"/>
  <c r="C652" i="1"/>
  <c r="B652" i="1"/>
  <c r="G651" i="1"/>
  <c r="B651" i="1"/>
  <c r="G650" i="1"/>
  <c r="B650" i="1"/>
  <c r="G649" i="1"/>
  <c r="B649" i="1"/>
  <c r="G648" i="1"/>
  <c r="C648" i="1"/>
  <c r="B648" i="1"/>
  <c r="G647" i="1"/>
  <c r="C647" i="1"/>
  <c r="B647" i="1"/>
  <c r="G646" i="1"/>
  <c r="B646" i="1"/>
  <c r="G645" i="1"/>
  <c r="C645" i="1"/>
  <c r="B645" i="1"/>
  <c r="G644" i="1"/>
  <c r="B644" i="1"/>
  <c r="G643" i="1"/>
  <c r="C643" i="1"/>
  <c r="B643" i="1"/>
  <c r="G642" i="1"/>
  <c r="C642" i="1"/>
  <c r="B642" i="1"/>
  <c r="G641" i="1"/>
  <c r="B641" i="1"/>
  <c r="G640" i="1"/>
  <c r="C640" i="1"/>
  <c r="B640" i="1"/>
  <c r="G639" i="1"/>
  <c r="C639" i="1"/>
  <c r="B639" i="1"/>
  <c r="G638" i="1"/>
  <c r="C638" i="1"/>
  <c r="B638" i="1"/>
  <c r="G637" i="1"/>
  <c r="B637" i="1"/>
  <c r="G636" i="1"/>
  <c r="C636" i="1"/>
  <c r="B636" i="1"/>
  <c r="G635" i="1"/>
  <c r="C635" i="1"/>
  <c r="B635" i="1"/>
  <c r="G634" i="1"/>
  <c r="C634" i="1"/>
  <c r="B634" i="1"/>
  <c r="G633" i="1"/>
  <c r="B633" i="1"/>
  <c r="G632" i="1"/>
  <c r="C632" i="1"/>
  <c r="B632" i="1"/>
  <c r="G631" i="1"/>
  <c r="C631" i="1"/>
  <c r="B631" i="1"/>
  <c r="G630" i="1"/>
  <c r="C630" i="1"/>
  <c r="B630" i="1"/>
  <c r="G629" i="1"/>
  <c r="B629" i="1"/>
  <c r="G628" i="1"/>
  <c r="C628" i="1"/>
  <c r="B628" i="1"/>
  <c r="G627" i="1"/>
  <c r="C627" i="1"/>
  <c r="B627" i="1"/>
  <c r="G626" i="1"/>
  <c r="C626" i="1"/>
  <c r="B626" i="1"/>
  <c r="G625" i="1"/>
  <c r="C625" i="1"/>
  <c r="B625" i="1"/>
  <c r="G624" i="1"/>
  <c r="B624" i="1"/>
  <c r="G623" i="1"/>
  <c r="C623" i="1"/>
  <c r="B623" i="1"/>
  <c r="G622" i="1"/>
  <c r="B622" i="1"/>
  <c r="G621" i="1"/>
  <c r="C621" i="1"/>
  <c r="B621" i="1"/>
  <c r="G620" i="1"/>
  <c r="C620" i="1"/>
  <c r="B620" i="1"/>
  <c r="G619" i="1"/>
  <c r="C619" i="1"/>
  <c r="B619" i="1"/>
  <c r="G618" i="1"/>
  <c r="B618" i="1"/>
  <c r="G617" i="1"/>
  <c r="B617" i="1"/>
  <c r="G616" i="1"/>
  <c r="C616" i="1"/>
  <c r="B616" i="1"/>
  <c r="G615" i="1"/>
  <c r="C615" i="1"/>
  <c r="B615" i="1"/>
  <c r="G614" i="1"/>
  <c r="C614" i="1"/>
  <c r="B614" i="1"/>
  <c r="G613" i="1"/>
  <c r="C613" i="1"/>
  <c r="B613" i="1"/>
  <c r="G612" i="1"/>
  <c r="C612" i="1"/>
  <c r="B612" i="1"/>
  <c r="G611" i="1"/>
  <c r="C611" i="1"/>
  <c r="B611" i="1"/>
  <c r="G610" i="1"/>
  <c r="B610" i="1"/>
  <c r="G609" i="1"/>
  <c r="C609" i="1"/>
  <c r="B609" i="1"/>
  <c r="G608" i="1"/>
  <c r="B608" i="1"/>
  <c r="G607" i="1"/>
  <c r="C607" i="1"/>
  <c r="B607" i="1"/>
  <c r="G606" i="1"/>
  <c r="C606" i="1"/>
  <c r="B606" i="1"/>
  <c r="G605" i="1"/>
  <c r="C605" i="1"/>
  <c r="B605" i="1"/>
  <c r="G604" i="1"/>
  <c r="B604" i="1"/>
  <c r="G603" i="1"/>
  <c r="C603" i="1"/>
  <c r="B603" i="1"/>
  <c r="G602" i="1"/>
  <c r="C602" i="1"/>
  <c r="B602" i="1"/>
  <c r="G601" i="1"/>
  <c r="C601" i="1"/>
  <c r="B601" i="1"/>
  <c r="G600" i="1"/>
  <c r="C600" i="1"/>
  <c r="B600" i="1"/>
  <c r="G599" i="1"/>
  <c r="C599" i="1"/>
  <c r="B599" i="1"/>
  <c r="G598" i="1"/>
  <c r="B598" i="1"/>
  <c r="G597" i="1"/>
  <c r="C597" i="1"/>
  <c r="B597" i="1"/>
  <c r="G596" i="1"/>
  <c r="B596" i="1"/>
  <c r="G595" i="1"/>
  <c r="C595" i="1"/>
  <c r="B595" i="1"/>
  <c r="G594" i="1"/>
  <c r="B594" i="1"/>
  <c r="G593" i="1"/>
  <c r="C593" i="1"/>
  <c r="B593" i="1"/>
  <c r="G592" i="1"/>
  <c r="C592" i="1"/>
  <c r="B592" i="1"/>
  <c r="G591" i="1"/>
  <c r="C591" i="1"/>
  <c r="B591" i="1"/>
  <c r="G590" i="1"/>
  <c r="C590" i="1"/>
  <c r="B590" i="1"/>
  <c r="G589" i="1"/>
  <c r="B589" i="1"/>
  <c r="G588" i="1"/>
  <c r="B588" i="1"/>
  <c r="G587" i="1"/>
  <c r="B587" i="1"/>
  <c r="G586" i="1"/>
  <c r="C586" i="1"/>
  <c r="B586" i="1"/>
  <c r="G585" i="1"/>
  <c r="C585" i="1"/>
  <c r="B585" i="1"/>
  <c r="G584" i="1"/>
  <c r="C584" i="1"/>
  <c r="B584" i="1"/>
  <c r="G583" i="1"/>
  <c r="C583" i="1"/>
  <c r="B583" i="1"/>
  <c r="G582" i="1"/>
  <c r="C582" i="1"/>
  <c r="B582" i="1"/>
  <c r="G581" i="1"/>
  <c r="C581" i="1"/>
  <c r="B581" i="1"/>
  <c r="G580" i="1"/>
  <c r="C580" i="1"/>
  <c r="B580" i="1"/>
  <c r="G579" i="1"/>
  <c r="C579" i="1"/>
  <c r="B579" i="1"/>
  <c r="G578" i="1"/>
  <c r="B578" i="1"/>
  <c r="G577" i="1"/>
  <c r="C577" i="1"/>
  <c r="B577" i="1"/>
  <c r="G576" i="1"/>
  <c r="C576" i="1"/>
  <c r="B576" i="1"/>
  <c r="G575" i="1"/>
  <c r="C575" i="1"/>
  <c r="B575" i="1"/>
  <c r="G574" i="1"/>
  <c r="B574" i="1"/>
  <c r="G573" i="1"/>
  <c r="C573" i="1"/>
  <c r="B573" i="1"/>
  <c r="G572" i="1"/>
  <c r="C572" i="1"/>
  <c r="B572" i="1"/>
  <c r="G571" i="1"/>
  <c r="C571" i="1"/>
  <c r="B571" i="1"/>
  <c r="G570" i="1"/>
  <c r="C570" i="1"/>
  <c r="B570" i="1"/>
  <c r="G569" i="1"/>
  <c r="C569" i="1"/>
  <c r="B569" i="1"/>
  <c r="G568" i="1"/>
  <c r="C568" i="1"/>
  <c r="B568" i="1"/>
  <c r="G567" i="1"/>
  <c r="C567" i="1"/>
  <c r="B567" i="1"/>
  <c r="G566" i="1"/>
  <c r="C566" i="1"/>
  <c r="B566" i="1"/>
  <c r="G565" i="1"/>
  <c r="C565" i="1"/>
  <c r="B565" i="1"/>
  <c r="G564" i="1"/>
  <c r="B564" i="1"/>
  <c r="G563" i="1"/>
  <c r="B563" i="1"/>
  <c r="G562" i="1"/>
  <c r="C562" i="1"/>
  <c r="B562" i="1"/>
  <c r="G561" i="1"/>
  <c r="C561" i="1"/>
  <c r="B561" i="1"/>
  <c r="G560" i="1"/>
  <c r="B560" i="1"/>
  <c r="G559" i="1"/>
  <c r="B559" i="1"/>
  <c r="G558" i="1"/>
  <c r="C558" i="1"/>
  <c r="B558" i="1"/>
  <c r="G557" i="1"/>
  <c r="C557" i="1"/>
  <c r="B557" i="1"/>
  <c r="G556" i="1"/>
  <c r="C556" i="1"/>
  <c r="B556" i="1"/>
  <c r="G555" i="1"/>
  <c r="C555" i="1"/>
  <c r="B555" i="1"/>
  <c r="G554" i="1"/>
  <c r="C554" i="1"/>
  <c r="B554" i="1"/>
  <c r="G553" i="1"/>
  <c r="C553" i="1"/>
  <c r="B553" i="1"/>
  <c r="G552" i="1"/>
  <c r="C552" i="1"/>
  <c r="B552" i="1"/>
  <c r="G551" i="1"/>
  <c r="C551" i="1"/>
  <c r="B551" i="1"/>
  <c r="G550" i="1"/>
  <c r="B550" i="1"/>
  <c r="G549" i="1"/>
  <c r="C549" i="1"/>
  <c r="B549" i="1"/>
  <c r="G548" i="1"/>
  <c r="C548" i="1"/>
  <c r="B548" i="1"/>
  <c r="G547" i="1"/>
  <c r="C547" i="1"/>
  <c r="B547" i="1"/>
  <c r="G546" i="1"/>
  <c r="C546" i="1"/>
  <c r="B546" i="1"/>
  <c r="G545" i="1"/>
  <c r="C545" i="1"/>
  <c r="B545" i="1"/>
  <c r="G544" i="1"/>
  <c r="C544" i="1"/>
  <c r="B544" i="1"/>
  <c r="G543" i="1"/>
  <c r="B543" i="1"/>
  <c r="G542" i="1"/>
  <c r="C542" i="1"/>
  <c r="B542" i="1"/>
  <c r="G541" i="1"/>
  <c r="B541" i="1"/>
  <c r="G540" i="1"/>
  <c r="C540" i="1"/>
  <c r="B540" i="1"/>
  <c r="G539" i="1"/>
  <c r="C539" i="1"/>
  <c r="B539" i="1"/>
  <c r="G538" i="1"/>
  <c r="C538" i="1"/>
  <c r="B538" i="1"/>
  <c r="G537" i="1"/>
  <c r="C537" i="1"/>
  <c r="B537" i="1"/>
  <c r="G536" i="1"/>
  <c r="C536" i="1"/>
  <c r="B536" i="1"/>
  <c r="G535" i="1"/>
  <c r="C535" i="1"/>
  <c r="B535" i="1"/>
  <c r="G534" i="1"/>
  <c r="B534" i="1"/>
  <c r="G533" i="1"/>
  <c r="C533" i="1"/>
  <c r="B533" i="1"/>
  <c r="G532" i="1"/>
  <c r="C532" i="1"/>
  <c r="B532" i="1"/>
  <c r="G531" i="1"/>
  <c r="C531" i="1"/>
  <c r="B531" i="1"/>
  <c r="G530" i="1"/>
  <c r="C530" i="1"/>
  <c r="B530" i="1"/>
  <c r="G529" i="1"/>
  <c r="C529" i="1"/>
  <c r="B529" i="1"/>
  <c r="G528" i="1"/>
  <c r="C528" i="1"/>
  <c r="B528" i="1"/>
  <c r="G527" i="1"/>
  <c r="C527" i="1"/>
  <c r="B527" i="1"/>
  <c r="G526" i="1"/>
  <c r="C526" i="1"/>
  <c r="B526" i="1"/>
  <c r="G525" i="1"/>
  <c r="B525" i="1"/>
  <c r="G524" i="1"/>
  <c r="C524" i="1"/>
  <c r="B524" i="1"/>
  <c r="G523" i="1"/>
  <c r="B523" i="1"/>
  <c r="G522" i="1"/>
  <c r="B522" i="1"/>
  <c r="G521" i="1"/>
  <c r="C521" i="1"/>
  <c r="B521" i="1"/>
  <c r="G520" i="1"/>
  <c r="C520" i="1"/>
  <c r="B520" i="1"/>
  <c r="G519" i="1"/>
  <c r="B519" i="1"/>
  <c r="G518" i="1"/>
  <c r="C518" i="1"/>
  <c r="B518" i="1"/>
  <c r="G517" i="1"/>
  <c r="C517" i="1"/>
  <c r="B517" i="1"/>
  <c r="G516" i="1"/>
  <c r="C516" i="1"/>
  <c r="B516" i="1"/>
  <c r="G515" i="1"/>
  <c r="B515" i="1"/>
  <c r="G514" i="1"/>
  <c r="C514" i="1"/>
  <c r="B514" i="1"/>
  <c r="G513" i="1"/>
  <c r="C513" i="1"/>
  <c r="B513" i="1"/>
  <c r="G512" i="1"/>
  <c r="C512" i="1"/>
  <c r="B512" i="1"/>
  <c r="G511" i="1"/>
  <c r="C511" i="1"/>
  <c r="B511" i="1"/>
  <c r="G510" i="1"/>
  <c r="C510" i="1"/>
  <c r="B510" i="1"/>
  <c r="G509" i="1"/>
  <c r="C509" i="1"/>
  <c r="B509" i="1"/>
  <c r="G508" i="1"/>
  <c r="C508" i="1"/>
  <c r="B508" i="1"/>
  <c r="G507" i="1"/>
  <c r="B507" i="1"/>
  <c r="G506" i="1"/>
  <c r="C506" i="1"/>
  <c r="B506" i="1"/>
  <c r="G505" i="1"/>
  <c r="C505" i="1"/>
  <c r="B505" i="1"/>
  <c r="G504" i="1"/>
  <c r="C504" i="1"/>
  <c r="B504" i="1"/>
  <c r="G503" i="1"/>
  <c r="C503" i="1"/>
  <c r="B503" i="1"/>
  <c r="G502" i="1"/>
  <c r="B502" i="1"/>
  <c r="G501" i="1"/>
  <c r="B501" i="1"/>
  <c r="G500" i="1"/>
  <c r="B500" i="1"/>
  <c r="G499" i="1"/>
  <c r="C499" i="1"/>
  <c r="B499" i="1"/>
  <c r="G498" i="1"/>
  <c r="B498" i="1"/>
  <c r="G497" i="1"/>
  <c r="B497" i="1"/>
  <c r="G496" i="1"/>
  <c r="C496" i="1"/>
  <c r="B496" i="1"/>
  <c r="G495" i="1"/>
  <c r="C495" i="1"/>
  <c r="B495" i="1"/>
  <c r="G494" i="1"/>
  <c r="C494" i="1"/>
  <c r="B494" i="1"/>
  <c r="G493" i="1"/>
  <c r="C493" i="1"/>
  <c r="B493" i="1"/>
  <c r="G492" i="1"/>
  <c r="C492" i="1"/>
  <c r="B492" i="1"/>
  <c r="G491" i="1"/>
  <c r="C491" i="1"/>
  <c r="B491" i="1"/>
  <c r="G490" i="1"/>
  <c r="C490" i="1"/>
  <c r="B490" i="1"/>
  <c r="G489" i="1"/>
  <c r="C489" i="1"/>
  <c r="B489" i="1"/>
  <c r="G488" i="1"/>
  <c r="B488" i="1"/>
  <c r="G487" i="1"/>
  <c r="C487" i="1"/>
  <c r="B487" i="1"/>
  <c r="G486" i="1"/>
  <c r="C486" i="1"/>
  <c r="B486" i="1"/>
  <c r="G485" i="1"/>
  <c r="C485" i="1"/>
  <c r="B485" i="1"/>
  <c r="G484" i="1"/>
  <c r="C484" i="1"/>
  <c r="B484" i="1"/>
  <c r="G483" i="1"/>
  <c r="C483" i="1"/>
  <c r="B483" i="1"/>
  <c r="G482" i="1"/>
  <c r="B482" i="1"/>
  <c r="G481" i="1"/>
  <c r="C481" i="1"/>
  <c r="B481" i="1"/>
  <c r="G480" i="1"/>
  <c r="C480" i="1"/>
  <c r="B480" i="1"/>
  <c r="G479" i="1"/>
  <c r="C479" i="1"/>
  <c r="B479" i="1"/>
  <c r="G478" i="1"/>
  <c r="C478" i="1"/>
  <c r="B478" i="1"/>
  <c r="G477" i="1"/>
  <c r="C477" i="1"/>
  <c r="B477" i="1"/>
  <c r="G476" i="1"/>
  <c r="B476" i="1"/>
  <c r="G475" i="1"/>
  <c r="C475" i="1"/>
  <c r="B475" i="1"/>
  <c r="G474" i="1"/>
  <c r="C474" i="1"/>
  <c r="B474" i="1"/>
  <c r="G473" i="1"/>
  <c r="B473" i="1"/>
  <c r="G472" i="1"/>
  <c r="C472" i="1"/>
  <c r="B472" i="1"/>
  <c r="G471" i="1"/>
  <c r="C471" i="1"/>
  <c r="B471" i="1"/>
  <c r="G470" i="1"/>
  <c r="C470" i="1"/>
  <c r="B470" i="1"/>
  <c r="G469" i="1"/>
  <c r="C469" i="1"/>
  <c r="B469" i="1"/>
  <c r="G468" i="1"/>
  <c r="C468" i="1"/>
  <c r="B468" i="1"/>
  <c r="G467" i="1"/>
  <c r="B467" i="1"/>
  <c r="G466" i="1"/>
  <c r="C466" i="1"/>
  <c r="B466" i="1"/>
  <c r="G465" i="1"/>
  <c r="C465" i="1"/>
  <c r="B465" i="1"/>
  <c r="G464" i="1"/>
  <c r="C464" i="1"/>
  <c r="B464" i="1"/>
  <c r="G463" i="1"/>
  <c r="C463" i="1"/>
  <c r="B463" i="1"/>
  <c r="G462" i="1"/>
  <c r="C462" i="1"/>
  <c r="B462" i="1"/>
  <c r="G461" i="1"/>
  <c r="C461" i="1"/>
  <c r="B461" i="1"/>
  <c r="G460" i="1"/>
  <c r="B460" i="1"/>
  <c r="G459" i="1"/>
  <c r="C459" i="1"/>
  <c r="B459" i="1"/>
  <c r="G458" i="1"/>
  <c r="B458" i="1"/>
  <c r="G457" i="1"/>
  <c r="B457" i="1"/>
  <c r="G456" i="1"/>
  <c r="B456" i="1"/>
  <c r="G455" i="1"/>
  <c r="B455" i="1"/>
  <c r="G454" i="1"/>
  <c r="C454" i="1"/>
  <c r="B454" i="1"/>
  <c r="G453" i="1"/>
  <c r="C453" i="1"/>
  <c r="B453" i="1"/>
  <c r="G452" i="1"/>
  <c r="C452" i="1"/>
  <c r="B452" i="1"/>
  <c r="G451" i="1"/>
  <c r="B451" i="1"/>
  <c r="G450" i="1"/>
  <c r="B450" i="1"/>
  <c r="G449" i="1"/>
  <c r="C449" i="1"/>
  <c r="B449" i="1"/>
  <c r="G448" i="1"/>
  <c r="B448" i="1"/>
  <c r="G447" i="1"/>
  <c r="C447" i="1"/>
  <c r="B447" i="1"/>
  <c r="G446" i="1"/>
  <c r="B446" i="1"/>
  <c r="G445" i="1"/>
  <c r="C445" i="1"/>
  <c r="B445" i="1"/>
  <c r="G444" i="1"/>
  <c r="C444" i="1"/>
  <c r="B444" i="1"/>
  <c r="G443" i="1"/>
  <c r="C443" i="1"/>
  <c r="B443" i="1"/>
  <c r="G442" i="1"/>
  <c r="B442" i="1"/>
  <c r="G441" i="1"/>
  <c r="C441" i="1"/>
  <c r="B441" i="1"/>
  <c r="G440" i="1"/>
  <c r="B440" i="1"/>
  <c r="G439" i="1"/>
  <c r="C439" i="1"/>
  <c r="B439" i="1"/>
  <c r="G438" i="1"/>
  <c r="C438" i="1"/>
  <c r="B438" i="1"/>
  <c r="G437" i="1"/>
  <c r="B437" i="1"/>
  <c r="G436" i="1"/>
  <c r="C436" i="1"/>
  <c r="B436" i="1"/>
  <c r="G435" i="1"/>
  <c r="C435" i="1"/>
  <c r="B435" i="1"/>
  <c r="G434" i="1"/>
  <c r="C434" i="1"/>
  <c r="B434" i="1"/>
  <c r="G433" i="1"/>
  <c r="B433" i="1"/>
  <c r="G432" i="1"/>
  <c r="C432" i="1"/>
  <c r="B432" i="1"/>
  <c r="G431" i="1"/>
  <c r="C431" i="1"/>
  <c r="B431" i="1"/>
  <c r="G430" i="1"/>
  <c r="C430" i="1"/>
  <c r="B430" i="1"/>
  <c r="G429" i="1"/>
  <c r="B429" i="1"/>
  <c r="G428" i="1"/>
  <c r="C428" i="1"/>
  <c r="B428" i="1"/>
  <c r="G427" i="1"/>
  <c r="C427" i="1"/>
  <c r="B427" i="1"/>
  <c r="G426" i="1"/>
  <c r="C426" i="1"/>
  <c r="B426" i="1"/>
  <c r="G425" i="1"/>
  <c r="C425" i="1"/>
  <c r="B425" i="1"/>
  <c r="G424" i="1"/>
  <c r="C424" i="1"/>
  <c r="B424" i="1"/>
  <c r="G423" i="1"/>
  <c r="B423" i="1"/>
  <c r="G422" i="1"/>
  <c r="B422" i="1"/>
  <c r="G421" i="1"/>
  <c r="C421" i="1"/>
  <c r="B421" i="1"/>
  <c r="G420" i="1"/>
  <c r="B420" i="1"/>
  <c r="G419" i="1"/>
  <c r="B419" i="1"/>
  <c r="G418" i="1"/>
  <c r="C418" i="1"/>
  <c r="B418" i="1"/>
  <c r="G417" i="1"/>
  <c r="C417" i="1"/>
  <c r="B417" i="1"/>
  <c r="G416" i="1"/>
  <c r="B416" i="1"/>
  <c r="G415" i="1"/>
  <c r="B415" i="1"/>
  <c r="G414" i="1"/>
  <c r="B414" i="1"/>
  <c r="G413" i="1"/>
  <c r="C413" i="1"/>
  <c r="B413" i="1"/>
  <c r="G412" i="1"/>
  <c r="C412" i="1"/>
  <c r="B412" i="1"/>
  <c r="G411" i="1"/>
  <c r="B411" i="1"/>
  <c r="G410" i="1"/>
  <c r="C410" i="1"/>
  <c r="B410" i="1"/>
  <c r="G409" i="1"/>
  <c r="C409" i="1"/>
  <c r="B409" i="1"/>
  <c r="G408" i="1"/>
  <c r="C408" i="1"/>
  <c r="B408" i="1"/>
  <c r="G407" i="1"/>
  <c r="C407" i="1"/>
  <c r="B407" i="1"/>
  <c r="G406" i="1"/>
  <c r="C406" i="1"/>
  <c r="B406" i="1"/>
  <c r="G405" i="1"/>
  <c r="C405" i="1"/>
  <c r="B405" i="1"/>
  <c r="G404" i="1"/>
  <c r="B404" i="1"/>
  <c r="G403" i="1"/>
  <c r="C403" i="1"/>
  <c r="B403" i="1"/>
  <c r="G402" i="1"/>
  <c r="B402" i="1"/>
  <c r="G401" i="1"/>
  <c r="B401" i="1"/>
  <c r="G400" i="1"/>
  <c r="C400" i="1"/>
  <c r="B400" i="1"/>
  <c r="G399" i="1"/>
  <c r="C399" i="1"/>
  <c r="B399" i="1"/>
  <c r="G398" i="1"/>
  <c r="B398" i="1"/>
  <c r="G397" i="1"/>
  <c r="C397" i="1"/>
  <c r="B397" i="1"/>
  <c r="G396" i="1"/>
  <c r="C396" i="1"/>
  <c r="B396" i="1"/>
  <c r="G395" i="1"/>
  <c r="B395" i="1"/>
  <c r="G394" i="1"/>
  <c r="C394" i="1"/>
  <c r="B394" i="1"/>
  <c r="G393" i="1"/>
  <c r="C393" i="1"/>
  <c r="B393" i="1"/>
  <c r="G392" i="1"/>
  <c r="B392" i="1"/>
  <c r="G391" i="1"/>
  <c r="C391" i="1"/>
  <c r="B391" i="1"/>
  <c r="G390" i="1"/>
  <c r="B390" i="1"/>
  <c r="G389" i="1"/>
  <c r="B389" i="1"/>
  <c r="G388" i="1"/>
  <c r="C388" i="1"/>
  <c r="B388" i="1"/>
  <c r="G387" i="1"/>
  <c r="C387" i="1"/>
  <c r="B387" i="1"/>
  <c r="G386" i="1"/>
  <c r="B386" i="1"/>
  <c r="G385" i="1"/>
  <c r="C385" i="1"/>
  <c r="B385" i="1"/>
  <c r="G384" i="1"/>
  <c r="C384" i="1"/>
  <c r="B384" i="1"/>
  <c r="G383" i="1"/>
  <c r="C383" i="1"/>
  <c r="B383" i="1"/>
  <c r="G382" i="1"/>
  <c r="B382" i="1"/>
  <c r="G381" i="1"/>
  <c r="C381" i="1"/>
  <c r="B381" i="1"/>
  <c r="G380" i="1"/>
  <c r="C380" i="1"/>
  <c r="B380" i="1"/>
  <c r="G379" i="1"/>
  <c r="C379" i="1"/>
  <c r="B379" i="1"/>
  <c r="G378" i="1"/>
  <c r="C378" i="1"/>
  <c r="B378" i="1"/>
  <c r="G377" i="1"/>
  <c r="B377" i="1"/>
  <c r="G376" i="1"/>
  <c r="C376" i="1"/>
  <c r="B376" i="1"/>
  <c r="G375" i="1"/>
  <c r="B375" i="1"/>
  <c r="G374" i="1"/>
  <c r="B374" i="1"/>
  <c r="G373" i="1"/>
  <c r="C373" i="1"/>
  <c r="B373" i="1"/>
  <c r="G372" i="1"/>
  <c r="C372" i="1"/>
  <c r="B372" i="1"/>
  <c r="G371" i="1"/>
  <c r="C371" i="1"/>
  <c r="B371" i="1"/>
  <c r="G370" i="1"/>
  <c r="C370" i="1"/>
  <c r="B370" i="1"/>
  <c r="G369" i="1"/>
  <c r="B369" i="1"/>
  <c r="G368" i="1"/>
  <c r="C368" i="1"/>
  <c r="B368" i="1"/>
  <c r="G367" i="1"/>
  <c r="C367" i="1"/>
  <c r="B367" i="1"/>
  <c r="G366" i="1"/>
  <c r="C366" i="1"/>
  <c r="B366" i="1"/>
  <c r="G365" i="1"/>
  <c r="B365" i="1"/>
  <c r="G364" i="1"/>
  <c r="C364" i="1"/>
  <c r="B364" i="1"/>
  <c r="G363" i="1"/>
  <c r="B363" i="1"/>
  <c r="G362" i="1"/>
  <c r="B362" i="1"/>
  <c r="G361" i="1"/>
  <c r="B361" i="1"/>
  <c r="G360" i="1"/>
  <c r="B360" i="1"/>
  <c r="G359" i="1"/>
  <c r="B359" i="1"/>
  <c r="G358" i="1"/>
  <c r="C358" i="1"/>
  <c r="B358" i="1"/>
  <c r="G357" i="1"/>
  <c r="C357" i="1"/>
  <c r="B357" i="1"/>
  <c r="G356" i="1"/>
  <c r="B356" i="1"/>
  <c r="G355" i="1"/>
  <c r="C355" i="1"/>
  <c r="B355" i="1"/>
  <c r="G354" i="1"/>
  <c r="C354" i="1"/>
  <c r="B354" i="1"/>
  <c r="G353" i="1"/>
  <c r="C353" i="1"/>
  <c r="B353" i="1"/>
  <c r="G352" i="1"/>
  <c r="C352" i="1"/>
  <c r="B352" i="1"/>
  <c r="G351" i="1"/>
  <c r="B351" i="1"/>
  <c r="G350" i="1"/>
  <c r="C350" i="1"/>
  <c r="B350" i="1"/>
  <c r="G349" i="1"/>
  <c r="C349" i="1"/>
  <c r="B349" i="1"/>
  <c r="G348" i="1"/>
  <c r="C348" i="1"/>
  <c r="B348" i="1"/>
  <c r="G347" i="1"/>
  <c r="C347" i="1"/>
  <c r="B347" i="1"/>
  <c r="G346" i="1"/>
  <c r="C346" i="1"/>
  <c r="B346" i="1"/>
  <c r="G345" i="1"/>
  <c r="C345" i="1"/>
  <c r="B345" i="1"/>
  <c r="G344" i="1"/>
  <c r="C344" i="1"/>
  <c r="B344" i="1"/>
  <c r="G343" i="1"/>
  <c r="C343" i="1"/>
  <c r="B343" i="1"/>
  <c r="G342" i="1"/>
  <c r="C342" i="1"/>
  <c r="B342" i="1"/>
  <c r="G341" i="1"/>
  <c r="C341" i="1"/>
  <c r="B341" i="1"/>
  <c r="G340" i="1"/>
  <c r="C340" i="1"/>
  <c r="B340" i="1"/>
  <c r="G339" i="1"/>
  <c r="C339" i="1"/>
  <c r="B339" i="1"/>
  <c r="G338" i="1"/>
  <c r="C338" i="1"/>
  <c r="B338" i="1"/>
  <c r="G337" i="1"/>
  <c r="C337" i="1"/>
  <c r="B337" i="1"/>
  <c r="G336" i="1"/>
  <c r="C336" i="1"/>
  <c r="B336" i="1"/>
  <c r="G335" i="1"/>
  <c r="C335" i="1"/>
  <c r="B335" i="1"/>
  <c r="G334" i="1"/>
  <c r="B334" i="1"/>
  <c r="G333" i="1"/>
  <c r="B333" i="1"/>
  <c r="G332" i="1"/>
  <c r="C332" i="1"/>
  <c r="B332" i="1"/>
  <c r="G331" i="1"/>
  <c r="C331" i="1"/>
  <c r="B331" i="1"/>
  <c r="G330" i="1"/>
  <c r="C330" i="1"/>
  <c r="B330" i="1"/>
  <c r="G329" i="1"/>
  <c r="C329" i="1"/>
  <c r="B329" i="1"/>
  <c r="G328" i="1"/>
  <c r="C328" i="1"/>
  <c r="B328" i="1"/>
  <c r="G327" i="1"/>
  <c r="C327" i="1"/>
  <c r="B327" i="1"/>
  <c r="G326" i="1"/>
  <c r="B326" i="1"/>
  <c r="G325" i="1"/>
  <c r="B325" i="1"/>
  <c r="G324" i="1"/>
  <c r="B324" i="1"/>
  <c r="G323" i="1"/>
  <c r="C323" i="1"/>
  <c r="B323" i="1"/>
  <c r="G322" i="1"/>
  <c r="C322" i="1"/>
  <c r="B322" i="1"/>
  <c r="G321" i="1"/>
  <c r="C321" i="1"/>
  <c r="B321" i="1"/>
  <c r="G320" i="1"/>
  <c r="C320" i="1"/>
  <c r="B320" i="1"/>
  <c r="G319" i="1"/>
  <c r="B319" i="1"/>
  <c r="G318" i="1"/>
  <c r="C318" i="1"/>
  <c r="B318" i="1"/>
  <c r="G317" i="1"/>
  <c r="C317" i="1"/>
  <c r="B317" i="1"/>
  <c r="G316" i="1"/>
  <c r="C316" i="1"/>
  <c r="B316" i="1"/>
  <c r="G315" i="1"/>
  <c r="B315" i="1"/>
  <c r="G314" i="1"/>
  <c r="C314" i="1"/>
  <c r="B314" i="1"/>
  <c r="G313" i="1"/>
  <c r="C313" i="1"/>
  <c r="B313" i="1"/>
  <c r="G312" i="1"/>
  <c r="C312" i="1"/>
  <c r="B312" i="1"/>
  <c r="G311" i="1"/>
  <c r="C311" i="1"/>
  <c r="B311" i="1"/>
  <c r="G310" i="1"/>
  <c r="C310" i="1"/>
  <c r="B310" i="1"/>
  <c r="G309" i="1"/>
  <c r="B309" i="1"/>
  <c r="G308" i="1"/>
  <c r="B308" i="1"/>
  <c r="G307" i="1"/>
  <c r="C307" i="1"/>
  <c r="B307" i="1"/>
  <c r="G306" i="1"/>
  <c r="C306" i="1"/>
  <c r="B306" i="1"/>
  <c r="G305" i="1"/>
  <c r="C305" i="1"/>
  <c r="B305" i="1"/>
  <c r="G304" i="1"/>
  <c r="C304" i="1"/>
  <c r="B304" i="1"/>
  <c r="G303" i="1"/>
  <c r="C303" i="1"/>
  <c r="B303" i="1"/>
  <c r="G302" i="1"/>
  <c r="B302" i="1"/>
  <c r="G301" i="1"/>
  <c r="C301" i="1"/>
  <c r="B301" i="1"/>
  <c r="G300" i="1"/>
  <c r="B300" i="1"/>
  <c r="G299" i="1"/>
  <c r="C299" i="1"/>
  <c r="B299" i="1"/>
  <c r="G298" i="1"/>
  <c r="C298" i="1"/>
  <c r="B298" i="1"/>
  <c r="G297" i="1"/>
  <c r="B297" i="1"/>
  <c r="G296" i="1"/>
  <c r="C296" i="1"/>
  <c r="B296" i="1"/>
  <c r="G295" i="1"/>
  <c r="B295" i="1"/>
  <c r="G294" i="1"/>
  <c r="C294" i="1"/>
  <c r="B294" i="1"/>
  <c r="G293" i="1"/>
  <c r="B293" i="1"/>
  <c r="G292" i="1"/>
  <c r="B292" i="1"/>
  <c r="G291" i="1"/>
  <c r="C291" i="1"/>
  <c r="B291" i="1"/>
  <c r="G290" i="1"/>
  <c r="C290" i="1"/>
  <c r="B290" i="1"/>
  <c r="G289" i="1"/>
  <c r="C289" i="1"/>
  <c r="B289" i="1"/>
  <c r="G288" i="1"/>
  <c r="B288" i="1"/>
  <c r="G287" i="1"/>
  <c r="C287" i="1"/>
  <c r="B287" i="1"/>
  <c r="G286" i="1"/>
  <c r="C286" i="1"/>
  <c r="B286" i="1"/>
  <c r="G285" i="1"/>
  <c r="C285" i="1"/>
  <c r="B285" i="1"/>
  <c r="G284" i="1"/>
  <c r="C284" i="1"/>
  <c r="B284" i="1"/>
  <c r="G283" i="1"/>
  <c r="C283" i="1"/>
  <c r="B283" i="1"/>
  <c r="G282" i="1"/>
  <c r="B282" i="1"/>
  <c r="G281" i="1"/>
  <c r="C281" i="1"/>
  <c r="B281" i="1"/>
  <c r="G280" i="1"/>
  <c r="C280" i="1"/>
  <c r="B280" i="1"/>
  <c r="G279" i="1"/>
  <c r="C279" i="1"/>
  <c r="B279" i="1"/>
  <c r="G278" i="1"/>
  <c r="C278" i="1"/>
  <c r="B278" i="1"/>
  <c r="G277" i="1"/>
  <c r="C277" i="1"/>
  <c r="B277" i="1"/>
  <c r="G276" i="1"/>
  <c r="C276" i="1"/>
  <c r="B276" i="1"/>
  <c r="G275" i="1"/>
  <c r="B275" i="1"/>
  <c r="G274" i="1"/>
  <c r="C274" i="1"/>
  <c r="B274" i="1"/>
  <c r="G273" i="1"/>
  <c r="B273" i="1"/>
  <c r="G272" i="1"/>
  <c r="C272" i="1"/>
  <c r="B272" i="1"/>
  <c r="G271" i="1"/>
  <c r="B271" i="1"/>
  <c r="G270" i="1"/>
  <c r="B270" i="1"/>
  <c r="G269" i="1"/>
  <c r="C269" i="1"/>
  <c r="B269" i="1"/>
  <c r="G268" i="1"/>
  <c r="C268" i="1"/>
  <c r="B268" i="1"/>
  <c r="G267" i="1"/>
  <c r="B267" i="1"/>
  <c r="G266" i="1"/>
  <c r="C266" i="1"/>
  <c r="B266" i="1"/>
  <c r="G265" i="1"/>
  <c r="C265" i="1"/>
  <c r="B265" i="1"/>
  <c r="G264" i="1"/>
  <c r="C264" i="1"/>
  <c r="B264" i="1"/>
  <c r="G263" i="1"/>
  <c r="C263" i="1"/>
  <c r="B263" i="1"/>
  <c r="G262" i="1"/>
  <c r="C262" i="1"/>
  <c r="B262" i="1"/>
  <c r="G261" i="1"/>
  <c r="B261" i="1"/>
  <c r="G260" i="1"/>
  <c r="C260" i="1"/>
  <c r="B260" i="1"/>
  <c r="G259" i="1"/>
  <c r="C259" i="1"/>
  <c r="B259" i="1"/>
  <c r="G258" i="1"/>
  <c r="C258" i="1"/>
  <c r="B258" i="1"/>
  <c r="G257" i="1"/>
  <c r="C257" i="1"/>
  <c r="B257" i="1"/>
  <c r="G256" i="1"/>
  <c r="C256" i="1"/>
  <c r="B256" i="1"/>
  <c r="G255" i="1"/>
  <c r="C255" i="1"/>
  <c r="B255" i="1"/>
  <c r="G254" i="1"/>
  <c r="C254" i="1"/>
  <c r="B254" i="1"/>
  <c r="G253" i="1"/>
  <c r="C253" i="1"/>
  <c r="B253" i="1"/>
  <c r="G252" i="1"/>
  <c r="C252" i="1"/>
  <c r="B252" i="1"/>
  <c r="G251" i="1"/>
  <c r="C251" i="1"/>
  <c r="B251" i="1"/>
  <c r="G250" i="1"/>
  <c r="C250" i="1"/>
  <c r="B250" i="1"/>
  <c r="G249" i="1"/>
  <c r="C249" i="1"/>
  <c r="B249" i="1"/>
  <c r="G248" i="1"/>
  <c r="B248" i="1"/>
  <c r="G247" i="1"/>
  <c r="B247" i="1"/>
  <c r="G246" i="1"/>
  <c r="C246" i="1"/>
  <c r="B246" i="1"/>
  <c r="G245" i="1"/>
  <c r="C245" i="1"/>
  <c r="B245" i="1"/>
  <c r="G244" i="1"/>
  <c r="B244" i="1"/>
  <c r="G243" i="1"/>
  <c r="C243" i="1"/>
  <c r="B243" i="1"/>
  <c r="G242" i="1"/>
  <c r="C242" i="1"/>
  <c r="B242" i="1"/>
  <c r="G241" i="1"/>
  <c r="C241" i="1"/>
  <c r="B241" i="1"/>
  <c r="G240" i="1"/>
  <c r="B240" i="1"/>
  <c r="G239" i="1"/>
  <c r="B239" i="1"/>
  <c r="G238" i="1"/>
  <c r="C238" i="1"/>
  <c r="B238" i="1"/>
  <c r="G237" i="1"/>
  <c r="C237" i="1"/>
  <c r="B237" i="1"/>
  <c r="G236" i="1"/>
  <c r="C236" i="1"/>
  <c r="B236" i="1"/>
  <c r="G235" i="1"/>
  <c r="C235" i="1"/>
  <c r="B235" i="1"/>
  <c r="G234" i="1"/>
  <c r="B234" i="1"/>
  <c r="G233" i="1"/>
  <c r="B233" i="1"/>
  <c r="G232" i="1"/>
  <c r="B232" i="1"/>
  <c r="G231" i="1"/>
  <c r="C231" i="1"/>
  <c r="B231" i="1"/>
  <c r="G230" i="1"/>
  <c r="B230" i="1"/>
  <c r="G229" i="1"/>
  <c r="C229" i="1"/>
  <c r="B229" i="1"/>
  <c r="G228" i="1"/>
  <c r="B228" i="1"/>
  <c r="G227" i="1"/>
  <c r="B227" i="1"/>
  <c r="G226" i="1"/>
  <c r="B226" i="1"/>
  <c r="G225" i="1"/>
  <c r="B225" i="1"/>
  <c r="G224" i="1"/>
  <c r="C224" i="1"/>
  <c r="B224" i="1"/>
  <c r="G223" i="1"/>
  <c r="B223" i="1"/>
  <c r="G222" i="1"/>
  <c r="B222" i="1"/>
  <c r="G221" i="1"/>
  <c r="C221" i="1"/>
  <c r="B221" i="1"/>
  <c r="G220" i="1"/>
  <c r="B220" i="1"/>
  <c r="G219" i="1"/>
  <c r="C219" i="1"/>
  <c r="B219" i="1"/>
  <c r="G218" i="1"/>
  <c r="B218" i="1"/>
  <c r="G217" i="1"/>
  <c r="C217" i="1"/>
  <c r="B217" i="1"/>
  <c r="G216" i="1"/>
  <c r="C216" i="1"/>
  <c r="B216" i="1"/>
  <c r="G215" i="1"/>
  <c r="B215" i="1"/>
  <c r="G214" i="1"/>
  <c r="B214" i="1"/>
  <c r="G213" i="1"/>
  <c r="B213" i="1"/>
  <c r="G212" i="1"/>
  <c r="C212" i="1"/>
  <c r="B212" i="1"/>
  <c r="G211" i="1"/>
  <c r="C211" i="1"/>
  <c r="B211" i="1"/>
  <c r="G210" i="1"/>
  <c r="C210" i="1"/>
  <c r="B210" i="1"/>
  <c r="G209" i="1"/>
  <c r="B209" i="1"/>
  <c r="G208" i="1"/>
  <c r="C208" i="1"/>
  <c r="B208" i="1"/>
  <c r="G207" i="1"/>
  <c r="C207" i="1"/>
  <c r="B207" i="1"/>
  <c r="G206" i="1"/>
  <c r="C206" i="1"/>
  <c r="B206" i="1"/>
  <c r="G205" i="1"/>
  <c r="C205" i="1"/>
  <c r="B205" i="1"/>
  <c r="G204" i="1"/>
  <c r="C204" i="1"/>
  <c r="B204" i="1"/>
  <c r="G203" i="1"/>
  <c r="B203" i="1"/>
  <c r="G202" i="1"/>
  <c r="B202" i="1"/>
  <c r="G201" i="1"/>
  <c r="C201" i="1"/>
  <c r="B201" i="1"/>
  <c r="G200" i="1"/>
  <c r="C200" i="1"/>
  <c r="B200" i="1"/>
  <c r="G199" i="1"/>
  <c r="C199" i="1"/>
  <c r="B199" i="1"/>
  <c r="G198" i="1"/>
  <c r="B198" i="1"/>
  <c r="G197" i="1"/>
  <c r="C197" i="1"/>
  <c r="B197" i="1"/>
  <c r="G196" i="1"/>
  <c r="B196" i="1"/>
  <c r="G195" i="1"/>
  <c r="B195" i="1"/>
  <c r="G194" i="1"/>
  <c r="C194" i="1"/>
  <c r="B194" i="1"/>
  <c r="G193" i="1"/>
  <c r="C193" i="1"/>
  <c r="B193" i="1"/>
  <c r="G192" i="1"/>
  <c r="B192" i="1"/>
  <c r="G191" i="1"/>
  <c r="C191" i="1"/>
  <c r="B191" i="1"/>
  <c r="G190" i="1"/>
  <c r="C190" i="1"/>
  <c r="B190" i="1"/>
  <c r="G189" i="1"/>
  <c r="C189" i="1"/>
  <c r="B189" i="1"/>
  <c r="G188" i="1"/>
  <c r="C188" i="1"/>
  <c r="B188" i="1"/>
  <c r="G187" i="1"/>
  <c r="C187" i="1"/>
  <c r="B187" i="1"/>
  <c r="G186" i="1"/>
  <c r="C186" i="1"/>
  <c r="B186" i="1"/>
  <c r="G185" i="1"/>
  <c r="C185" i="1"/>
  <c r="B185" i="1"/>
  <c r="G184" i="1"/>
  <c r="C184" i="1"/>
  <c r="B184" i="1"/>
  <c r="G183" i="1"/>
  <c r="C183" i="1"/>
  <c r="B183" i="1"/>
  <c r="G182" i="1"/>
  <c r="C182" i="1"/>
  <c r="B182" i="1"/>
  <c r="G181" i="1"/>
  <c r="B181" i="1"/>
  <c r="G180" i="1"/>
  <c r="C180" i="1"/>
  <c r="B180" i="1"/>
  <c r="G179" i="1"/>
  <c r="C179" i="1"/>
  <c r="B179" i="1"/>
  <c r="G178" i="1"/>
  <c r="C178" i="1"/>
  <c r="B178" i="1"/>
  <c r="G177" i="1"/>
  <c r="B177" i="1"/>
  <c r="G176" i="1"/>
  <c r="B176" i="1"/>
  <c r="G175" i="1"/>
  <c r="B175" i="1"/>
  <c r="G174" i="1"/>
  <c r="B174" i="1"/>
  <c r="G173" i="1"/>
  <c r="C173" i="1"/>
  <c r="B173" i="1"/>
  <c r="G172" i="1"/>
  <c r="C172" i="1"/>
  <c r="B172" i="1"/>
  <c r="G171" i="1"/>
  <c r="C171" i="1"/>
  <c r="B171" i="1"/>
  <c r="G170" i="1"/>
  <c r="C170" i="1"/>
  <c r="B170" i="1"/>
  <c r="G169" i="1"/>
  <c r="C169" i="1"/>
  <c r="B169" i="1"/>
  <c r="G168" i="1"/>
  <c r="B168" i="1"/>
  <c r="G167" i="1"/>
  <c r="C167" i="1"/>
  <c r="B167" i="1"/>
  <c r="G166" i="1"/>
  <c r="C166" i="1"/>
  <c r="B166" i="1"/>
  <c r="G165" i="1"/>
  <c r="B165" i="1"/>
  <c r="G164" i="1"/>
  <c r="C164" i="1"/>
  <c r="B164" i="1"/>
  <c r="G163" i="1"/>
  <c r="C163" i="1"/>
  <c r="B163" i="1"/>
  <c r="G162" i="1"/>
  <c r="C162" i="1"/>
  <c r="B162" i="1"/>
  <c r="G161" i="1"/>
  <c r="C161" i="1"/>
  <c r="B161" i="1"/>
  <c r="G160" i="1"/>
  <c r="C160" i="1"/>
  <c r="B160" i="1"/>
  <c r="G159" i="1"/>
  <c r="B159" i="1"/>
  <c r="G158" i="1"/>
  <c r="B158" i="1"/>
  <c r="G157" i="1"/>
  <c r="C157" i="1"/>
  <c r="B157" i="1"/>
  <c r="G156" i="1"/>
  <c r="C156" i="1"/>
  <c r="B156" i="1"/>
  <c r="G155" i="1"/>
  <c r="C155" i="1"/>
  <c r="B155" i="1"/>
  <c r="G154" i="1"/>
  <c r="C154" i="1"/>
  <c r="B154" i="1"/>
  <c r="G153" i="1"/>
  <c r="C153" i="1"/>
  <c r="B153" i="1"/>
  <c r="G152" i="1"/>
  <c r="C152" i="1"/>
  <c r="B152" i="1"/>
  <c r="G151" i="1"/>
  <c r="C151" i="1"/>
  <c r="B151" i="1"/>
  <c r="G150" i="1"/>
  <c r="C150" i="1"/>
  <c r="B150" i="1"/>
  <c r="G149" i="1"/>
  <c r="C149" i="1"/>
  <c r="B149" i="1"/>
  <c r="G148" i="1"/>
  <c r="B148" i="1"/>
  <c r="G147" i="1"/>
  <c r="C147" i="1"/>
  <c r="B147" i="1"/>
  <c r="G146" i="1"/>
  <c r="C146" i="1"/>
  <c r="B146" i="1"/>
  <c r="G145" i="1"/>
  <c r="C145" i="1"/>
  <c r="B145" i="1"/>
  <c r="G144" i="1"/>
  <c r="C144" i="1"/>
  <c r="B144" i="1"/>
  <c r="G143" i="1"/>
  <c r="C143" i="1"/>
  <c r="B143" i="1"/>
  <c r="G142" i="1"/>
  <c r="B142" i="1"/>
  <c r="G141" i="1"/>
  <c r="B141" i="1"/>
  <c r="G140" i="1"/>
  <c r="C140" i="1"/>
  <c r="B140" i="1"/>
  <c r="G139" i="1"/>
  <c r="C139" i="1"/>
  <c r="B139" i="1"/>
  <c r="G138" i="1"/>
  <c r="C138" i="1"/>
  <c r="B138" i="1"/>
  <c r="G137" i="1"/>
  <c r="C137" i="1"/>
  <c r="B137" i="1"/>
  <c r="G136" i="1"/>
  <c r="C136" i="1"/>
  <c r="B136" i="1"/>
  <c r="G135" i="1"/>
  <c r="B135" i="1"/>
  <c r="G134" i="1"/>
  <c r="B134" i="1"/>
  <c r="G133" i="1"/>
  <c r="C133" i="1"/>
  <c r="B133" i="1"/>
  <c r="G132" i="1"/>
  <c r="B132" i="1"/>
  <c r="G131" i="1"/>
  <c r="B131" i="1"/>
  <c r="G130" i="1"/>
  <c r="B130" i="1"/>
  <c r="G129" i="1"/>
  <c r="B129" i="1"/>
  <c r="G128" i="1"/>
  <c r="B128" i="1"/>
  <c r="G127" i="1"/>
  <c r="C127" i="1"/>
  <c r="B127" i="1"/>
  <c r="G126" i="1"/>
  <c r="C126" i="1"/>
  <c r="B126" i="1"/>
  <c r="G125" i="1"/>
  <c r="C125" i="1"/>
  <c r="B125" i="1"/>
  <c r="G124" i="1"/>
  <c r="B124" i="1"/>
  <c r="G123" i="1"/>
  <c r="B123" i="1"/>
  <c r="G122" i="1"/>
  <c r="C122" i="1"/>
  <c r="B122" i="1"/>
  <c r="G121" i="1"/>
  <c r="C121" i="1"/>
  <c r="B121" i="1"/>
  <c r="G120" i="1"/>
  <c r="B120" i="1"/>
  <c r="G119" i="1"/>
  <c r="C119" i="1"/>
  <c r="B119" i="1"/>
  <c r="G118" i="1"/>
  <c r="B118" i="1"/>
  <c r="G117" i="1"/>
  <c r="C117" i="1"/>
  <c r="B117" i="1"/>
  <c r="G116" i="1"/>
  <c r="C116" i="1"/>
  <c r="B116" i="1"/>
  <c r="G115" i="1"/>
  <c r="B115" i="1"/>
  <c r="G114" i="1"/>
  <c r="C114" i="1"/>
  <c r="B114" i="1"/>
  <c r="G113" i="1"/>
  <c r="C113" i="1"/>
  <c r="B113" i="1"/>
  <c r="G112" i="1"/>
  <c r="C112" i="1"/>
  <c r="B112" i="1"/>
  <c r="G111" i="1"/>
  <c r="B111" i="1"/>
  <c r="G110" i="1"/>
  <c r="B110" i="1"/>
  <c r="G109" i="1"/>
  <c r="B109" i="1"/>
  <c r="G108" i="1"/>
  <c r="C108" i="1"/>
  <c r="B108" i="1"/>
  <c r="G107" i="1"/>
  <c r="C107" i="1"/>
  <c r="B107" i="1"/>
  <c r="G106" i="1"/>
  <c r="C106" i="1"/>
  <c r="B106" i="1"/>
  <c r="G105" i="1"/>
  <c r="C105" i="1"/>
  <c r="B105" i="1"/>
  <c r="G104" i="1"/>
  <c r="C104" i="1"/>
  <c r="B104" i="1"/>
  <c r="G103" i="1"/>
  <c r="C103" i="1"/>
  <c r="B103" i="1"/>
  <c r="G102" i="1"/>
  <c r="C102" i="1"/>
  <c r="B102" i="1"/>
  <c r="G101" i="1"/>
  <c r="C101" i="1"/>
  <c r="B101" i="1"/>
  <c r="G100" i="1"/>
  <c r="C100" i="1"/>
  <c r="B100" i="1"/>
  <c r="G99" i="1"/>
  <c r="C99" i="1"/>
  <c r="B99" i="1"/>
  <c r="G98" i="1"/>
  <c r="C98" i="1"/>
  <c r="B98" i="1"/>
  <c r="G97" i="1"/>
  <c r="C97" i="1"/>
  <c r="B97" i="1"/>
  <c r="G96" i="1"/>
  <c r="B96" i="1"/>
  <c r="G95" i="1"/>
  <c r="B95" i="1"/>
  <c r="G94" i="1"/>
  <c r="C94" i="1"/>
  <c r="B94" i="1"/>
  <c r="G93" i="1"/>
  <c r="C93" i="1"/>
  <c r="B93" i="1"/>
  <c r="G92" i="1"/>
  <c r="C92" i="1"/>
  <c r="B92" i="1"/>
  <c r="G91" i="1"/>
  <c r="C91" i="1"/>
  <c r="B91" i="1"/>
  <c r="G90" i="1"/>
  <c r="C90" i="1"/>
  <c r="B90" i="1"/>
  <c r="G89" i="1"/>
  <c r="C89" i="1"/>
  <c r="B89" i="1"/>
  <c r="G88" i="1"/>
  <c r="B88" i="1"/>
  <c r="G87" i="1"/>
  <c r="C87" i="1"/>
  <c r="B87" i="1"/>
  <c r="G86" i="1"/>
  <c r="B86" i="1"/>
  <c r="G85" i="1"/>
  <c r="B85" i="1"/>
  <c r="G84" i="1"/>
  <c r="C84" i="1"/>
  <c r="B84" i="1"/>
  <c r="G83" i="1"/>
  <c r="B83" i="1"/>
  <c r="G82" i="1"/>
  <c r="B82" i="1"/>
  <c r="G81" i="1"/>
  <c r="C81" i="1"/>
  <c r="B81" i="1"/>
  <c r="G80" i="1"/>
  <c r="B80" i="1"/>
  <c r="G79" i="1"/>
  <c r="C79" i="1"/>
  <c r="B79" i="1"/>
  <c r="G78" i="1"/>
  <c r="C78" i="1"/>
  <c r="B78" i="1"/>
  <c r="G77" i="1"/>
  <c r="B77" i="1"/>
  <c r="G76" i="1"/>
  <c r="C76" i="1"/>
  <c r="B76" i="1"/>
  <c r="G75" i="1"/>
  <c r="C75" i="1"/>
  <c r="B75" i="1"/>
  <c r="G74" i="1"/>
  <c r="C74" i="1"/>
  <c r="B74" i="1"/>
  <c r="G73" i="1"/>
  <c r="C73" i="1"/>
  <c r="B73" i="1"/>
  <c r="G72" i="1"/>
  <c r="C72" i="1"/>
  <c r="B72" i="1"/>
  <c r="G71" i="1"/>
  <c r="C71" i="1"/>
  <c r="B71" i="1"/>
  <c r="G70" i="1"/>
  <c r="C70" i="1"/>
  <c r="B70" i="1"/>
  <c r="G69" i="1"/>
  <c r="C69" i="1"/>
  <c r="B69" i="1"/>
  <c r="G68" i="1"/>
  <c r="C68" i="1"/>
  <c r="B68" i="1"/>
  <c r="G67" i="1"/>
  <c r="C67" i="1"/>
  <c r="B67" i="1"/>
  <c r="G66" i="1"/>
  <c r="C66" i="1"/>
  <c r="B66" i="1"/>
  <c r="G65" i="1"/>
  <c r="C65" i="1"/>
  <c r="B65" i="1"/>
  <c r="G64" i="1"/>
  <c r="C64" i="1"/>
  <c r="B64" i="1"/>
  <c r="G63" i="1"/>
  <c r="C63" i="1"/>
  <c r="B63" i="1"/>
  <c r="G62" i="1"/>
  <c r="C62" i="1"/>
  <c r="B62" i="1"/>
  <c r="G61" i="1"/>
  <c r="C61" i="1"/>
  <c r="B61" i="1"/>
  <c r="G60" i="1"/>
  <c r="C60" i="1"/>
  <c r="B60" i="1"/>
  <c r="G59" i="1"/>
  <c r="C59" i="1"/>
  <c r="B59" i="1"/>
  <c r="G58" i="1"/>
  <c r="B58" i="1"/>
  <c r="G57" i="1"/>
  <c r="C57" i="1"/>
  <c r="B57" i="1"/>
  <c r="G56" i="1"/>
  <c r="C56" i="1"/>
  <c r="B56" i="1"/>
  <c r="G55" i="1"/>
  <c r="B55" i="1"/>
  <c r="G54" i="1"/>
  <c r="C54" i="1"/>
  <c r="B54" i="1"/>
  <c r="G53" i="1"/>
  <c r="C53" i="1"/>
  <c r="B53" i="1"/>
  <c r="G52" i="1"/>
  <c r="C52" i="1"/>
  <c r="B52" i="1"/>
  <c r="G51" i="1"/>
  <c r="C51" i="1"/>
  <c r="B51" i="1"/>
  <c r="G50" i="1"/>
  <c r="C50" i="1"/>
  <c r="B50" i="1"/>
  <c r="G49" i="1"/>
  <c r="C49" i="1"/>
  <c r="B49" i="1"/>
  <c r="G48" i="1"/>
  <c r="B48" i="1"/>
  <c r="G47" i="1"/>
  <c r="C47" i="1"/>
  <c r="B47" i="1"/>
  <c r="G46" i="1"/>
  <c r="C46" i="1"/>
  <c r="B46" i="1"/>
  <c r="G45" i="1"/>
  <c r="B45" i="1"/>
  <c r="G44" i="1"/>
  <c r="C44" i="1"/>
  <c r="B44" i="1"/>
  <c r="G43" i="1"/>
  <c r="C43" i="1"/>
  <c r="B43" i="1"/>
  <c r="G42" i="1"/>
  <c r="C42" i="1"/>
  <c r="B42" i="1"/>
  <c r="G41" i="1"/>
  <c r="C41" i="1"/>
  <c r="B41" i="1"/>
  <c r="G40" i="1"/>
  <c r="B40" i="1"/>
  <c r="G39" i="1"/>
  <c r="C39" i="1"/>
  <c r="B39" i="1"/>
  <c r="G38" i="1"/>
  <c r="C38" i="1"/>
  <c r="B38" i="1"/>
  <c r="G37" i="1"/>
  <c r="B37" i="1"/>
  <c r="G36" i="1"/>
  <c r="C36" i="1"/>
  <c r="B36" i="1"/>
  <c r="G35" i="1"/>
  <c r="C35" i="1"/>
  <c r="B35" i="1"/>
  <c r="G34" i="1"/>
  <c r="B34" i="1"/>
  <c r="G33" i="1"/>
  <c r="C33" i="1"/>
  <c r="B33" i="1"/>
  <c r="G32" i="1"/>
  <c r="C32" i="1"/>
  <c r="B32" i="1"/>
  <c r="G31" i="1"/>
  <c r="C31" i="1"/>
  <c r="B31" i="1"/>
  <c r="G30" i="1"/>
  <c r="B30" i="1"/>
  <c r="G29" i="1"/>
  <c r="C29" i="1"/>
  <c r="B29" i="1"/>
  <c r="G28" i="1"/>
  <c r="B28" i="1"/>
  <c r="G27" i="1"/>
  <c r="B27" i="1"/>
  <c r="G26" i="1"/>
  <c r="B26" i="1"/>
  <c r="G25" i="1"/>
  <c r="C25" i="1"/>
  <c r="B25" i="1"/>
  <c r="G24" i="1"/>
  <c r="B24" i="1"/>
  <c r="G23" i="1"/>
  <c r="C23" i="1"/>
  <c r="B23" i="1"/>
  <c r="G22" i="1"/>
  <c r="B22" i="1"/>
  <c r="G21" i="1"/>
  <c r="C21" i="1"/>
  <c r="B21" i="1"/>
  <c r="G20" i="1"/>
  <c r="B20" i="1"/>
  <c r="G19" i="1"/>
  <c r="B19" i="1"/>
  <c r="G18" i="1"/>
  <c r="B18" i="1"/>
  <c r="G17" i="1"/>
  <c r="C17" i="1"/>
  <c r="B17" i="1"/>
  <c r="G16" i="1"/>
  <c r="B16" i="1"/>
  <c r="G15" i="1"/>
  <c r="B15" i="1"/>
  <c r="G14" i="1"/>
  <c r="B14" i="1"/>
  <c r="G13" i="1"/>
  <c r="C13" i="1"/>
  <c r="B13" i="1"/>
  <c r="G12" i="1"/>
  <c r="B12" i="1"/>
  <c r="G11" i="1"/>
  <c r="C11" i="1"/>
  <c r="B11" i="1"/>
  <c r="G10" i="1"/>
  <c r="C10" i="1"/>
  <c r="B10" i="1"/>
  <c r="G9" i="1"/>
  <c r="B9" i="1"/>
  <c r="G8" i="1"/>
  <c r="C8" i="1"/>
  <c r="B8" i="1"/>
  <c r="G7" i="1"/>
  <c r="C7" i="1"/>
  <c r="B7" i="1"/>
  <c r="G6" i="1"/>
  <c r="C6" i="1"/>
  <c r="B6" i="1"/>
  <c r="G5" i="1"/>
  <c r="C5" i="1"/>
  <c r="B5" i="1"/>
  <c r="G4" i="1"/>
  <c r="C4" i="1"/>
  <c r="B4" i="1"/>
  <c r="G3" i="1"/>
  <c r="C3" i="1"/>
  <c r="B3" i="1"/>
  <c r="G2" i="1"/>
  <c r="B2" i="1"/>
  <c r="G1" i="1"/>
  <c r="B1" i="1"/>
</calcChain>
</file>

<file path=xl/sharedStrings.xml><?xml version="1.0" encoding="utf-8"?>
<sst xmlns="http://schemas.openxmlformats.org/spreadsheetml/2006/main" count="6715" uniqueCount="1521">
  <si>
    <t>-</t>
  </si>
  <si>
    <t>是</t>
  </si>
  <si>
    <t>杨仁昭</t>
  </si>
  <si>
    <t>于志超</t>
  </si>
  <si>
    <t>窦磊磊</t>
  </si>
  <si>
    <t>曹发展</t>
  </si>
  <si>
    <t>黄振海</t>
  </si>
  <si>
    <t>陈彩云</t>
  </si>
  <si>
    <t>胡子斌</t>
  </si>
  <si>
    <t>曾毅</t>
  </si>
  <si>
    <t>潘双全</t>
  </si>
  <si>
    <t>广西北海市海城区工业园区澳门路3号</t>
  </si>
  <si>
    <t>广西北海市银海区阳光金海岸3栋301</t>
  </si>
  <si>
    <t>杨英杰</t>
  </si>
  <si>
    <t>吴少卿</t>
  </si>
  <si>
    <t>曹猛</t>
  </si>
  <si>
    <t>阳鹏</t>
  </si>
  <si>
    <t>王永春</t>
  </si>
  <si>
    <t>贾芳艳</t>
  </si>
  <si>
    <t>王玉</t>
  </si>
  <si>
    <t>李英俊</t>
  </si>
  <si>
    <t>周跳</t>
  </si>
  <si>
    <t>鲍媛媛</t>
  </si>
  <si>
    <t>朱佳龙</t>
  </si>
  <si>
    <t>刘跃</t>
  </si>
  <si>
    <t>浙江省嘉兴市秀洲区王店镇八联村杨汶头2号</t>
  </si>
  <si>
    <t>重庆市重庆市秀山土家族苗族自治县浙江省嘉兴市秀洲区王店镇八联村杨文头2号</t>
  </si>
  <si>
    <t>孙立亮</t>
  </si>
  <si>
    <t>安徽省合肥市包河区乌兰大街</t>
  </si>
  <si>
    <t>安徽省合肥市包河区文化康城</t>
  </si>
  <si>
    <t>贾灵群</t>
  </si>
  <si>
    <t>河南省南阳市西峡县城关镇伏牛西路</t>
  </si>
  <si>
    <t>河南省南阳市方城县城关镇西寺巷</t>
  </si>
  <si>
    <t>闫东</t>
  </si>
  <si>
    <t>刘伟</t>
  </si>
  <si>
    <t>文飞</t>
  </si>
  <si>
    <t>福建省福州市鼓楼区工业路华润万象城s栋井2/3店面</t>
  </si>
  <si>
    <t>福建省福州市鼓楼区福屿小区3区24座1梯4楼402室</t>
  </si>
  <si>
    <t>刘豪</t>
  </si>
  <si>
    <t>邓睿</t>
  </si>
  <si>
    <t>覃忠平</t>
  </si>
  <si>
    <t>王国强</t>
  </si>
  <si>
    <t>王敏</t>
  </si>
  <si>
    <t>李海芳</t>
  </si>
  <si>
    <t>毛敏</t>
  </si>
  <si>
    <t>李小伟</t>
  </si>
  <si>
    <t>徐敏</t>
  </si>
  <si>
    <t>江苏省常州市钟楼区桂花路50号</t>
  </si>
  <si>
    <t>江苏省常州市钟楼区白云洪庄村80号</t>
  </si>
  <si>
    <t>谌波</t>
  </si>
  <si>
    <t>江西省九江市彭泽县龙城镇龙城大道</t>
  </si>
  <si>
    <t>江西省九江市彭泽县芙蓉墩镇凉亭村大垅谌庄</t>
  </si>
  <si>
    <t>叶志鹏</t>
  </si>
  <si>
    <t>福建省泉州市丰泽区田安北路460号</t>
  </si>
  <si>
    <t>福建省泉州市南安市诗山镇社二村后溪美155号</t>
  </si>
  <si>
    <t>李凯龙</t>
  </si>
  <si>
    <t>蔡爱军</t>
  </si>
  <si>
    <t>孙伟</t>
  </si>
  <si>
    <t>安徽省马鞍山市和县历阳西路106</t>
  </si>
  <si>
    <t>安徽省合肥市包河区中旱镇庙集行政村庙集村49</t>
  </si>
  <si>
    <t>钟李潼</t>
  </si>
  <si>
    <t>余江堂</t>
  </si>
  <si>
    <t>重庆市重庆市北碚区重庆市北碚区金华路116号</t>
  </si>
  <si>
    <t>重庆市重庆市北碚区重庆市北碚区东阳街道创造路185号18户</t>
  </si>
  <si>
    <t>金贞玉</t>
  </si>
  <si>
    <t>侯益明</t>
  </si>
  <si>
    <t>广东省深圳市宝安区福永街道同富裕一路89号</t>
  </si>
  <si>
    <t>广东省深圳市宝安区福海街道塘尾十三区11巷203</t>
  </si>
  <si>
    <t>郭广杰</t>
  </si>
  <si>
    <t>卢伟</t>
  </si>
  <si>
    <t>四川省乐山市市中区龙游路98号</t>
  </si>
  <si>
    <t>四川省乐山市井研县城建局1栋4楼</t>
  </si>
  <si>
    <t>姚培</t>
  </si>
  <si>
    <t>孙小科</t>
  </si>
  <si>
    <t>唐雄</t>
  </si>
  <si>
    <t>孟安昌</t>
  </si>
  <si>
    <t>王丽萍</t>
  </si>
  <si>
    <t>云南省红河哈尼族彝族自治州开远市东新路174</t>
  </si>
  <si>
    <t>云南省红河哈尼族彝族自治州个旧市开远市景山路渝景花园</t>
  </si>
  <si>
    <t>曹远远</t>
  </si>
  <si>
    <t>福建省泉州市晋江市杨康镇鹏高路红绿灯路口</t>
  </si>
  <si>
    <t>福建省泉州市晋江市杨康村家乐华购物广场开心公寓</t>
  </si>
  <si>
    <t>叶秀清</t>
  </si>
  <si>
    <t>福建省福州市仓山区盖山镇高湖村大埕农民新苑二期</t>
  </si>
  <si>
    <t>福建省福州市仓山区盖山镇高湖村大埕148号503室</t>
  </si>
  <si>
    <t>孙斌</t>
  </si>
  <si>
    <t>福建省宁德市蕉城区蕉城南路123号</t>
  </si>
  <si>
    <t>福建省宁德市蕉城区漳湾镇拱屿村孙厝街宫边弄3号</t>
  </si>
  <si>
    <t>陈东生</t>
  </si>
  <si>
    <t>李昌计</t>
  </si>
  <si>
    <t>易杰</t>
  </si>
  <si>
    <t>江苏省苏州市昆山市开发区玫瑰路68号</t>
  </si>
  <si>
    <t>江苏省苏州市昆山市陆家镇陈巷花园17栋1803</t>
  </si>
  <si>
    <t>张国顺</t>
  </si>
  <si>
    <t>刘松</t>
  </si>
  <si>
    <t>湖南省湘潭市岳塘区中科师创实训基地</t>
  </si>
  <si>
    <t>湖南省长沙市岳麓区白沙液街233号</t>
  </si>
  <si>
    <t>李益辉</t>
  </si>
  <si>
    <t>韩书生</t>
  </si>
  <si>
    <t>山东省费县马庄镇金石峪村</t>
  </si>
  <si>
    <t>徐菲</t>
  </si>
  <si>
    <t>黄冉冉</t>
  </si>
  <si>
    <t>卢启钊</t>
  </si>
  <si>
    <t>叶玲萍</t>
  </si>
  <si>
    <t>牛文斌</t>
  </si>
  <si>
    <t>宫海娣</t>
  </si>
  <si>
    <t>刘明月</t>
  </si>
  <si>
    <t>杨建些</t>
  </si>
  <si>
    <t>卢景豪</t>
  </si>
  <si>
    <t>马晓东</t>
  </si>
  <si>
    <t>陈勇杰</t>
  </si>
  <si>
    <t>福建省漳州市龙海市福建省漳州市龙海市九湖镇衍后村</t>
  </si>
  <si>
    <t>福建省漳州市龙海市福建省漳州市龙海市九湖镇新塘村上园33号</t>
  </si>
  <si>
    <t>罗子林</t>
  </si>
  <si>
    <t>朱开益</t>
  </si>
  <si>
    <t>企石镇黄金湖工业区</t>
  </si>
  <si>
    <t>企石镇黄金湖豪华公寓203室</t>
  </si>
  <si>
    <t>谷科军</t>
  </si>
  <si>
    <t>常彦</t>
  </si>
  <si>
    <t>吴祥</t>
  </si>
  <si>
    <t>蒋瑞娟</t>
  </si>
  <si>
    <t>安徽省芜湖市镜湖区刘营村</t>
  </si>
  <si>
    <t>安徽省合肥市包河区塘沽区</t>
  </si>
  <si>
    <t>王秦鉴</t>
  </si>
  <si>
    <t>贾莎</t>
  </si>
  <si>
    <t>郑成龙</t>
  </si>
  <si>
    <t>李图章</t>
  </si>
  <si>
    <t>马鹏</t>
  </si>
  <si>
    <t>陕西省榆林市榆阳区榆阳区高新技术产业园区汽车产业园区博源路13号</t>
  </si>
  <si>
    <t>陕西省榆林市榆阳区榆阳区人名路阳光家园5号楼2单园203室</t>
  </si>
  <si>
    <t>吴鹏</t>
  </si>
  <si>
    <t>任会康</t>
  </si>
  <si>
    <t>郭久铭</t>
  </si>
  <si>
    <t>胡嘉兴</t>
  </si>
  <si>
    <t>汪胜文</t>
  </si>
  <si>
    <t>余虎</t>
  </si>
  <si>
    <t>重庆市重庆市渝北区加卅花园A6栋25一1室</t>
  </si>
  <si>
    <t>重庆市重庆市渝北区劲力五星城自由地6栋26一6室</t>
  </si>
  <si>
    <t>雷雯</t>
  </si>
  <si>
    <t>安徽省合肥市包河区银川市兴庆区</t>
  </si>
  <si>
    <t>杨春杰</t>
  </si>
  <si>
    <t>刘青松</t>
  </si>
  <si>
    <t>陈洋</t>
  </si>
  <si>
    <t>马彩玲</t>
  </si>
  <si>
    <t>北京市北京市丰台区方庄芳群园5号楼底商506</t>
  </si>
  <si>
    <t>北京市北京市东城区方庄芳星园小区4号楼805</t>
  </si>
  <si>
    <t>龚静</t>
  </si>
  <si>
    <t>上海市上海市静安区中山北路470号5-310</t>
  </si>
  <si>
    <t>上海市上海市闵行区银都路3118弄10去7号302</t>
  </si>
  <si>
    <t>吴忠伟</t>
  </si>
  <si>
    <t>于祥礼</t>
  </si>
  <si>
    <t>江苏省徐州市泉山区徐州市九里山批发市场215号</t>
  </si>
  <si>
    <t>江苏省徐州市沛县张庄镇张庄808号</t>
  </si>
  <si>
    <t>刘泉汐</t>
  </si>
  <si>
    <t>杨昌奋</t>
  </si>
  <si>
    <t>温玲燕</t>
  </si>
  <si>
    <t>邓尚裕</t>
  </si>
  <si>
    <t>刘国稳</t>
  </si>
  <si>
    <t>罗建筹</t>
  </si>
  <si>
    <t>安徽省合肥市包河区公民主题体体明明你明明</t>
  </si>
  <si>
    <t>安徽省合肥市包河区送您拗口令你OK6斤明明</t>
  </si>
  <si>
    <t>张华兴</t>
  </si>
  <si>
    <t>陕西省西安市新城区长乐西路1号朝阳新世界17楼1711</t>
  </si>
  <si>
    <t>贵州省黔南布依族苗族自治州都匀市小围寨城南新家园3栋402</t>
  </si>
  <si>
    <t>李君</t>
  </si>
  <si>
    <t>湖北省恩施土家族苗族自治州恩施市恩施工农路71号</t>
  </si>
  <si>
    <t>湖北省恩施土家族苗族自治州恩施市芭蕉侗族乡马路口村四方坪组8组</t>
  </si>
  <si>
    <t>徐炎林</t>
  </si>
  <si>
    <t>湖北省神农架仙桃市仙源大道45号</t>
  </si>
  <si>
    <t>湖北省神农架仙桃市仙桃市钱沟南路新城壹号小区三栋408室</t>
  </si>
  <si>
    <t>郝跃松</t>
  </si>
  <si>
    <t>童亚峰</t>
  </si>
  <si>
    <t>湖北省武汉市新洲区双柳街挖沟村</t>
  </si>
  <si>
    <t>湖北省武汉市新洲区双柳街挖沟村一组童家大湾36号</t>
  </si>
  <si>
    <t>彭龙龙</t>
  </si>
  <si>
    <t>龙宇</t>
  </si>
  <si>
    <t>高能战</t>
  </si>
  <si>
    <t>王立兹</t>
  </si>
  <si>
    <t>揭英桓</t>
  </si>
  <si>
    <t>安徽省合肥市包河区金谷市场南门</t>
  </si>
  <si>
    <t>安徽省合肥市包河区金谷市场北门</t>
  </si>
  <si>
    <t>杨水华</t>
  </si>
  <si>
    <t>云南省红河哈尼族彝族自治州石屏县石屏县异龙镇55号</t>
  </si>
  <si>
    <t>云南省红河州石屏县牛街镇尼腊村三组23</t>
  </si>
  <si>
    <t>郭彬彬</t>
  </si>
  <si>
    <t>天津市天津市滨海新区173</t>
  </si>
  <si>
    <t>天津市天津市滨海新区天津市宁河县东寄坨镇西寄坨村3排17号</t>
  </si>
  <si>
    <t>刘广宇</t>
  </si>
  <si>
    <t>张启银</t>
  </si>
  <si>
    <t>王晓英</t>
  </si>
  <si>
    <t>夏静</t>
  </si>
  <si>
    <t>上海市上海市徐汇区东安路562号</t>
  </si>
  <si>
    <t>上海市上海市静安区康定路841号301室。</t>
  </si>
  <si>
    <t>肖瑶</t>
  </si>
  <si>
    <t>张伟兵</t>
  </si>
  <si>
    <t>李小涛</t>
  </si>
  <si>
    <t>周莉芸</t>
  </si>
  <si>
    <t>啜晔文</t>
  </si>
  <si>
    <t>内蒙古锡林郭勒盟苏尼特左旗巴彦塔拉街步行街对面</t>
  </si>
  <si>
    <t>内蒙古锡林郭勒盟苏尼特左旗满达小区10号楼三单元501</t>
  </si>
  <si>
    <t>程远红</t>
  </si>
  <si>
    <t>刘家亮</t>
  </si>
  <si>
    <t>陈玉强</t>
  </si>
  <si>
    <t>刘超</t>
  </si>
  <si>
    <t>程毅</t>
  </si>
  <si>
    <t>罗远筱</t>
  </si>
  <si>
    <t>杨杰</t>
  </si>
  <si>
    <t>李秀昞</t>
  </si>
  <si>
    <t>赵志福</t>
  </si>
  <si>
    <t>魏爱家</t>
  </si>
  <si>
    <t>杜姗</t>
  </si>
  <si>
    <t>张妍</t>
  </si>
  <si>
    <t>黑龙江省牡丹江市阳明区光华街179号</t>
  </si>
  <si>
    <t>黑龙江省牡丹江市西安区西二平安街平安嘉园3-3-701</t>
  </si>
  <si>
    <t>王军</t>
  </si>
  <si>
    <t>刘帅</t>
  </si>
  <si>
    <t>杨轩娇</t>
  </si>
  <si>
    <t>刘文涛</t>
  </si>
  <si>
    <t>章程</t>
  </si>
  <si>
    <t>王洪发</t>
  </si>
  <si>
    <t>傅红波</t>
  </si>
  <si>
    <t>浙江省绍兴市诸暨市店口镇湄池振兴路12号</t>
  </si>
  <si>
    <t>浙江省绍兴市诸暨市店口镇潭头村富民路53号</t>
  </si>
  <si>
    <t>赵曙彤</t>
  </si>
  <si>
    <t>林陈斌</t>
  </si>
  <si>
    <t>朱小愉</t>
  </si>
  <si>
    <t>蔡豪</t>
  </si>
  <si>
    <t>王占军</t>
  </si>
  <si>
    <t>陈亚军</t>
  </si>
  <si>
    <t>蒋罗木</t>
  </si>
  <si>
    <t>岳春芬</t>
  </si>
  <si>
    <t>四川省成都市龙泉驿区驿都大道中路337号</t>
  </si>
  <si>
    <t>四川省成都市龙泉驿区驿都城一期6栋2单元2006</t>
  </si>
  <si>
    <t>张坤</t>
  </si>
  <si>
    <t>姜容</t>
  </si>
  <si>
    <t>江苏省苏州市吴中区甪直镇宝强路8号</t>
  </si>
  <si>
    <t>江苏省苏州市吴中区甪直镇</t>
  </si>
  <si>
    <t>彭补泉</t>
  </si>
  <si>
    <t>赵文荣</t>
  </si>
  <si>
    <t>山西省临汾市尧都区鼓楼北安宇花园C区1号楼</t>
  </si>
  <si>
    <t>山西省临汾市尧都区党家楼社区居委会新村2路1号</t>
  </si>
  <si>
    <t>吴专专</t>
  </si>
  <si>
    <t>福建省泉州市石狮市南洋路祥泰大厦</t>
  </si>
  <si>
    <t>福建省泉州市石狮市南洋路新城商住区商会大厦11楼5号</t>
  </si>
  <si>
    <t>吴华</t>
  </si>
  <si>
    <t>贵州省贵阳市南明区望城坡288号</t>
  </si>
  <si>
    <t>贵州省贵阳市南明区望城坡登峰巷57号</t>
  </si>
  <si>
    <t>景云鹏</t>
  </si>
  <si>
    <t>郭海龙</t>
  </si>
  <si>
    <t>陈凌</t>
  </si>
  <si>
    <t>谭喜坤</t>
  </si>
  <si>
    <t>肖玄</t>
  </si>
  <si>
    <t>杜健康</t>
  </si>
  <si>
    <t>刘远志</t>
  </si>
  <si>
    <t>胡仁凤</t>
  </si>
  <si>
    <t>王嘉文</t>
  </si>
  <si>
    <t>马龙江</t>
  </si>
  <si>
    <t>黑龙江省双鸭山市尖山区双选路64号</t>
  </si>
  <si>
    <t>黑龙江省双鸭山市尖山区时代新城1号楼1单元703</t>
  </si>
  <si>
    <t>曹金权</t>
  </si>
  <si>
    <t>李晓波</t>
  </si>
  <si>
    <t>赵增坤</t>
  </si>
  <si>
    <t>河北省沧州市黄骅市学院西路金都郡府写字楼1012</t>
  </si>
  <si>
    <t>河北省沧州市黄骅市黄骅镇大街北村</t>
  </si>
  <si>
    <t>陈前兵</t>
  </si>
  <si>
    <t>黄思华</t>
  </si>
  <si>
    <t>徐礼磊</t>
  </si>
  <si>
    <t>杨石坤</t>
  </si>
  <si>
    <t>靳进</t>
  </si>
  <si>
    <t>王亚兵</t>
  </si>
  <si>
    <t>颜勇</t>
  </si>
  <si>
    <t>王双泉</t>
  </si>
  <si>
    <t>罗修强</t>
  </si>
  <si>
    <t>李洋</t>
  </si>
  <si>
    <t>仲怀玉</t>
  </si>
  <si>
    <t>江鹏鹏</t>
  </si>
  <si>
    <t>重庆市重庆市江北区寸滩街道曙光工业园区</t>
  </si>
  <si>
    <t>重庆市重庆市江北区海尔路兰溪社区24栋1单元7-4</t>
  </si>
  <si>
    <t>许林军</t>
  </si>
  <si>
    <t>方儒迎</t>
  </si>
  <si>
    <t>王攀</t>
  </si>
  <si>
    <t>湖北省襄阳市襄州区航空路403号</t>
  </si>
  <si>
    <t>湖北省襄阳市襄州区老河口市袁冲乡纪洪村</t>
  </si>
  <si>
    <t>郝华</t>
  </si>
  <si>
    <t>陕西省西安市长安区航天西路289号</t>
  </si>
  <si>
    <t>陕西省西安市长安区吉泰路天沣园748栋304室</t>
  </si>
  <si>
    <t>马梓桐</t>
  </si>
  <si>
    <t>祝凯</t>
  </si>
  <si>
    <t>张永才</t>
  </si>
  <si>
    <t>许哲江</t>
  </si>
  <si>
    <t>吴少平</t>
  </si>
  <si>
    <t>陈芳</t>
  </si>
  <si>
    <t>范庆湖</t>
  </si>
  <si>
    <t>胡佳丽</t>
  </si>
  <si>
    <t>浙江省金华市武义县武武阳中路126号</t>
  </si>
  <si>
    <t>浙江省金华市武义县胡宅垄村革新路26号</t>
  </si>
  <si>
    <t>王小杰</t>
  </si>
  <si>
    <t>陈耀南</t>
  </si>
  <si>
    <t>刘鹏志</t>
  </si>
  <si>
    <t>罗晓斌</t>
  </si>
  <si>
    <t>廖传发</t>
  </si>
  <si>
    <t>福建省泉州市惠安县螺城镇城北工业区</t>
  </si>
  <si>
    <t>朱哲东</t>
  </si>
  <si>
    <t>王德海</t>
  </si>
  <si>
    <t>叶兴超</t>
  </si>
  <si>
    <t>骆泽喜</t>
  </si>
  <si>
    <t>杨江猛</t>
  </si>
  <si>
    <t>李希望</t>
  </si>
  <si>
    <t>河北省张家口市桥西区南瓦大街一号</t>
  </si>
  <si>
    <t>河北省张家口市桥西区瓦盆窑大街6号金鼎世纪城3号楼一单元401</t>
  </si>
  <si>
    <t>何亚亚</t>
  </si>
  <si>
    <t>谢兰兰</t>
  </si>
  <si>
    <t>杨星宇</t>
  </si>
  <si>
    <t>赖娟</t>
  </si>
  <si>
    <t>孙既瀚</t>
  </si>
  <si>
    <t>杨玉敏</t>
  </si>
  <si>
    <t>李晓红</t>
  </si>
  <si>
    <t>广东省揭阳市榕城区东山建阳路中段</t>
  </si>
  <si>
    <t>广东省揭阳市榕城区东山二奶街豪峰宾馆正对面301</t>
  </si>
  <si>
    <t>陈家良</t>
  </si>
  <si>
    <t>广东省广州市越秀区中山五路219</t>
  </si>
  <si>
    <t>广东省广州市海珠区宝岗大道97号</t>
  </si>
  <si>
    <t>刘广辉</t>
  </si>
  <si>
    <t>杨春国</t>
  </si>
  <si>
    <t>许二伟</t>
  </si>
  <si>
    <t>贺永磊</t>
  </si>
  <si>
    <t>潘健昌</t>
  </si>
  <si>
    <t>吴小甜</t>
  </si>
  <si>
    <t>胡伟民</t>
  </si>
  <si>
    <t>周赛</t>
  </si>
  <si>
    <t>何金明</t>
  </si>
  <si>
    <t>河南省郑州市管城回族区西大街205号7楼</t>
  </si>
  <si>
    <t>河南省郑州市管城回族区未来路888号发展南郡1号楼1单元11楼261室</t>
  </si>
  <si>
    <t>魏保平</t>
  </si>
  <si>
    <t>王丽</t>
  </si>
  <si>
    <t>孙勇</t>
  </si>
  <si>
    <t>朱江</t>
  </si>
  <si>
    <t>宣卫</t>
  </si>
  <si>
    <t>江苏省苏州市张家港市张家港市长兴路22</t>
  </si>
  <si>
    <t>江苏省苏州市张家港市江苏省张家港市锦丰镇西界港村</t>
  </si>
  <si>
    <t>张永</t>
  </si>
  <si>
    <t>陈福恩</t>
  </si>
  <si>
    <t>梁渝</t>
  </si>
  <si>
    <t>廖小平</t>
  </si>
  <si>
    <t>李楠</t>
  </si>
  <si>
    <t>范敏杰</t>
  </si>
  <si>
    <t>钟文杰</t>
  </si>
  <si>
    <t>李媛媛</t>
  </si>
  <si>
    <t>余雪锋</t>
  </si>
  <si>
    <t>张志</t>
  </si>
  <si>
    <t>郭佳倩</t>
  </si>
  <si>
    <t>李俊</t>
  </si>
  <si>
    <t>游兵</t>
  </si>
  <si>
    <t>白俊浪</t>
  </si>
  <si>
    <t>内蒙古鄂尔多斯市准格尔旗怀远壕赖沟</t>
  </si>
  <si>
    <t>陕西省榆林市定边县定边县安边镇</t>
  </si>
  <si>
    <t>徐娟</t>
  </si>
  <si>
    <t>张玉鹏</t>
  </si>
  <si>
    <t>朱佳</t>
  </si>
  <si>
    <t>王茂宇</t>
  </si>
  <si>
    <t>吴磊</t>
  </si>
  <si>
    <t>王永民</t>
  </si>
  <si>
    <t>林华辉</t>
  </si>
  <si>
    <t>广东省湛江市廉江市廉江大道南37号</t>
  </si>
  <si>
    <t>广东省湛江市廉江市安铺镇上三墩村52号</t>
  </si>
  <si>
    <t>孙万春</t>
  </si>
  <si>
    <t>袁秀霞</t>
  </si>
  <si>
    <t>李帆</t>
  </si>
  <si>
    <t>王叙静</t>
  </si>
  <si>
    <t>宋清林</t>
  </si>
  <si>
    <t>涂建林</t>
  </si>
  <si>
    <t>韩超</t>
  </si>
  <si>
    <t>姜忠利</t>
  </si>
  <si>
    <t>黑龙江省牡丹江市东安区牡丹江光华街669号</t>
  </si>
  <si>
    <t>黑龙江省鸡西市鸡冠区鸡西市鸡冠区和平北大街665号</t>
  </si>
  <si>
    <t>张飞飞</t>
  </si>
  <si>
    <t>满林</t>
  </si>
  <si>
    <t>金振雄</t>
  </si>
  <si>
    <t>李树海</t>
  </si>
  <si>
    <t>河北省邯郸市丛台区祥凤大厦A座2301</t>
  </si>
  <si>
    <t>河北省邯郸市丛台区和平里小区6-1-8</t>
  </si>
  <si>
    <t>黄梦菊</t>
  </si>
  <si>
    <t>解文萍</t>
  </si>
  <si>
    <t>钟颖</t>
  </si>
  <si>
    <t>温荣芳</t>
  </si>
  <si>
    <t>翟其禹</t>
  </si>
  <si>
    <t>何静</t>
  </si>
  <si>
    <t>张子玉</t>
  </si>
  <si>
    <t>周家艳</t>
  </si>
  <si>
    <t>贵州省六盘水市钟山区贵州省六盘水市钟山经济开发区红桥新区红山路</t>
  </si>
  <si>
    <t>贵州省六盘水市钟山区上城印象C栋1606室</t>
  </si>
  <si>
    <t>陈晓凯</t>
  </si>
  <si>
    <t>湖南省怀化市中方县泸阳镇下坪村六组</t>
  </si>
  <si>
    <t>湖南省怀化市中方县泸阳镇五里村冯家组</t>
  </si>
  <si>
    <t>马照为</t>
  </si>
  <si>
    <t>赵越</t>
  </si>
  <si>
    <t>兰阀</t>
  </si>
  <si>
    <t>洪博</t>
  </si>
  <si>
    <t>肖会</t>
  </si>
  <si>
    <t>王建</t>
  </si>
  <si>
    <t>云南省保山市隆阳区永昌路关爱学校旁383号</t>
  </si>
  <si>
    <t>云南省保山市隆阳区320国道锦绣乐苑B区7栋3单元1002</t>
  </si>
  <si>
    <t>王宇</t>
  </si>
  <si>
    <t>北京市北京市朝阳区来广营国创产业园内</t>
  </si>
  <si>
    <t>北京市北京市顺义区南法信东亚首航国际1-3-604</t>
  </si>
  <si>
    <t>张秀飞</t>
  </si>
  <si>
    <t>甘肃省庆阳市庆城县庆城县北大街</t>
  </si>
  <si>
    <t>甘肃省庆阳市庆城县甘肃省庆阳市庆城县南庄乡何塬村孟塬自然村</t>
  </si>
  <si>
    <t>李忠华</t>
  </si>
  <si>
    <t>徐静</t>
  </si>
  <si>
    <t>裴利丰</t>
  </si>
  <si>
    <t>陕西省西安市新城区环城北路18号</t>
  </si>
  <si>
    <t>陕西省渭南市华阴市华山车站二号楼一单元一号</t>
  </si>
  <si>
    <t>薛剑飞</t>
  </si>
  <si>
    <t>广东省清远市清新县山塘镇马安村委会大元塘</t>
  </si>
  <si>
    <t>广东省清远市清新县山塘镇马安村委会灶埗村3号</t>
  </si>
  <si>
    <t>王艳</t>
  </si>
  <si>
    <t>宋先文</t>
  </si>
  <si>
    <t>孙楚旋</t>
  </si>
  <si>
    <t>安徽省合肥市包河区空港经济区88号</t>
  </si>
  <si>
    <t>安徽省合肥市包河区888号</t>
  </si>
  <si>
    <t>林鹏辉</t>
  </si>
  <si>
    <t>陈素郝</t>
  </si>
  <si>
    <t>天津市天津市河西区增江道龙水园1-34</t>
  </si>
  <si>
    <t>天津市天津市河西区梅江道翠水园十七号楼二单元1001</t>
  </si>
  <si>
    <t>褚惠利</t>
  </si>
  <si>
    <t>王福根</t>
  </si>
  <si>
    <t>陈健辉</t>
  </si>
  <si>
    <t>胡耀星</t>
  </si>
  <si>
    <t>梁亮</t>
  </si>
  <si>
    <t>赵玉卓</t>
  </si>
  <si>
    <t>梁策</t>
  </si>
  <si>
    <t>王忠沛</t>
  </si>
  <si>
    <t>于鹏辉</t>
  </si>
  <si>
    <t>河南省三门峡市市辖区豫灵镇中州路中段</t>
  </si>
  <si>
    <t>河南省三门峡市灵宝市豫灵镇中州路和谐家园</t>
  </si>
  <si>
    <t>翁燕芳</t>
  </si>
  <si>
    <t>广东省潮州市湘桥区潮州铭艺珠绣时装厂西湖南</t>
  </si>
  <si>
    <t>广东省潮州市湘桥区南国明珠3幢2601</t>
  </si>
  <si>
    <t>康雄杰</t>
  </si>
  <si>
    <t>福建省莆田市城厢区云顶枫丹附近工地项目部</t>
  </si>
  <si>
    <t>福建省泉州市鲤城区惠安县净峰镇塘头村上坑街59号</t>
  </si>
  <si>
    <t>房振可</t>
  </si>
  <si>
    <t>陈磊</t>
  </si>
  <si>
    <t>山东省济宁市泗水县山东省济宁市曲阜市富邦新都38楼二单元103室</t>
  </si>
  <si>
    <t>山东省济宁市曲阜市苗孔路东3巷8号</t>
  </si>
  <si>
    <t>徐琦</t>
  </si>
  <si>
    <t>陈露璐</t>
  </si>
  <si>
    <t>何鹏</t>
  </si>
  <si>
    <t>陕西省西安市雁塔区太白南路216号嘉天国际1901</t>
  </si>
  <si>
    <t>陕西省西安市未央区阿房二路西纺二村14楼1门10号</t>
  </si>
  <si>
    <t>高文博</t>
  </si>
  <si>
    <t>郭宏达</t>
  </si>
  <si>
    <t>班家富</t>
  </si>
  <si>
    <t>贵州省贵阳市南明区沙冲路建材巷74号</t>
  </si>
  <si>
    <t>贵州省贵阳市南明区后巢乡庆丰村117号负1号</t>
  </si>
  <si>
    <t>刘小亮</t>
  </si>
  <si>
    <t>周永来</t>
  </si>
  <si>
    <t>朱添丽</t>
  </si>
  <si>
    <t>赵向远</t>
  </si>
  <si>
    <t>范永铁</t>
  </si>
  <si>
    <t>阜新市海州区和平路和平派出所南源隆超市</t>
  </si>
  <si>
    <t>辽宁省阜新市海州区和平路和平派出所南源隆超市</t>
  </si>
  <si>
    <t>马楚进</t>
  </si>
  <si>
    <t>刘晨雨</t>
  </si>
  <si>
    <t>张计平</t>
  </si>
  <si>
    <t>郝波昀</t>
  </si>
  <si>
    <t>潘仲明</t>
  </si>
  <si>
    <t>赵光雷</t>
  </si>
  <si>
    <t>杨鸿雁</t>
  </si>
  <si>
    <t>王奎琛</t>
  </si>
  <si>
    <t>田强</t>
  </si>
  <si>
    <t>祝波</t>
  </si>
  <si>
    <t>贵州省毕节市黔西县贵州省黔西县清毕路老车站旁</t>
  </si>
  <si>
    <t>贵州省毕节市黔西县文化路福临国际小区一栋二单元</t>
  </si>
  <si>
    <t>阳慧祥</t>
  </si>
  <si>
    <t>郭明杰</t>
  </si>
  <si>
    <t>万婷</t>
  </si>
  <si>
    <t>安徽省合肥市包河区梨树圆北</t>
  </si>
  <si>
    <t>安徽省合肥市包河区浙江路国美电器</t>
  </si>
  <si>
    <t>赵全坤</t>
  </si>
  <si>
    <t>李伟</t>
  </si>
  <si>
    <t>王续女</t>
  </si>
  <si>
    <t>陈真</t>
  </si>
  <si>
    <t>重庆市重庆市沙坪坝区重庆市沙坪坝区新桥都市工业园B区</t>
  </si>
  <si>
    <t>重庆市重庆市綦江区重庆市綦江区郭扶镇梅子桥村3组46号</t>
  </si>
  <si>
    <t>陈涛</t>
  </si>
  <si>
    <t>肖维</t>
  </si>
  <si>
    <t>苏明全</t>
  </si>
  <si>
    <t>罗海燕</t>
  </si>
  <si>
    <t>宋绍辉</t>
  </si>
  <si>
    <t>戴新朋</t>
  </si>
  <si>
    <t>赵子彦</t>
  </si>
  <si>
    <t>王尧</t>
  </si>
  <si>
    <t>四川省成都市青羊区西玉龙街180号</t>
  </si>
  <si>
    <t>四川省成都市郫县合作街道阳光地带八栋三单元301</t>
  </si>
  <si>
    <t>石瑶</t>
  </si>
  <si>
    <t>陈镜文</t>
  </si>
  <si>
    <t>杨林勇</t>
  </si>
  <si>
    <t>王永奇</t>
  </si>
  <si>
    <t>覃业毅</t>
  </si>
  <si>
    <t>胡忠芸</t>
  </si>
  <si>
    <t>孔祥明</t>
  </si>
  <si>
    <t>吴飞明</t>
  </si>
  <si>
    <t>李大为</t>
  </si>
  <si>
    <t>余佳</t>
  </si>
  <si>
    <t>江西省景德镇市珠山区曙光路288号</t>
  </si>
  <si>
    <t>江西省景德镇市珠山区沿江东路136号望江园1栋四单元1409号</t>
  </si>
  <si>
    <t>徐彪</t>
  </si>
  <si>
    <t>孙逸伟</t>
  </si>
  <si>
    <t>谢忠</t>
  </si>
  <si>
    <t>潘少豪</t>
  </si>
  <si>
    <t>广东省广州市从化市街口街凤仪东路148号</t>
  </si>
  <si>
    <t>广东省广州市从化区街口街中田南三巷4栋302房</t>
  </si>
  <si>
    <t>高松</t>
  </si>
  <si>
    <t>蔺鑫颖</t>
  </si>
  <si>
    <t>谢国平</t>
  </si>
  <si>
    <t>江西省赣州市章贡区冶金大道</t>
  </si>
  <si>
    <t>江西省赣州市章贡区水西镇水西村坝头组13号</t>
  </si>
  <si>
    <t>李美花</t>
  </si>
  <si>
    <t>李良田</t>
  </si>
  <si>
    <t>陈华健</t>
  </si>
  <si>
    <t>钟锦浩</t>
  </si>
  <si>
    <t>山东省济南市历下区浏览器打开</t>
  </si>
  <si>
    <t>广东省等多久牛肉牛钱牛逼的吗</t>
  </si>
  <si>
    <t>张焕元</t>
  </si>
  <si>
    <t>张楠</t>
  </si>
  <si>
    <t>付丽云</t>
  </si>
  <si>
    <t>肖秀伟</t>
  </si>
  <si>
    <t>麦传胜</t>
  </si>
  <si>
    <t>刘鑫</t>
  </si>
  <si>
    <t>高永红</t>
  </si>
  <si>
    <t>周勇波</t>
  </si>
  <si>
    <t>安徽省合肥市包河区自己房间日剧聚聚解放军给那给那</t>
  </si>
  <si>
    <t>安徽省合肥市包河区这么刺激飞机场聚聚就</t>
  </si>
  <si>
    <t>赵杜艳</t>
  </si>
  <si>
    <t>龚帅</t>
  </si>
  <si>
    <t>王忠君</t>
  </si>
  <si>
    <t>马卉妮</t>
  </si>
  <si>
    <t>孙正</t>
  </si>
  <si>
    <t>张莹莹</t>
  </si>
  <si>
    <t>刘建锋</t>
  </si>
  <si>
    <t>江苏省泰州市靖江市靖江市城北园区北三环路68-10</t>
  </si>
  <si>
    <t>江苏省靖江市孤山望江路望江社区D区28幢</t>
  </si>
  <si>
    <t>王光洪</t>
  </si>
  <si>
    <t>罗建</t>
  </si>
  <si>
    <t>四川省成都市武侯区红牌楼蓝海officeB栋802</t>
  </si>
  <si>
    <t>四川省成都市双流县香山小区28栋2单元601</t>
  </si>
  <si>
    <t>王纲</t>
  </si>
  <si>
    <t>李天宝</t>
  </si>
  <si>
    <t>巫世炎</t>
  </si>
  <si>
    <t>王贞荣</t>
  </si>
  <si>
    <t>安孝</t>
  </si>
  <si>
    <t>杜国庆</t>
  </si>
  <si>
    <t>高薛</t>
  </si>
  <si>
    <t>胡国飞</t>
  </si>
  <si>
    <t>杨子兴</t>
  </si>
  <si>
    <t>金启斌</t>
  </si>
  <si>
    <t>广东省佛山市高明区广东省佛山市高明区荷城街道西安白梅村</t>
  </si>
  <si>
    <t>广东省佛山市高明区荷城街道双埇村一社1号</t>
  </si>
  <si>
    <t>付新颖</t>
  </si>
  <si>
    <t>高继坤</t>
  </si>
  <si>
    <t>林锋</t>
  </si>
  <si>
    <t>吕明欢</t>
  </si>
  <si>
    <t>陈佳</t>
  </si>
  <si>
    <t>熊力</t>
  </si>
  <si>
    <t>白建杰</t>
  </si>
  <si>
    <t>吕涛</t>
  </si>
  <si>
    <t>杨青军</t>
  </si>
  <si>
    <t>林跃冲</t>
  </si>
  <si>
    <t>覃永美</t>
  </si>
  <si>
    <t>广西河池市宜州市城北</t>
  </si>
  <si>
    <t>广西河池市宜州市城北宜山路141号</t>
  </si>
  <si>
    <t>康靖</t>
  </si>
  <si>
    <t>严杰锋</t>
  </si>
  <si>
    <t>黄浩林</t>
  </si>
  <si>
    <t>高福涛</t>
  </si>
  <si>
    <t>王桂美</t>
  </si>
  <si>
    <t>山东省淄博市张店区人民东路北三巷8-3-601</t>
  </si>
  <si>
    <t>山东省淄博市张店区南苑绿洲一区2号楼3单元402室</t>
  </si>
  <si>
    <t>隋宁</t>
  </si>
  <si>
    <t>宋学良</t>
  </si>
  <si>
    <t>胡浩</t>
  </si>
  <si>
    <t>杨冀平</t>
  </si>
  <si>
    <t>北京市北京市朝阳区居然之家北四环店2-1-100</t>
  </si>
  <si>
    <t>北京市北京市昌平区回龙观龙兴园中区3-2-301</t>
  </si>
  <si>
    <t>冯云杰</t>
  </si>
  <si>
    <t>李单</t>
  </si>
  <si>
    <t>重庆市重庆市沙坪坝区重庆市沙坪坝区小龙坎新街86号1-9旅游百事通</t>
  </si>
  <si>
    <t>重庆市重庆市沙坪坝区覃家岗街道融汇圣地亚南区4栋15-18</t>
  </si>
  <si>
    <t>王泽</t>
  </si>
  <si>
    <t>王柏香</t>
  </si>
  <si>
    <t>王彤</t>
  </si>
  <si>
    <t>赵永超</t>
  </si>
  <si>
    <t>梁广林</t>
  </si>
  <si>
    <t>东莞长安镇宵边大街</t>
  </si>
  <si>
    <t>广西玉林市容县广东莞长安</t>
  </si>
  <si>
    <t>张恭</t>
  </si>
  <si>
    <t>赖嘉琪</t>
  </si>
  <si>
    <t>李兰波</t>
  </si>
  <si>
    <t>汤益凯</t>
  </si>
  <si>
    <t>刘肖雨</t>
  </si>
  <si>
    <t>河北省沧州市泊头市泊头市新开街</t>
  </si>
  <si>
    <t>河北省沧州市泊头市泊头市上河城小区</t>
  </si>
  <si>
    <t>杨西</t>
  </si>
  <si>
    <t>余林侠</t>
  </si>
  <si>
    <t>胡威</t>
  </si>
  <si>
    <t>谢巧</t>
  </si>
  <si>
    <t>潘广庆</t>
  </si>
  <si>
    <t>山东省泰安市肥城市肥城市石横镇钢厂路001号</t>
  </si>
  <si>
    <t>山东省泰安市肥城市肥城市外贸小区七号楼二单元302</t>
  </si>
  <si>
    <t>陈允灯</t>
  </si>
  <si>
    <t>陆建</t>
  </si>
  <si>
    <t>濮永琪</t>
  </si>
  <si>
    <t>李保安</t>
  </si>
  <si>
    <t>吴操</t>
  </si>
  <si>
    <t>四川省成都市崇州市经济开发区创新路三段一号</t>
  </si>
  <si>
    <t>四川省成都市崇州市唐安西路新时代商城11栋3楼12号</t>
  </si>
  <si>
    <t>赵伟伟</t>
  </si>
  <si>
    <t>雷建家</t>
  </si>
  <si>
    <t>黄小园</t>
  </si>
  <si>
    <t>严雪松</t>
  </si>
  <si>
    <t>滕宗磊</t>
  </si>
  <si>
    <t>焦远</t>
  </si>
  <si>
    <t>宋江伟</t>
  </si>
  <si>
    <t>赵旭</t>
  </si>
  <si>
    <t>魏瑶</t>
  </si>
  <si>
    <t>金钟哲</t>
  </si>
  <si>
    <t>辽宁省铁岭市开原市哈大路2203号</t>
  </si>
  <si>
    <t>辽宁省铁岭市开原市哈大路121号楼1单元401室</t>
  </si>
  <si>
    <t>戴樱枝</t>
  </si>
  <si>
    <t>湖南省长沙市岳麓区桐梓坡西路158号</t>
  </si>
  <si>
    <t>湖南省长沙市望城区网船班20栋二单元208房</t>
  </si>
  <si>
    <t>董凯</t>
  </si>
  <si>
    <t>山东省青岛市黄岛区前湾港路218号海信工业园</t>
  </si>
  <si>
    <t>山东省青岛市黄岛区青岛市黄岛区前湾港路236号蜊叉泊小区七号楼二单元401室</t>
  </si>
  <si>
    <t>文荣</t>
  </si>
  <si>
    <t>苏畅</t>
  </si>
  <si>
    <t>宋勇</t>
  </si>
  <si>
    <t>陈年年</t>
  </si>
  <si>
    <t>浙江省嘉兴市秀洲区中山东路763</t>
  </si>
  <si>
    <t>浙江省嘉兴市秀洲区中山东路旭辉广场21楼404</t>
  </si>
  <si>
    <t>张陈凯</t>
  </si>
  <si>
    <t>吴桂生</t>
  </si>
  <si>
    <t>顾哲</t>
  </si>
  <si>
    <t>沈家庆</t>
  </si>
  <si>
    <t>施荣祥</t>
  </si>
  <si>
    <t>门亚南</t>
  </si>
  <si>
    <t>杨润连</t>
  </si>
  <si>
    <t>张男</t>
  </si>
  <si>
    <t>陈列</t>
  </si>
  <si>
    <t>何凡</t>
  </si>
  <si>
    <t>李从书</t>
  </si>
  <si>
    <t>陈芝</t>
  </si>
  <si>
    <t>浙江省杭州市拱墅区登云路518号</t>
  </si>
  <si>
    <t>浙江省绍兴市诸暨市王家井镇新合村上新庄301号</t>
  </si>
  <si>
    <t>张海丽</t>
  </si>
  <si>
    <t>魏磊</t>
  </si>
  <si>
    <t>李秋</t>
  </si>
  <si>
    <t>云南省大理白族自治州云龙县诺邓镇开发区</t>
  </si>
  <si>
    <t>云南省大理白族自治州云龙县诺邓镇河滨北路63号</t>
  </si>
  <si>
    <t>王立强</t>
  </si>
  <si>
    <t>肖红海</t>
  </si>
  <si>
    <t>徐先进</t>
  </si>
  <si>
    <t>王万良</t>
  </si>
  <si>
    <t>刘小菊</t>
  </si>
  <si>
    <t>薛玉霞</t>
  </si>
  <si>
    <t>施杰华</t>
  </si>
  <si>
    <t>裴俊</t>
  </si>
  <si>
    <t>陈志敏</t>
  </si>
  <si>
    <t>韦春柳</t>
  </si>
  <si>
    <t>广西河池市都安瑶族自治县都安县加贵乡</t>
  </si>
  <si>
    <t>广西河池市都安瑶族自治县都安县加贵乡加作村隘低屯</t>
  </si>
  <si>
    <t>朱志萍</t>
  </si>
  <si>
    <t>江苏省扬州市江都市仙女镇三友村佘桥组乐和东路109号</t>
  </si>
  <si>
    <t>江苏省扬州市江都区仙女镇三友村三友组43号</t>
  </si>
  <si>
    <t>吴志姝</t>
  </si>
  <si>
    <t>云跃飞</t>
  </si>
  <si>
    <t>李建财</t>
  </si>
  <si>
    <t>马兆武</t>
  </si>
  <si>
    <t>刘大进</t>
  </si>
  <si>
    <t>苟长宏</t>
  </si>
  <si>
    <t>韩瑞军</t>
  </si>
  <si>
    <t>朱禄辉</t>
  </si>
  <si>
    <t>江西省抚州市崇仁县崇仁县青年路18号</t>
  </si>
  <si>
    <t>江西省抚州市崇仁县崇仁县圳背路36号</t>
  </si>
  <si>
    <t>李龙友</t>
  </si>
  <si>
    <t>毕生</t>
  </si>
  <si>
    <t>孟双强</t>
  </si>
  <si>
    <t>山东省枣庄市滕州市山东省滕州市新兴北路46号</t>
  </si>
  <si>
    <t>山东省枣庄市滕州市山东省滕州市龙阳镇小寨村448号</t>
  </si>
  <si>
    <t>班华朋</t>
  </si>
  <si>
    <t>贵州省黔南布依族苗族自治州都匀市毛尖大道新市公安局正对面江淮汽车</t>
  </si>
  <si>
    <t>贵州省黔南布依族苗族自治州都匀市广惠街道平桥北路中房小区2栋1单元501</t>
  </si>
  <si>
    <t>张钰杰</t>
  </si>
  <si>
    <t>唐昌佑</t>
  </si>
  <si>
    <t>李清根</t>
  </si>
  <si>
    <t>冯延超</t>
  </si>
  <si>
    <t>丁一</t>
  </si>
  <si>
    <t>开从松</t>
  </si>
  <si>
    <t>赵天兵</t>
  </si>
  <si>
    <t>阳绪军</t>
  </si>
  <si>
    <t>张贵猛</t>
  </si>
  <si>
    <t>黄小毛</t>
  </si>
  <si>
    <t>谭华政</t>
  </si>
  <si>
    <t>孙建</t>
  </si>
  <si>
    <t>李云鹏</t>
  </si>
  <si>
    <t>闫国艳</t>
  </si>
  <si>
    <t>孙明</t>
  </si>
  <si>
    <t>王骁航</t>
  </si>
  <si>
    <t>江海华</t>
  </si>
  <si>
    <t>胡双双</t>
  </si>
  <si>
    <t>孔雪</t>
  </si>
  <si>
    <t>黄小荣</t>
  </si>
  <si>
    <t>徐海亮</t>
  </si>
  <si>
    <t>王向阳</t>
  </si>
  <si>
    <t>张小霞</t>
  </si>
  <si>
    <t>杨国平</t>
  </si>
  <si>
    <t>曹洪宾</t>
  </si>
  <si>
    <t>童志彬</t>
  </si>
  <si>
    <t>肖彬</t>
  </si>
  <si>
    <t>王佩琴</t>
  </si>
  <si>
    <t>广东省深圳市龙岗区布吉万科红大夏13楼1311</t>
  </si>
  <si>
    <t>广东省深圳市龙岗区布吉坂田万科金色半山501</t>
  </si>
  <si>
    <t>顾美琴</t>
  </si>
  <si>
    <t>杨权</t>
  </si>
  <si>
    <t>王叶林</t>
  </si>
  <si>
    <t>王英</t>
  </si>
  <si>
    <t>索晓鹏</t>
  </si>
  <si>
    <t>苏锐</t>
  </si>
  <si>
    <t>宋玲</t>
  </si>
  <si>
    <t>宁创壹</t>
  </si>
  <si>
    <t>李莹莹</t>
  </si>
  <si>
    <t>卢生威</t>
  </si>
  <si>
    <t>陈超华</t>
  </si>
  <si>
    <t>广东省佛山市南海区西樵镇山根大坑村环山路东2号</t>
  </si>
  <si>
    <t>广东省佛山市南海区西樵镇大同显岗南方村南三组在田里10号</t>
  </si>
  <si>
    <t>杨振刚</t>
  </si>
  <si>
    <t>胥朝阳</t>
  </si>
  <si>
    <t>陕西省西安市新城区陕西省西安市未央区玄武路中段</t>
  </si>
  <si>
    <t>陕西省咸阳市永寿县陕西省咸阳市永寿县甘井镇</t>
  </si>
  <si>
    <t>苏晓</t>
  </si>
  <si>
    <t>周忠生</t>
  </si>
  <si>
    <t>安徽省合肥市蜀山区锦绣大道88号</t>
  </si>
  <si>
    <t>安徽省合肥市蜀山区莲花路与耕耘路交口怡莲新城5栋504</t>
  </si>
  <si>
    <t>王婷婷</t>
  </si>
  <si>
    <t>黄远茂</t>
  </si>
  <si>
    <t>张献光</t>
  </si>
  <si>
    <t>摆建荣</t>
  </si>
  <si>
    <t>陈文思</t>
  </si>
  <si>
    <t>王喜金</t>
  </si>
  <si>
    <t>祝德金</t>
  </si>
  <si>
    <t>刘晶宇</t>
  </si>
  <si>
    <t>辽宁省大连市中山区中山区北京街102号</t>
  </si>
  <si>
    <t>大连市瓦房店南共济街三段壹美天城二号楼一单元201</t>
  </si>
  <si>
    <t>潘剑锋</t>
  </si>
  <si>
    <t>江苏省盐城市东台市鼓楼西路158号</t>
  </si>
  <si>
    <t>江苏省盐城市东台市鼓楼东路45-12号</t>
  </si>
  <si>
    <t>刘婷婷</t>
  </si>
  <si>
    <t>天津市天津市津南区天津河东区虎丘路格调竹境11号楼1703</t>
  </si>
  <si>
    <t>天津市天津市津南区辛村庄镇上小丁村一区2排28号</t>
  </si>
  <si>
    <t>石昊</t>
  </si>
  <si>
    <t>王涛</t>
  </si>
  <si>
    <t>翁云涛</t>
  </si>
  <si>
    <t>段浪浪</t>
  </si>
  <si>
    <t>张继强</t>
  </si>
  <si>
    <t>贾兴兴</t>
  </si>
  <si>
    <t>黄朝斌</t>
  </si>
  <si>
    <t>王忠强</t>
  </si>
  <si>
    <t>陈智宁</t>
  </si>
  <si>
    <t>陈骏</t>
  </si>
  <si>
    <t>焦利娟</t>
  </si>
  <si>
    <t>殷中兴</t>
  </si>
  <si>
    <t>湖北省黄石市黄石港区黄石市黄金山经济开发区紫鑫南路2号厂房</t>
  </si>
  <si>
    <t>湖北省黄石市大冶市大冶市东风路街道东风路口下叶小区尚一特酒店旁</t>
  </si>
  <si>
    <t>王熙伴</t>
  </si>
  <si>
    <t>安徽省合肥市包河区又有彩说清楚</t>
  </si>
  <si>
    <t>安徽省合肥市包河区www众人民大道</t>
  </si>
  <si>
    <t>袭晓龙</t>
  </si>
  <si>
    <t>曹诚</t>
  </si>
  <si>
    <t>王莉</t>
  </si>
  <si>
    <t>吴徐旺</t>
  </si>
  <si>
    <t>浙江省宁波市余姚市朗霞街道干家路村东干片</t>
  </si>
  <si>
    <t>浙江省宁波市余姚市泗门镇镇北路75弄1号</t>
  </si>
  <si>
    <t>金学文</t>
  </si>
  <si>
    <t>青海省西宁市城北区小桥俱乐部院内</t>
  </si>
  <si>
    <t>秦红根</t>
  </si>
  <si>
    <t>吴盛贤</t>
  </si>
  <si>
    <t>广东省梅州市丰顺县汤坑镇三门凹联通营业厅维修中心</t>
  </si>
  <si>
    <t>广东省梅州市丰顺县汤坑镇城北物资局宿舍B栋</t>
  </si>
  <si>
    <t>庞贞东</t>
  </si>
  <si>
    <t>王立磊</t>
  </si>
  <si>
    <t>高海花</t>
  </si>
  <si>
    <t>张加勤</t>
  </si>
  <si>
    <t>梁来萍</t>
  </si>
  <si>
    <t>施良才</t>
  </si>
  <si>
    <t>张冬冬</t>
  </si>
  <si>
    <t>张欣</t>
  </si>
  <si>
    <t>范素敬</t>
  </si>
  <si>
    <t>北京市北京市东城区东直门外大街</t>
  </si>
  <si>
    <t>陈军</t>
  </si>
  <si>
    <t>席印钊</t>
  </si>
  <si>
    <t>林斌</t>
  </si>
  <si>
    <t>刘文兵</t>
  </si>
  <si>
    <t>王洁</t>
  </si>
  <si>
    <t>徐鸿鹏</t>
  </si>
  <si>
    <t>刘君</t>
  </si>
  <si>
    <t>马红娟</t>
  </si>
  <si>
    <t>莫世胶</t>
  </si>
  <si>
    <t>宋城辉</t>
  </si>
  <si>
    <t>徐超</t>
  </si>
  <si>
    <t>周佳慧</t>
  </si>
  <si>
    <t>沈飞</t>
  </si>
  <si>
    <t>张顺雨</t>
  </si>
  <si>
    <t>田洪武</t>
  </si>
  <si>
    <t>湖北省武汉市洪山区湖北省武汉市洪山区左岭大道9号</t>
  </si>
  <si>
    <t>湖北省武汉市洪山区湖北省武汉市洪山区左岭大道武汉华星光电宿舍</t>
  </si>
  <si>
    <t>孙义强</t>
  </si>
  <si>
    <t>张茂荣</t>
  </si>
  <si>
    <t>陈荣捷</t>
  </si>
  <si>
    <t>邓小凤</t>
  </si>
  <si>
    <t>蔡彪</t>
  </si>
  <si>
    <t>李中华</t>
  </si>
  <si>
    <t>刘汝洲</t>
  </si>
  <si>
    <t>文姜红</t>
  </si>
  <si>
    <t>湖南省长沙市芙蓉区湖南省长沙市芙蓉区湖镇7栋168号</t>
  </si>
  <si>
    <t>湖南省株洲市株洲县湖南省株洲县王十万乡石灰冲村干冲组12号</t>
  </si>
  <si>
    <t>张立飞</t>
  </si>
  <si>
    <t>陈长满</t>
  </si>
  <si>
    <t>郑旭明</t>
  </si>
  <si>
    <t>黄伟业</t>
  </si>
  <si>
    <t>王超</t>
  </si>
  <si>
    <t>孟明斌</t>
  </si>
  <si>
    <t>李庆敏</t>
  </si>
  <si>
    <t>钟生安</t>
  </si>
  <si>
    <t>王金付</t>
  </si>
  <si>
    <t>长安镇振安中路明珠大厦906</t>
  </si>
  <si>
    <t>长安镇振安中路华悦公馆808</t>
  </si>
  <si>
    <t>王鹏宇</t>
  </si>
  <si>
    <t>张蒙</t>
  </si>
  <si>
    <t>河北省沧州市任丘市河北省任丘市石门桥镇崔家村</t>
  </si>
  <si>
    <t>河北省沧州市任丘市石门桥镇崔家村23号</t>
  </si>
  <si>
    <t>张磊</t>
  </si>
  <si>
    <t>李红娜</t>
  </si>
  <si>
    <t>湖北省荆州市荆州区北京西路629</t>
  </si>
  <si>
    <t>湖北省荆州市荆州区荆州花园</t>
  </si>
  <si>
    <t>蔡延锦</t>
  </si>
  <si>
    <t>霍鹏飞</t>
  </si>
  <si>
    <t>黑龙江省哈尔滨市南岗区学府三道街23号</t>
  </si>
  <si>
    <t>黑龙江省哈尔滨市道外区南十六道街74号1单元502</t>
  </si>
  <si>
    <t>胡勇</t>
  </si>
  <si>
    <t>林振军</t>
  </si>
  <si>
    <t>曹植</t>
  </si>
  <si>
    <t>万晨</t>
  </si>
  <si>
    <t>胡云春</t>
  </si>
  <si>
    <t>陕西省西安市高陵县长庆东路与泾渭八路西南角</t>
  </si>
  <si>
    <t>陕西省西安市高陵县泾渭二路八水御源1807</t>
  </si>
  <si>
    <t>田从艳</t>
  </si>
  <si>
    <t>吴美英</t>
  </si>
  <si>
    <t>陈建发</t>
  </si>
  <si>
    <t>湖南省长沙市雨花区天下一家嘉园2栋5楼</t>
  </si>
  <si>
    <t>湖南省长沙市岳麓区望城坡街道玉兰路涧塘43栋114号</t>
  </si>
  <si>
    <t>许滨滨</t>
  </si>
  <si>
    <t>山东省烟台市芝罘区嘉兴路8号</t>
  </si>
  <si>
    <t>山东省烟台市福山区开发区杭州大街越秀星汇金沙8号楼301室</t>
  </si>
  <si>
    <t>宋学德</t>
  </si>
  <si>
    <t>屈娅君</t>
  </si>
  <si>
    <t>赵鹏胤</t>
  </si>
  <si>
    <t>郭新江</t>
  </si>
  <si>
    <t>陆秋月</t>
  </si>
  <si>
    <t>江苏省无锡市江阴市虹桥北路118号</t>
  </si>
  <si>
    <t>江苏省无锡市江阴市璜土镇常泽桥西常泽桥61号</t>
  </si>
  <si>
    <t>王宝林</t>
  </si>
  <si>
    <t>毛习仲</t>
  </si>
  <si>
    <t>谷志强</t>
  </si>
  <si>
    <t>山西省大同市城区水泉湾龙园南门E区10号</t>
  </si>
  <si>
    <t>山西省大同市城区永泰南路七里村8号</t>
  </si>
  <si>
    <t>朱琳</t>
  </si>
  <si>
    <t>廖进烽</t>
  </si>
  <si>
    <t>廖烨</t>
  </si>
  <si>
    <t>广西崇左市江洲区太平镇江南路89号6栋11单元202室</t>
  </si>
  <si>
    <t>广西崇左市江洲区太平镇新华路6号</t>
  </si>
  <si>
    <t>兰谢秋</t>
  </si>
  <si>
    <t>赵广元</t>
  </si>
  <si>
    <t>柳菁</t>
  </si>
  <si>
    <t>马伟伟</t>
  </si>
  <si>
    <t>陈吉伟</t>
  </si>
  <si>
    <t>胡伟征</t>
  </si>
  <si>
    <t>毛高强</t>
  </si>
  <si>
    <t>广东省深圳市宝安区石岩街道民生一路久顺工业园</t>
  </si>
  <si>
    <t>广东省深圳市宝安区石岩街道民生一路122号</t>
  </si>
  <si>
    <t>张荣权</t>
  </si>
  <si>
    <t>广东省肇庆市端州区南街镇环城西路72号</t>
  </si>
  <si>
    <t>广东省肇庆市广宁县南街镇圣堂社区居委会畔河湾聚宝楼A座602房</t>
  </si>
  <si>
    <t>李子汉</t>
  </si>
  <si>
    <t>王兆强</t>
  </si>
  <si>
    <t>李彭</t>
  </si>
  <si>
    <t>黄胜</t>
  </si>
  <si>
    <t>周鹏</t>
  </si>
  <si>
    <t>刘山宏</t>
  </si>
  <si>
    <t>杨维国</t>
  </si>
  <si>
    <t>余小方</t>
  </si>
  <si>
    <t>杨恒</t>
  </si>
  <si>
    <t>吴文静</t>
  </si>
  <si>
    <t>陈修政</t>
  </si>
  <si>
    <t>宋志永</t>
  </si>
  <si>
    <t>张杰</t>
  </si>
  <si>
    <t>史磊</t>
  </si>
  <si>
    <t>韩洋森</t>
  </si>
  <si>
    <t>张晓天</t>
  </si>
  <si>
    <t>杨明忠</t>
  </si>
  <si>
    <t>毛源泉</t>
  </si>
  <si>
    <t>温峻铨</t>
  </si>
  <si>
    <t>张雄</t>
  </si>
  <si>
    <t>四川省成都市双流县成都天府新区伏龙小区十一街2号</t>
  </si>
  <si>
    <t>四川省南充市顺庆区杨家巷24号7层2号</t>
  </si>
  <si>
    <t>吕梓伟</t>
  </si>
  <si>
    <t>四川省广安市邻水县鼎屏镇罐沟红光路一号</t>
  </si>
  <si>
    <t>四川省广安市邻水县牟家镇牟泰路501</t>
  </si>
  <si>
    <t>韦晓夏</t>
  </si>
  <si>
    <t>肖盼宇</t>
  </si>
  <si>
    <t>曾玉华</t>
  </si>
  <si>
    <t>闫子良</t>
  </si>
  <si>
    <t>河南省郑州市金水区丰庆路与文劳路交叉口</t>
  </si>
  <si>
    <t>河南省郑州市金水区丰庆路博颂路明天花园</t>
  </si>
  <si>
    <t>黄俊豪</t>
  </si>
  <si>
    <t>陶思思</t>
  </si>
  <si>
    <t>河南省开封市开封县祥符街21号</t>
  </si>
  <si>
    <t>河南省开封市顺河回族区北羊市街口6号</t>
  </si>
  <si>
    <t>曾沙生</t>
  </si>
  <si>
    <t>王蕾</t>
  </si>
  <si>
    <t>杨利</t>
  </si>
  <si>
    <t>张健</t>
  </si>
  <si>
    <t>山东省青岛市市南区博兴路108号二层</t>
  </si>
  <si>
    <t>山东省青岛市市北区延安三路178号708户</t>
  </si>
  <si>
    <t>武明斗</t>
  </si>
  <si>
    <t>山西省吕梁市孝义市梧桐镇西王屯村</t>
  </si>
  <si>
    <t>山西省吕梁市孝义市永安路永泰花园2号楼一单元21层中门</t>
  </si>
  <si>
    <t>尹海峰</t>
  </si>
  <si>
    <t>聂磊</t>
  </si>
  <si>
    <t>冯记伟</t>
  </si>
  <si>
    <t>张青</t>
  </si>
  <si>
    <t>常娜娜</t>
  </si>
  <si>
    <t>黄海峰</t>
  </si>
  <si>
    <t>吴佳颖</t>
  </si>
  <si>
    <t>张利云</t>
  </si>
  <si>
    <t>汪理智</t>
  </si>
  <si>
    <t>王博</t>
  </si>
  <si>
    <t>周原龙</t>
  </si>
  <si>
    <t>广东省深圳市宝安区公明街道玉律第一工业区A11栋</t>
  </si>
  <si>
    <t>广东省深圳市宝安区公明街道玉律社区玉律第一工业区B5栋</t>
  </si>
  <si>
    <t>储朝胜</t>
  </si>
  <si>
    <t>隋永淼</t>
  </si>
  <si>
    <t>江苏省徐州市鼓楼区杨山路20号</t>
  </si>
  <si>
    <t>辽宁省沈阳市铁西区重工街小北一路北一新村</t>
  </si>
  <si>
    <t>王华斌</t>
  </si>
  <si>
    <t>江西省赣州市章贡区沙石工业园公园南路东段</t>
  </si>
  <si>
    <t>江西省赣州市宁都县钓峰乡钓峰村上排组1号</t>
  </si>
  <si>
    <t>郭承坤</t>
  </si>
  <si>
    <t>吴佳旺</t>
  </si>
  <si>
    <t>廖伟</t>
  </si>
  <si>
    <t>芦文旭</t>
  </si>
  <si>
    <t>山西省长治市城区太行东街与东外环交叉口东北角</t>
  </si>
  <si>
    <t>山西省长治市城区长运东家属院十号楼一单元二楼西户</t>
  </si>
  <si>
    <t>张煦</t>
  </si>
  <si>
    <t>辽宁省大连市金州区大连市金州区保灵路9号</t>
  </si>
  <si>
    <t>辽宁省大连市西岗区大连市西岗区香一街9-4-1</t>
  </si>
  <si>
    <t>刘乐</t>
  </si>
  <si>
    <t>谢斌</t>
  </si>
  <si>
    <t>李长雪</t>
  </si>
  <si>
    <t>冯浩</t>
  </si>
  <si>
    <t>刘佳凤</t>
  </si>
  <si>
    <t>杨青松</t>
  </si>
  <si>
    <t>周政羽</t>
  </si>
  <si>
    <t>卢盼盼</t>
  </si>
  <si>
    <t>毛小钟</t>
  </si>
  <si>
    <t>李秀秀</t>
  </si>
  <si>
    <t>薛峰</t>
  </si>
  <si>
    <t>广西柳州市柳南区高新一路信息产业园区d栋d666</t>
  </si>
  <si>
    <t>广西柳州市柳南区城站路233号6栋2单元501</t>
  </si>
  <si>
    <t>关赞雪</t>
  </si>
  <si>
    <t>周林</t>
  </si>
  <si>
    <t>胡春惠</t>
  </si>
  <si>
    <t>张童</t>
  </si>
  <si>
    <t>马万祥</t>
  </si>
  <si>
    <t>张洪罡</t>
  </si>
  <si>
    <t>李亚亮</t>
  </si>
  <si>
    <t>陆涛涛</t>
  </si>
  <si>
    <t>郑洁林</t>
  </si>
  <si>
    <t>苏培桢</t>
  </si>
  <si>
    <t>廖三利</t>
  </si>
  <si>
    <t>王菲</t>
  </si>
  <si>
    <t>戴丽霞</t>
  </si>
  <si>
    <t>江苏省无锡市滨湖区无锡市滨湖区万达广场万达百货3楼欧迪芬</t>
  </si>
  <si>
    <t>江苏省无锡市惠山区钱桥街道花园路花园小区23-2-702</t>
  </si>
  <si>
    <t>薛春双</t>
  </si>
  <si>
    <t>金丙杰</t>
  </si>
  <si>
    <t>河北省沧州市沧县大官厅乡金庄子村</t>
  </si>
  <si>
    <t>河北省沧州市沧县大官厅乡金庄子村276号</t>
  </si>
  <si>
    <t>惠建国</t>
  </si>
  <si>
    <t>安徽省合肥市包河区安徽阜阳市海淀区</t>
  </si>
  <si>
    <t>安徽省合肥市包河区安徽合肥包</t>
  </si>
  <si>
    <t>李存军</t>
  </si>
  <si>
    <t>谢晓宜</t>
  </si>
  <si>
    <t>姚依凡</t>
  </si>
  <si>
    <t>寿建祥</t>
  </si>
  <si>
    <t>赵岩</t>
  </si>
  <si>
    <t>唐人奎</t>
  </si>
  <si>
    <t>曹敏琪</t>
  </si>
  <si>
    <t>黄楚楚</t>
  </si>
  <si>
    <t>朱海亮</t>
  </si>
  <si>
    <t>罗亚辉</t>
  </si>
  <si>
    <t>张志华</t>
  </si>
  <si>
    <t>刘睿铭</t>
  </si>
  <si>
    <t>赵双双</t>
  </si>
  <si>
    <t>黄擎宇</t>
  </si>
  <si>
    <t>黄素娟</t>
  </si>
  <si>
    <t>云南省迪庆藏族自治州维西傈僳族自治县保和镇东大街15号</t>
  </si>
  <si>
    <t>云南省迪庆藏族自治州维西傈僳族自治县保和镇嘎萨街28栋3单元201室</t>
  </si>
  <si>
    <t>王卫星</t>
  </si>
  <si>
    <t>林秀云</t>
  </si>
  <si>
    <t>贵州省黔南布依族苗族自治州都匀市开发区老山可乐永辉超市耐克专卖店</t>
  </si>
  <si>
    <t>贵州省黔南布依族苗族自治州都匀市银湖星城5栋2单元</t>
  </si>
  <si>
    <t>李雪玲</t>
  </si>
  <si>
    <t>浙江省温州市瑞安市安阳路391号</t>
  </si>
  <si>
    <t>浙江省温州市瑞安市商城大道酒厂宿舍小区D栋三单元201</t>
  </si>
  <si>
    <t>陈迁</t>
  </si>
  <si>
    <t>彭信泰</t>
  </si>
  <si>
    <t>陈本树</t>
  </si>
  <si>
    <t>卿锐</t>
  </si>
  <si>
    <t>四川省成都市武侯区火车南站西路18号川旅大厦1栋1单元9楼</t>
  </si>
  <si>
    <t>四川省成都市成华区新鸿南路77号18栋1单元15号</t>
  </si>
  <si>
    <t>石陈西</t>
  </si>
  <si>
    <t>重庆市重庆市永川区重庆市永川区大安镇</t>
  </si>
  <si>
    <t>重庆市重庆市永川区重庆市永川区大安镇公交车站旁</t>
  </si>
  <si>
    <t>刘胜鹏</t>
  </si>
  <si>
    <t>刘建民</t>
  </si>
  <si>
    <t>魏孔亮</t>
  </si>
  <si>
    <t>向航</t>
  </si>
  <si>
    <t>高梦蝶</t>
  </si>
  <si>
    <t>韩明森</t>
  </si>
  <si>
    <t>山东省青岛市黄岛区王台镇环台北路甲88号</t>
  </si>
  <si>
    <t>山东省青岛市黄岛区王台镇前二沟村91号</t>
  </si>
  <si>
    <t>潘俊标</t>
  </si>
  <si>
    <t>兰键</t>
  </si>
  <si>
    <t>广西柳州市城中区柳州市柳南区柳工大道交叉口</t>
  </si>
  <si>
    <t>广西柳州市柳南区柳太路面粉厂宿舍12栋一单元201</t>
  </si>
  <si>
    <t>陈锐</t>
  </si>
  <si>
    <t>焦方朔</t>
  </si>
  <si>
    <t>汝波</t>
  </si>
  <si>
    <t>陆创</t>
  </si>
  <si>
    <t>仉培庆</t>
  </si>
  <si>
    <t>张美娟</t>
  </si>
  <si>
    <t>陈秋生</t>
  </si>
  <si>
    <t>福建省莆田市城厢区龙桥街道雷山路128号</t>
  </si>
  <si>
    <t>福建省莆田市城厢区霞林街道下林居委会下宅183号</t>
  </si>
  <si>
    <t>郭伟雄</t>
  </si>
  <si>
    <t>刘培强</t>
  </si>
  <si>
    <t>孙元勋</t>
  </si>
  <si>
    <t>胡定波</t>
  </si>
  <si>
    <t>北京市北京市朝阳区6号院1号楼2层</t>
  </si>
  <si>
    <t>北京市北京市大兴区亦庄南海家园27号楼2单元801</t>
  </si>
  <si>
    <t>郑何</t>
  </si>
  <si>
    <t>靳君</t>
  </si>
  <si>
    <t>李明飞</t>
  </si>
  <si>
    <t>崔浩亮</t>
  </si>
  <si>
    <t>倪野</t>
  </si>
  <si>
    <t>刘慧</t>
  </si>
  <si>
    <t>陶国彬</t>
  </si>
  <si>
    <t>黄从艳</t>
  </si>
  <si>
    <t>曹毅</t>
  </si>
  <si>
    <t>张声平</t>
  </si>
  <si>
    <t>刘富娟</t>
  </si>
  <si>
    <t>李亚静</t>
  </si>
  <si>
    <t>郑玉士</t>
  </si>
  <si>
    <t>宋子成</t>
  </si>
  <si>
    <t>符靖</t>
  </si>
  <si>
    <t>海南省海口市琼山区府城振兴路109号景怡苑商场101号铺面</t>
  </si>
  <si>
    <t>海南省海口市琼山区府城振发路24号凤翔花园a5栋2303</t>
  </si>
  <si>
    <t>伍小玲</t>
  </si>
  <si>
    <t>曾文彬</t>
  </si>
  <si>
    <t>广东省肇庆市端州区站北路46号</t>
  </si>
  <si>
    <t>四川省资阳市简阳市丹景乡保安村五组28号</t>
  </si>
  <si>
    <t>李国辉</t>
  </si>
  <si>
    <t>葛宇宇</t>
  </si>
  <si>
    <t>河南省三门峡市灵宝市灵宝市长安路中段368号</t>
  </si>
  <si>
    <t>河南省三门峡市灵宝市阳店镇杜家沟村葛家沟06组106号</t>
  </si>
  <si>
    <t>邓云</t>
  </si>
  <si>
    <t>陈叨群</t>
  </si>
  <si>
    <t>何建平</t>
  </si>
  <si>
    <t>李文进</t>
  </si>
  <si>
    <t>福建省福州市鼓楼区鼓楼区东大路8号花开富贵财经世界12单元</t>
  </si>
  <si>
    <t>福建省福州市鼓楼区鼓楼区树汤路13号树兜新村3座502单元</t>
  </si>
  <si>
    <t>格茸达瓦</t>
  </si>
  <si>
    <t>田文良</t>
  </si>
  <si>
    <t>朱京华</t>
  </si>
  <si>
    <t>马兴兴</t>
  </si>
  <si>
    <t>王斌</t>
  </si>
  <si>
    <t>易春荣</t>
  </si>
  <si>
    <t>杨才湛</t>
  </si>
  <si>
    <t>秦阳</t>
  </si>
  <si>
    <t>宋丽晖</t>
  </si>
  <si>
    <t>黎家桂</t>
  </si>
  <si>
    <t>安徽省合肥市包河区塘东微6栋7室</t>
  </si>
  <si>
    <t>南宁东兴街6栋7室</t>
  </si>
  <si>
    <t>费晓华</t>
  </si>
  <si>
    <t>林文勇</t>
  </si>
  <si>
    <t>季小燕</t>
  </si>
  <si>
    <t>王春辉</t>
  </si>
  <si>
    <t>陈阔</t>
  </si>
  <si>
    <t>袁亚坤</t>
  </si>
  <si>
    <t>秦向峰</t>
  </si>
  <si>
    <t>宁夏固原市原州区南城路新街口B区309</t>
  </si>
  <si>
    <t>宁夏固原市原州区东海宋家巷四区6号楼二单元601</t>
  </si>
  <si>
    <t>杨梦华</t>
  </si>
  <si>
    <t>王学东</t>
  </si>
  <si>
    <t>肖帮强</t>
  </si>
  <si>
    <t>高得文</t>
  </si>
  <si>
    <t>甘肃省庆阳市华池县新车站4号</t>
  </si>
  <si>
    <t>甘肃省庆阳市华池县东沟廉租房2号楼5单元102</t>
  </si>
  <si>
    <t>王鸿</t>
  </si>
  <si>
    <t>杨明</t>
  </si>
  <si>
    <t>张成林</t>
  </si>
  <si>
    <t>湖北省武汉市东西湖区高桥四路天成云河物流园</t>
  </si>
  <si>
    <t>湖北省武汉市东西湖区吴家山六顺路恒春里社区89号三楼</t>
  </si>
  <si>
    <t>张春霞</t>
  </si>
  <si>
    <t>聂祖桃</t>
  </si>
  <si>
    <t>孙惠华</t>
  </si>
  <si>
    <t>李富杰</t>
  </si>
  <si>
    <t>甘肃省庆阳市西峰区庆阳市西峰区世纪大道26号</t>
  </si>
  <si>
    <t>甘肃省庆阳市西峰区九龙北路北城小区</t>
  </si>
  <si>
    <t>王一东</t>
  </si>
  <si>
    <t>李攀</t>
  </si>
  <si>
    <t>张顺锋</t>
  </si>
  <si>
    <t>段银侨</t>
  </si>
  <si>
    <t>龙春燕</t>
  </si>
  <si>
    <t>钟涛</t>
  </si>
  <si>
    <t>陕西省榆林市靖边县陕西省榆林市靖边县天河城</t>
  </si>
  <si>
    <t>陕西省延安市宝塔区勘探小区6号楼1601室</t>
  </si>
  <si>
    <t>曲鑫</t>
  </si>
  <si>
    <t>寇玉财</t>
  </si>
  <si>
    <t>刘从宝</t>
  </si>
  <si>
    <t>潘安</t>
  </si>
  <si>
    <t>臧韵兰</t>
  </si>
  <si>
    <t>董占隆</t>
  </si>
  <si>
    <t>施琦斌</t>
  </si>
  <si>
    <t>周小鹏</t>
  </si>
  <si>
    <t>广东省佛山市南海区里水镇志高工业园</t>
  </si>
  <si>
    <t>广东省佛山市南海区里水镇河塱沙37号</t>
  </si>
  <si>
    <t>胡赛</t>
  </si>
  <si>
    <t>魏子贤</t>
  </si>
  <si>
    <t>赵书倩</t>
  </si>
  <si>
    <t>江苏省连云港市新浦区通灌北路58号苏宁广场一楼</t>
  </si>
  <si>
    <t>江苏省连云港市新浦区通灌北路188号东新绿苑A组团五号楼719室</t>
  </si>
  <si>
    <t>秦小军</t>
  </si>
  <si>
    <t>孙一冉</t>
  </si>
  <si>
    <t>曾金华</t>
  </si>
  <si>
    <t>李巍</t>
  </si>
  <si>
    <t>漆豪</t>
  </si>
  <si>
    <t>王洪刚</t>
  </si>
  <si>
    <t>山东省泰安市新泰市新汶工业园区惠普路</t>
  </si>
  <si>
    <t>山东省泰安市新泰市小协镇大协村小康楼路13号</t>
  </si>
  <si>
    <t>胡健</t>
  </si>
  <si>
    <t>安徽省黄山市歙县黄山西路26号</t>
  </si>
  <si>
    <t>安徽省黄山市歙县徽城镇程家坞村程家坞组20号</t>
  </si>
  <si>
    <t>熊柱康</t>
  </si>
  <si>
    <t>刘琰</t>
  </si>
  <si>
    <t>王晓庆</t>
  </si>
  <si>
    <t>文超</t>
  </si>
  <si>
    <t>黄荣华</t>
  </si>
  <si>
    <t>朱孝铠</t>
  </si>
  <si>
    <t>施鋆</t>
  </si>
  <si>
    <t>云南省西双版纳傣族自治州勐腊县勐腊县茶马街29号</t>
  </si>
  <si>
    <t>云南省西双版纳傣族自治州勐腊县勐腊县专供路22幢一单元三室</t>
  </si>
  <si>
    <t>杨华</t>
  </si>
  <si>
    <t>李涵仪</t>
  </si>
  <si>
    <t>裴旭平</t>
  </si>
  <si>
    <t>刘卫</t>
  </si>
  <si>
    <t>甘肃省庆阳市华池县吴华路华电家园小区2号</t>
  </si>
  <si>
    <t>甘肃省庆阳市华池县城壕镇中塬村花麻塬小组5号</t>
  </si>
  <si>
    <t>赵魏超</t>
  </si>
  <si>
    <t>朱鹏宇</t>
  </si>
  <si>
    <t>舒林伟</t>
  </si>
  <si>
    <t>曾志勇</t>
  </si>
  <si>
    <t>刘治兵</t>
  </si>
  <si>
    <t>牛永芮</t>
  </si>
  <si>
    <t>游华</t>
  </si>
  <si>
    <t>广东省佛山市南海区狮山镇新和工业园A栋104</t>
  </si>
  <si>
    <t>广东省佛山市禅城区狮山镇新和村15号</t>
  </si>
  <si>
    <t>陈荟雨</t>
  </si>
  <si>
    <t>黄建伟</t>
  </si>
  <si>
    <t>福建省厦门市同安区厦门市同安工业区思明园166号</t>
  </si>
  <si>
    <t>福建省厦门市思明区新民镇梧侣大社里1172号</t>
  </si>
  <si>
    <t>胡林</t>
  </si>
  <si>
    <t>韦送光</t>
  </si>
  <si>
    <t>邓雅文</t>
  </si>
  <si>
    <t>张新乔</t>
  </si>
  <si>
    <t>柏闯</t>
  </si>
  <si>
    <t>韩磊</t>
  </si>
  <si>
    <t>曾运涛</t>
  </si>
  <si>
    <t>王水仙</t>
  </si>
  <si>
    <t>高华</t>
  </si>
  <si>
    <t>魏威</t>
  </si>
  <si>
    <t>安徽省滁州市琅琊区滁东经济开发区九江路201</t>
  </si>
  <si>
    <t>安徽省滁州市来安县创业南路创业中苑18幢一单元1701</t>
  </si>
  <si>
    <t>韦志菜</t>
  </si>
  <si>
    <t>付椀珺</t>
  </si>
  <si>
    <t>李玉贤</t>
  </si>
  <si>
    <t>刘义</t>
  </si>
  <si>
    <t>魏新燎</t>
  </si>
  <si>
    <t>福建省三明市大田县栋山路18号</t>
  </si>
  <si>
    <t>福建省三明市大田县富山新村3路22号</t>
  </si>
  <si>
    <t>李亚洁</t>
  </si>
  <si>
    <t>黄齐华</t>
  </si>
  <si>
    <t>张文惠</t>
  </si>
  <si>
    <t>汤念</t>
  </si>
  <si>
    <t>杨胜强</t>
  </si>
  <si>
    <t>张晨曦</t>
  </si>
  <si>
    <t>高敏</t>
  </si>
  <si>
    <t>张云</t>
  </si>
  <si>
    <t>高双</t>
  </si>
  <si>
    <t>林洪伟</t>
  </si>
  <si>
    <t>庞建婷</t>
  </si>
  <si>
    <t>钟兴吉</t>
  </si>
  <si>
    <t>李斌斌</t>
  </si>
  <si>
    <t>李金聪</t>
  </si>
  <si>
    <t>孙亚风</t>
  </si>
  <si>
    <t>苏家法</t>
  </si>
  <si>
    <t>广西南宁市西乡塘区科园大道68号12栋308</t>
  </si>
  <si>
    <t>广西南宁市西乡塘区丰达路8号1栋2126房</t>
  </si>
  <si>
    <t>刘国</t>
  </si>
  <si>
    <t>郝金超</t>
  </si>
  <si>
    <t>张术伟</t>
  </si>
  <si>
    <t>丁兆娣</t>
  </si>
  <si>
    <t>马建华</t>
  </si>
  <si>
    <t>刘忠正</t>
  </si>
  <si>
    <t>朱佳奇</t>
  </si>
  <si>
    <t>刘影</t>
  </si>
  <si>
    <t>欧阳志强</t>
  </si>
  <si>
    <t>王伟平</t>
  </si>
  <si>
    <t>陕西省西安市莲湖区西大街335号</t>
  </si>
  <si>
    <t>陕西省西安市莲湖区劳武路125号</t>
  </si>
  <si>
    <t>王龙</t>
  </si>
  <si>
    <t>高峰</t>
  </si>
  <si>
    <t>郭飞</t>
  </si>
  <si>
    <t>袁志丹</t>
  </si>
  <si>
    <t>易鑫</t>
  </si>
  <si>
    <t>梁健松</t>
  </si>
  <si>
    <t>王浩粼</t>
  </si>
  <si>
    <t>宋歌</t>
  </si>
  <si>
    <t>梁江</t>
  </si>
  <si>
    <t>陈国明</t>
  </si>
  <si>
    <t>曾检兰</t>
  </si>
  <si>
    <t>刘学田</t>
  </si>
  <si>
    <t>何军</t>
  </si>
  <si>
    <t>林昌结</t>
  </si>
  <si>
    <t>路宇航</t>
  </si>
  <si>
    <t>周晓鹤</t>
  </si>
  <si>
    <t>梁卓辉</t>
  </si>
  <si>
    <t>孟超</t>
  </si>
  <si>
    <t>陆红杏</t>
  </si>
  <si>
    <t>谢丽琴</t>
  </si>
  <si>
    <t>张志伟</t>
  </si>
  <si>
    <t>王帅</t>
  </si>
  <si>
    <t>河北省张家口市涿鹿县轩辕路38号</t>
  </si>
  <si>
    <t>河北省张家口市涿鹿县祥和苑B 2四单元201</t>
  </si>
  <si>
    <t>卢玉龙</t>
  </si>
  <si>
    <t>勾忠鑫</t>
  </si>
  <si>
    <t>普俊伟</t>
  </si>
  <si>
    <t>明发坤</t>
  </si>
  <si>
    <t>林继峰</t>
  </si>
  <si>
    <t>广东省广州市番禺区石壁街道韦涌村苏基坊七号</t>
  </si>
  <si>
    <t>广东省广州市番禺区广东省乐昌市长来镇上坪村委会上坪坝组64号</t>
  </si>
  <si>
    <t>徐正严</t>
  </si>
  <si>
    <t>李长鑫</t>
  </si>
  <si>
    <t>齐占佳</t>
  </si>
  <si>
    <t>赵飞</t>
  </si>
  <si>
    <t>黑龙江省哈尔滨市道里区民庆街15号</t>
  </si>
  <si>
    <t>黑龙江省哈尔滨市道里区安宁街167号一单元101室</t>
  </si>
  <si>
    <t>赵健</t>
  </si>
  <si>
    <t>关泳涛</t>
  </si>
  <si>
    <t>陈志强</t>
  </si>
  <si>
    <t>曾恒燕</t>
  </si>
  <si>
    <t>柳晶</t>
  </si>
  <si>
    <t>陈简滔</t>
  </si>
  <si>
    <t>别怀强</t>
  </si>
  <si>
    <t>田金玉</t>
  </si>
  <si>
    <t>高子翔</t>
  </si>
  <si>
    <t>王泽豪</t>
  </si>
  <si>
    <t>湖北省黄冈市黄州区黄州大道162号</t>
  </si>
  <si>
    <t>湖北省黄冈市黄州区火王庙小区68号</t>
  </si>
  <si>
    <t>黄雯婷</t>
  </si>
  <si>
    <t>何添熠</t>
  </si>
  <si>
    <t>张荣攀</t>
  </si>
  <si>
    <t>祁宇欣</t>
  </si>
  <si>
    <t>杨振邦</t>
  </si>
  <si>
    <t>海南省海口市秀英区海口市昌江县石碌镇东风路58号门号108</t>
  </si>
  <si>
    <t>海南省海口市秀英区海南省海口市昌江县石碌镇育才路6号43栋</t>
  </si>
  <si>
    <t>江选存</t>
  </si>
  <si>
    <t>广东省阳江市阳西县城镇人民大道89号之二</t>
  </si>
  <si>
    <t>广东省阳江市阳西县城镇六区升平九街1之11号</t>
  </si>
  <si>
    <t>赵伟</t>
  </si>
  <si>
    <t>张宇</t>
  </si>
  <si>
    <t>连文毅</t>
  </si>
  <si>
    <t>文延勇</t>
  </si>
  <si>
    <t>利开广</t>
  </si>
  <si>
    <t>刘俊渊</t>
  </si>
  <si>
    <t>黄捷</t>
  </si>
  <si>
    <t>付琳</t>
  </si>
  <si>
    <t>谭慧雯</t>
  </si>
  <si>
    <t>范子财</t>
  </si>
  <si>
    <t>徐佳</t>
  </si>
  <si>
    <t>苏龙龙</t>
  </si>
  <si>
    <t>王飞</t>
  </si>
  <si>
    <t>李智群</t>
  </si>
  <si>
    <t>韩可</t>
  </si>
  <si>
    <t>陈渝</t>
  </si>
  <si>
    <t>四川省眉山市东坡区裴城路610号金罗马广场</t>
  </si>
  <si>
    <t>四川省成都市金牛区蓉北商贸大道一段幸福彼岸1-1-1504</t>
  </si>
  <si>
    <t>石玉彬</t>
  </si>
  <si>
    <t>李泽</t>
  </si>
  <si>
    <t>杜锐</t>
  </si>
  <si>
    <t>李存存</t>
  </si>
  <si>
    <t>甘肃省庆阳市西峰区嘉兴国际建材城一排50号</t>
  </si>
  <si>
    <t>甘肃庆阳市西峰区凤凰路福苑小区南七排四号</t>
  </si>
  <si>
    <t>王立娟</t>
  </si>
  <si>
    <t>李洪国</t>
  </si>
  <si>
    <t>张小亮</t>
  </si>
  <si>
    <t>朱颖杰</t>
  </si>
  <si>
    <t>鲁飞</t>
  </si>
  <si>
    <t>舒滨</t>
  </si>
  <si>
    <t>何飞</t>
  </si>
  <si>
    <t>甘肃省兰州市城关区甘肃省兰州市城关区雁南路18号</t>
  </si>
  <si>
    <t>甘肃省兰州市七里河区甘肃省兰州市七里河区西津西路火星街仁恒美林郡14号楼2405室</t>
  </si>
  <si>
    <t>郭德义</t>
  </si>
  <si>
    <t>张妙</t>
  </si>
  <si>
    <t>李海明</t>
  </si>
  <si>
    <t>王禹</t>
  </si>
  <si>
    <t>欧阳伟刚</t>
  </si>
  <si>
    <t>周英江</t>
  </si>
  <si>
    <t>倪立</t>
  </si>
  <si>
    <t>雷华华</t>
  </si>
  <si>
    <t>刘俊永</t>
  </si>
  <si>
    <t>高鑫</t>
  </si>
  <si>
    <t>刘朋辉</t>
  </si>
  <si>
    <t>谢婷</t>
  </si>
  <si>
    <t>周世坤</t>
  </si>
  <si>
    <t>刘满德</t>
  </si>
  <si>
    <t>上海市上海市普陀区谈家渡路18号</t>
  </si>
  <si>
    <t>上海市上海市普陀区平利路38弄3号楼1409室</t>
  </si>
  <si>
    <t>张雄辉</t>
  </si>
  <si>
    <t>周社召</t>
  </si>
  <si>
    <t>张斐</t>
  </si>
  <si>
    <t>葛志山</t>
  </si>
  <si>
    <t>江苏省淮安市清浦区深圳路18号</t>
  </si>
  <si>
    <t>江苏省涟水县余圩办事处槐树村一组</t>
  </si>
  <si>
    <t>李佳琳</t>
  </si>
  <si>
    <t>黄鹏</t>
  </si>
  <si>
    <t>周广瑞</t>
  </si>
  <si>
    <t>马路恒</t>
  </si>
  <si>
    <t>曹秋霞</t>
  </si>
  <si>
    <t>张李生</t>
  </si>
  <si>
    <t>畅亚杰</t>
  </si>
  <si>
    <t>郭志楷</t>
  </si>
  <si>
    <t>安徽省六安市金安区经济开发区淠西路与经六路交叉口</t>
  </si>
  <si>
    <t>安徽省六安市霍山县衡山镇顺河街村团结组</t>
  </si>
  <si>
    <t>田利业</t>
  </si>
  <si>
    <t>钱春龙</t>
  </si>
  <si>
    <t>江苏省南京市下关区春园路116</t>
  </si>
  <si>
    <t>江苏省常州市溧阳市常州市溧阳市望湖景苑</t>
  </si>
  <si>
    <t>常雪珍</t>
  </si>
  <si>
    <t>胡秋红</t>
  </si>
  <si>
    <t>程志龙</t>
  </si>
  <si>
    <t>江西省九江市共青城市共青城市发展大道华东建材市场c9栋113号</t>
  </si>
  <si>
    <t>江西省九江市共青城市共青城市金纺路乘风小区5栋二单元301</t>
  </si>
  <si>
    <t>陈勇成</t>
  </si>
  <si>
    <t>安徽省合肥市包河区115725469</t>
  </si>
  <si>
    <t>江西省南昌市东湖区11567894</t>
  </si>
  <si>
    <t>李雅琪</t>
  </si>
  <si>
    <t>北京市北京市丰台区开阳路1号瀚海花园大厦209</t>
  </si>
  <si>
    <t>北京市北京市丰台区德鑫家园19号楼3单元602室</t>
  </si>
  <si>
    <t>王首宪</t>
  </si>
  <si>
    <t>辽宁省大连市金州区金马路世元国</t>
  </si>
  <si>
    <t>辽宁省大连市金州区金马路192号收获公寓</t>
  </si>
  <si>
    <t>喻乐</t>
  </si>
  <si>
    <t>孙蓉</t>
  </si>
  <si>
    <t>熊英</t>
  </si>
  <si>
    <t>王卫军</t>
  </si>
  <si>
    <t>章欣彪</t>
  </si>
  <si>
    <t>邹建</t>
  </si>
  <si>
    <t>陆骏义</t>
  </si>
  <si>
    <t>魏志垒</t>
  </si>
  <si>
    <t>刘辉煌</t>
  </si>
  <si>
    <t>重庆市重庆市沙坪坝区重庆市沙坪坝区三峡广场天安仕锦阁19-6</t>
  </si>
  <si>
    <t>重庆市重庆市沙坪坝区重庆市沙坪坝区虎溪街道康居西城五组团9栋24-5</t>
  </si>
  <si>
    <t>章加斌</t>
  </si>
  <si>
    <t>浙江省金华市婺城区和信路1123号</t>
  </si>
  <si>
    <t>浙江省金华市婺城区东阳街姜家后渎小区9幢二单元403室</t>
  </si>
  <si>
    <t>任爱雯</t>
  </si>
  <si>
    <t>李金周</t>
  </si>
  <si>
    <t>孙海宇</t>
  </si>
  <si>
    <t>朱明慧</t>
  </si>
  <si>
    <t>安徽省合肥市包河区佛山市禅城区华南五金电器城E区9路1号</t>
  </si>
  <si>
    <t>广东省佛山市禅城区文昌路百汇大厦A座1108</t>
  </si>
  <si>
    <t>侯杰</t>
  </si>
  <si>
    <t>天津市天津市河东区天津市河东区海河东路国泰桥棉三创意街区</t>
  </si>
  <si>
    <t>天津市天津市河东区天津市河东区真理道盛世嘉园</t>
  </si>
  <si>
    <t>黄灿填</t>
  </si>
  <si>
    <t>温燕红</t>
  </si>
  <si>
    <t>童三玉</t>
  </si>
  <si>
    <t>魏超凡</t>
  </si>
  <si>
    <t>杨涛松</t>
  </si>
  <si>
    <t>梁定强</t>
  </si>
  <si>
    <t>郑潇</t>
  </si>
  <si>
    <t>河北省保定市新市区河北省保定市竞秀区北二环红星美凯龙</t>
  </si>
  <si>
    <t>河北省保定市新市区河北省保定市竞秀区国家高新区</t>
  </si>
  <si>
    <t>崔道森</t>
  </si>
  <si>
    <t>郭辰梦</t>
  </si>
  <si>
    <t>广东省广州市增城市新塘镇广深大道中95号</t>
  </si>
  <si>
    <t>广东省广州市增城市广州市增城区新塘镇卫山东三路12号</t>
  </si>
  <si>
    <t>刘兵</t>
  </si>
  <si>
    <t>贾晓稳</t>
  </si>
  <si>
    <t>吕芳芳</t>
  </si>
  <si>
    <t>沈亮</t>
  </si>
  <si>
    <t>陈旭东</t>
  </si>
  <si>
    <t>杨世明</t>
  </si>
  <si>
    <t>唐光涛</t>
  </si>
  <si>
    <t>蔡小琴</t>
  </si>
  <si>
    <t>郭振东</t>
  </si>
  <si>
    <t>杨波波</t>
  </si>
  <si>
    <t>王丽娟</t>
  </si>
  <si>
    <t>内蒙古赤峰市松山区东新民村</t>
  </si>
  <si>
    <t>内蒙古赤峰市松山区林茂路西太平镇百家子农民新村</t>
  </si>
  <si>
    <t>赵艳刚</t>
  </si>
  <si>
    <t>曾治达</t>
  </si>
  <si>
    <t>广东省广州市增城市解放路5号</t>
  </si>
  <si>
    <t>叶征杰</t>
  </si>
  <si>
    <t>张小静</t>
  </si>
  <si>
    <t>崔文凯</t>
  </si>
  <si>
    <t>陈建兵</t>
  </si>
  <si>
    <t>詹丽清</t>
  </si>
  <si>
    <t>福建省三明市梅列区牡丹新村11幢三明宾馆1509室</t>
  </si>
  <si>
    <t>福建省三明市梅列区丹蓉新村29幢501室</t>
  </si>
  <si>
    <t>冯丽</t>
  </si>
  <si>
    <t>韩家林</t>
  </si>
  <si>
    <t>张力</t>
  </si>
  <si>
    <t>贾秋泯</t>
  </si>
  <si>
    <t>刘孟良</t>
  </si>
  <si>
    <t>张言兵</t>
  </si>
  <si>
    <t>卢中元</t>
  </si>
  <si>
    <t>敖振钦</t>
  </si>
  <si>
    <t>江西省南昌市新建县智慧海派科技有限公司688号</t>
  </si>
  <si>
    <t>江西省宜春市樟树市江西省樟树市按敖家村</t>
  </si>
  <si>
    <t>况宗林</t>
  </si>
  <si>
    <t>韦锋</t>
  </si>
  <si>
    <t>陈喜龙</t>
  </si>
  <si>
    <t>李阳</t>
  </si>
  <si>
    <t>浙江省杭州市萧山区建设四路1418号3楼</t>
  </si>
  <si>
    <t>浙江省杭州市萧山区建设三路宁安大厦1幢1单元805室</t>
  </si>
  <si>
    <t>田玉玮</t>
  </si>
  <si>
    <t>宁夏中卫市中宁县宁夏中卫市沙坡头区工业园区153号</t>
  </si>
  <si>
    <t>宁夏中卫市沙坡头区宁夏中卫市沙坡头区东园镇</t>
  </si>
  <si>
    <t>吴志超</t>
  </si>
  <si>
    <t>王同飞</t>
  </si>
  <si>
    <t>陶彦民</t>
  </si>
  <si>
    <t>辽宁省沈阳市大东区世纪大街1919号东狮办公楼</t>
  </si>
  <si>
    <t>内蒙古通辽市扎鲁特旗乌额格其牧场场直分场</t>
  </si>
  <si>
    <t>李大鹏</t>
  </si>
  <si>
    <t>王蓉</t>
  </si>
  <si>
    <t>张学明</t>
  </si>
  <si>
    <t>任秀涛</t>
  </si>
  <si>
    <t>甘肃省庆阳市西峰区长庆南路皇朝酒店向南56号</t>
  </si>
  <si>
    <t>甘肃省庆阳市西峰区什社乡任岭村任岭队</t>
  </si>
  <si>
    <t>岳红军</t>
  </si>
  <si>
    <t>李松</t>
  </si>
  <si>
    <t>四川省乐山市市中区滨江路南段375号</t>
  </si>
  <si>
    <t>四川省乐山市市中区临江东路三江华府</t>
  </si>
  <si>
    <t>吴利林</t>
  </si>
  <si>
    <t>江西省上饶市广丰县创美步行街22号</t>
  </si>
  <si>
    <t>江西省上饶市信州区永丰街道许家山70号</t>
  </si>
  <si>
    <t>王文甫</t>
  </si>
  <si>
    <t>廖墩航</t>
  </si>
  <si>
    <t>蔡玉昌</t>
  </si>
  <si>
    <t>宫永亮</t>
  </si>
  <si>
    <t>胡德柒</t>
  </si>
  <si>
    <t>高飞</t>
  </si>
  <si>
    <t>王殿涛</t>
  </si>
  <si>
    <t>曾志强</t>
  </si>
  <si>
    <t>王伟</t>
  </si>
  <si>
    <t>贾玉清</t>
  </si>
  <si>
    <t>河北省邢台市桥东区桥东开发区122号</t>
  </si>
  <si>
    <t>河北省邢台市柏乡县西王镇东南鲁村</t>
  </si>
  <si>
    <t>邵永文</t>
  </si>
  <si>
    <t>周丕安</t>
  </si>
  <si>
    <t>胡陵玉</t>
  </si>
  <si>
    <t>贾涛</t>
  </si>
  <si>
    <t>李纯标</t>
  </si>
  <si>
    <t>广西柳州市鱼峰区车园纵一路6号</t>
  </si>
  <si>
    <t>广西柳州市鱼峰区洛维路89号</t>
  </si>
  <si>
    <t>雍自金</t>
  </si>
  <si>
    <t>王佳滨</t>
  </si>
  <si>
    <t>黑龙江省哈尔滨市南岗区保健路226号</t>
  </si>
  <si>
    <t>黑龙江省哈尔滨市南岗区哈药小区南2号楼201室</t>
  </si>
  <si>
    <t>姜颖洁</t>
  </si>
  <si>
    <t>王彦骏</t>
  </si>
  <si>
    <t>陈会军</t>
  </si>
  <si>
    <t>肖志强</t>
  </si>
  <si>
    <t>张昕喆</t>
  </si>
  <si>
    <t>湖北省襄阳市宜城市雷河镇东方化工有限公司动力公司</t>
  </si>
  <si>
    <t>湖北省襄阳市襄城区檀溪路东方小区新七栋一单元301</t>
  </si>
  <si>
    <t>谢福全</t>
  </si>
  <si>
    <t>郑杨</t>
  </si>
  <si>
    <t>王罡</t>
  </si>
  <si>
    <t>李东阳</t>
  </si>
  <si>
    <t>李旭明</t>
  </si>
  <si>
    <t>夏群群</t>
  </si>
  <si>
    <t>仲凯</t>
  </si>
  <si>
    <t>程邦钊</t>
  </si>
  <si>
    <t>冷家升</t>
  </si>
  <si>
    <t>孟令崎</t>
  </si>
  <si>
    <t>黄循武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</si>
</sst>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8165-1C06-448C-9637-38F0E9DB5646}">
  <dimension ref="A1:G1563"/>
  <sheetViews>
    <sheetView tabSelected="1" topLeftCell="A1548" workbookViewId="0">
      <selection activeCell="H1558" sqref="H1558"/>
    </sheetView>
  </sheetViews>
  <sheetFormatPr defaultRowHeight="14.25" x14ac:dyDescent="0.2"/>
  <sheetData>
    <row r="1" spans="1:7" x14ac:dyDescent="0.2">
      <c r="A1" t="s">
        <v>0</v>
      </c>
      <c r="B1" t="str">
        <f>"13114728872"</f>
        <v>13114728872</v>
      </c>
      <c r="C1" t="s">
        <v>0</v>
      </c>
      <c r="D1" t="s">
        <v>0</v>
      </c>
      <c r="E1" t="s">
        <v>0</v>
      </c>
      <c r="F1" t="s">
        <v>1</v>
      </c>
      <c r="G1" t="str">
        <f>"2018-11-19 17:41:10"</f>
        <v>2018-11-19 17:41:10</v>
      </c>
    </row>
    <row r="2" spans="1:7" x14ac:dyDescent="0.2">
      <c r="A2" t="s">
        <v>0</v>
      </c>
      <c r="B2" t="str">
        <f>"18298568324"</f>
        <v>18298568324</v>
      </c>
      <c r="C2" t="s">
        <v>0</v>
      </c>
      <c r="D2" t="s">
        <v>0</v>
      </c>
      <c r="E2" t="s">
        <v>0</v>
      </c>
      <c r="F2" t="s">
        <v>1</v>
      </c>
      <c r="G2" t="str">
        <f>"2018-11-19 17:40:32"</f>
        <v>2018-11-19 17:40:32</v>
      </c>
    </row>
    <row r="3" spans="1:7" x14ac:dyDescent="0.2">
      <c r="A3" t="s">
        <v>2</v>
      </c>
      <c r="B3" t="str">
        <f>"13413345454"</f>
        <v>13413345454</v>
      </c>
      <c r="C3" t="str">
        <f>"44092319921206373X"</f>
        <v>44092319921206373X</v>
      </c>
      <c r="D3" t="s">
        <v>0</v>
      </c>
      <c r="E3" t="s">
        <v>0</v>
      </c>
      <c r="F3" t="s">
        <v>1</v>
      </c>
      <c r="G3" t="str">
        <f>"2018-11-19 17:40:22"</f>
        <v>2018-11-19 17:40:22</v>
      </c>
    </row>
    <row r="4" spans="1:7" x14ac:dyDescent="0.2">
      <c r="A4" t="s">
        <v>3</v>
      </c>
      <c r="B4" t="str">
        <f>"13945511393"</f>
        <v>13945511393</v>
      </c>
      <c r="C4" t="str">
        <f>"232326197312025618"</f>
        <v>232326197312025618</v>
      </c>
      <c r="D4" t="s">
        <v>0</v>
      </c>
      <c r="E4" t="s">
        <v>0</v>
      </c>
      <c r="F4" t="s">
        <v>1</v>
      </c>
      <c r="G4" t="str">
        <f>"2018-11-19 17:40:16"</f>
        <v>2018-11-19 17:40:16</v>
      </c>
    </row>
    <row r="5" spans="1:7" x14ac:dyDescent="0.2">
      <c r="A5" t="s">
        <v>4</v>
      </c>
      <c r="B5" t="str">
        <f>"13847438377"</f>
        <v>13847438377</v>
      </c>
      <c r="C5" t="str">
        <f>"152628199810031672"</f>
        <v>152628199810031672</v>
      </c>
      <c r="D5" t="s">
        <v>0</v>
      </c>
      <c r="E5" t="s">
        <v>0</v>
      </c>
      <c r="F5" t="s">
        <v>1</v>
      </c>
      <c r="G5" t="str">
        <f>"2018-11-19 17:40:04"</f>
        <v>2018-11-19 17:40:04</v>
      </c>
    </row>
    <row r="6" spans="1:7" x14ac:dyDescent="0.2">
      <c r="A6" t="s">
        <v>5</v>
      </c>
      <c r="B6" t="str">
        <f>"15190702636"</f>
        <v>15190702636</v>
      </c>
      <c r="C6" t="str">
        <f>"320326197703035215"</f>
        <v>320326197703035215</v>
      </c>
      <c r="D6" t="s">
        <v>0</v>
      </c>
      <c r="E6" t="s">
        <v>0</v>
      </c>
      <c r="F6" t="s">
        <v>1</v>
      </c>
      <c r="G6" t="str">
        <f>"2018-11-19 17:40:00"</f>
        <v>2018-11-19 17:40:00</v>
      </c>
    </row>
    <row r="7" spans="1:7" x14ac:dyDescent="0.2">
      <c r="A7" t="s">
        <v>6</v>
      </c>
      <c r="B7" t="str">
        <f>"13629250064"</f>
        <v>13629250064</v>
      </c>
      <c r="C7" t="str">
        <f>"612429199303256873"</f>
        <v>612429199303256873</v>
      </c>
      <c r="D7" t="s">
        <v>0</v>
      </c>
      <c r="E7" t="s">
        <v>0</v>
      </c>
      <c r="F7" t="s">
        <v>1</v>
      </c>
      <c r="G7" t="str">
        <f>"2018-11-19 17:39:42"</f>
        <v>2018-11-19 17:39:42</v>
      </c>
    </row>
    <row r="8" spans="1:7" x14ac:dyDescent="0.2">
      <c r="A8" t="s">
        <v>7</v>
      </c>
      <c r="B8" t="str">
        <f>"15961576127"</f>
        <v>15961576127</v>
      </c>
      <c r="C8" t="str">
        <f>"320282199210030023"</f>
        <v>320282199210030023</v>
      </c>
      <c r="D8" t="s">
        <v>0</v>
      </c>
      <c r="E8" t="s">
        <v>0</v>
      </c>
      <c r="F8" t="s">
        <v>1</v>
      </c>
      <c r="G8" t="str">
        <f>"2018-11-19 17:39:36"</f>
        <v>2018-11-19 17:39:36</v>
      </c>
    </row>
    <row r="9" spans="1:7" x14ac:dyDescent="0.2">
      <c r="A9" t="s">
        <v>0</v>
      </c>
      <c r="B9" t="str">
        <f>"18577860972"</f>
        <v>18577860972</v>
      </c>
      <c r="C9" t="s">
        <v>0</v>
      </c>
      <c r="D9" t="s">
        <v>0</v>
      </c>
      <c r="E9" t="s">
        <v>0</v>
      </c>
      <c r="F9" t="s">
        <v>1</v>
      </c>
      <c r="G9" t="str">
        <f>"2018-11-19 17:39:32"</f>
        <v>2018-11-19 17:39:32</v>
      </c>
    </row>
    <row r="10" spans="1:7" x14ac:dyDescent="0.2">
      <c r="A10" t="s">
        <v>8</v>
      </c>
      <c r="B10" t="str">
        <f>"18679248203"</f>
        <v>18679248203</v>
      </c>
      <c r="C10" t="str">
        <f>"360122198707077290"</f>
        <v>360122198707077290</v>
      </c>
      <c r="D10" t="s">
        <v>0</v>
      </c>
      <c r="E10" t="s">
        <v>0</v>
      </c>
      <c r="F10" t="s">
        <v>1</v>
      </c>
      <c r="G10" t="str">
        <f>"2018-11-19 17:39:29"</f>
        <v>2018-11-19 17:39:29</v>
      </c>
    </row>
    <row r="11" spans="1:7" x14ac:dyDescent="0.2">
      <c r="A11" t="s">
        <v>9</v>
      </c>
      <c r="B11" t="str">
        <f>"17687607636"</f>
        <v>17687607636</v>
      </c>
      <c r="C11" t="str">
        <f>"432524198706290078"</f>
        <v>432524198706290078</v>
      </c>
      <c r="D11" t="s">
        <v>0</v>
      </c>
      <c r="E11" t="s">
        <v>0</v>
      </c>
      <c r="F11" t="s">
        <v>1</v>
      </c>
      <c r="G11" t="str">
        <f>"2018-11-19 17:38:13"</f>
        <v>2018-11-19 17:38:13</v>
      </c>
    </row>
    <row r="12" spans="1:7" x14ac:dyDescent="0.2">
      <c r="A12" t="s">
        <v>0</v>
      </c>
      <c r="B12" t="str">
        <f>"15920876766"</f>
        <v>15920876766</v>
      </c>
      <c r="C12" t="s">
        <v>0</v>
      </c>
      <c r="D12" t="s">
        <v>0</v>
      </c>
      <c r="E12" t="s">
        <v>0</v>
      </c>
      <c r="F12" t="s">
        <v>1</v>
      </c>
      <c r="G12" t="str">
        <f>"2018-11-19 17:37:55"</f>
        <v>2018-11-19 17:37:55</v>
      </c>
    </row>
    <row r="13" spans="1:7" x14ac:dyDescent="0.2">
      <c r="A13" t="s">
        <v>10</v>
      </c>
      <c r="B13" t="str">
        <f>"13005994985"</f>
        <v>13005994985</v>
      </c>
      <c r="C13" t="str">
        <f>"413029198110133516"</f>
        <v>413029198110133516</v>
      </c>
      <c r="D13" t="s">
        <v>11</v>
      </c>
      <c r="E13" t="s">
        <v>12</v>
      </c>
      <c r="F13" t="s">
        <v>1</v>
      </c>
      <c r="G13" t="str">
        <f>"2018-11-19 17:37:38"</f>
        <v>2018-11-19 17:37:38</v>
      </c>
    </row>
    <row r="14" spans="1:7" x14ac:dyDescent="0.2">
      <c r="A14" t="s">
        <v>0</v>
      </c>
      <c r="B14" t="str">
        <f>"13417264354"</f>
        <v>13417264354</v>
      </c>
      <c r="C14" t="s">
        <v>0</v>
      </c>
      <c r="D14" t="s">
        <v>0</v>
      </c>
      <c r="E14" t="s">
        <v>0</v>
      </c>
      <c r="F14" t="s">
        <v>1</v>
      </c>
      <c r="G14" t="str">
        <f>"2018-11-19 17:37:29"</f>
        <v>2018-11-19 17:37:29</v>
      </c>
    </row>
    <row r="15" spans="1:7" x14ac:dyDescent="0.2">
      <c r="A15" t="s">
        <v>0</v>
      </c>
      <c r="B15" t="str">
        <f>"17605898712"</f>
        <v>17605898712</v>
      </c>
      <c r="C15" t="s">
        <v>0</v>
      </c>
      <c r="D15" t="s">
        <v>0</v>
      </c>
      <c r="E15" t="s">
        <v>0</v>
      </c>
      <c r="F15" t="s">
        <v>1</v>
      </c>
      <c r="G15" t="str">
        <f>"2018-11-19 17:37:13"</f>
        <v>2018-11-19 17:37:13</v>
      </c>
    </row>
    <row r="16" spans="1:7" x14ac:dyDescent="0.2">
      <c r="A16" t="s">
        <v>0</v>
      </c>
      <c r="B16" t="str">
        <f>"13766273355"</f>
        <v>13766273355</v>
      </c>
      <c r="C16" t="s">
        <v>0</v>
      </c>
      <c r="D16" t="s">
        <v>0</v>
      </c>
      <c r="E16" t="s">
        <v>0</v>
      </c>
      <c r="F16" t="s">
        <v>1</v>
      </c>
      <c r="G16" t="str">
        <f>"2018-11-19 17:36:59"</f>
        <v>2018-11-19 17:36:59</v>
      </c>
    </row>
    <row r="17" spans="1:7" x14ac:dyDescent="0.2">
      <c r="A17" t="s">
        <v>13</v>
      </c>
      <c r="B17" t="str">
        <f>"15208887687"</f>
        <v>15208887687</v>
      </c>
      <c r="C17" t="str">
        <f>"350625198808061014"</f>
        <v>350625198808061014</v>
      </c>
      <c r="D17" t="s">
        <v>0</v>
      </c>
      <c r="E17" t="s">
        <v>0</v>
      </c>
      <c r="F17" t="s">
        <v>1</v>
      </c>
      <c r="G17" t="str">
        <f>"2018-11-19 17:36:15"</f>
        <v>2018-11-19 17:36:15</v>
      </c>
    </row>
    <row r="18" spans="1:7" x14ac:dyDescent="0.2">
      <c r="A18" t="s">
        <v>0</v>
      </c>
      <c r="B18" t="str">
        <f>"15026934660"</f>
        <v>15026934660</v>
      </c>
      <c r="C18" t="s">
        <v>0</v>
      </c>
      <c r="D18" t="s">
        <v>0</v>
      </c>
      <c r="E18" t="s">
        <v>0</v>
      </c>
      <c r="F18" t="s">
        <v>1</v>
      </c>
      <c r="G18" t="str">
        <f>"2018-11-19 17:36:08"</f>
        <v>2018-11-19 17:36:08</v>
      </c>
    </row>
    <row r="19" spans="1:7" x14ac:dyDescent="0.2">
      <c r="A19" t="s">
        <v>0</v>
      </c>
      <c r="B19" t="str">
        <f>"13034295928"</f>
        <v>13034295928</v>
      </c>
      <c r="C19" t="s">
        <v>0</v>
      </c>
      <c r="D19" t="s">
        <v>0</v>
      </c>
      <c r="E19" t="s">
        <v>0</v>
      </c>
      <c r="F19" t="s">
        <v>1</v>
      </c>
      <c r="G19" t="str">
        <f>"2018-11-19 17:35:47"</f>
        <v>2018-11-19 17:35:47</v>
      </c>
    </row>
    <row r="20" spans="1:7" x14ac:dyDescent="0.2">
      <c r="A20" t="s">
        <v>0</v>
      </c>
      <c r="B20" t="str">
        <f>"15108081343"</f>
        <v>15108081343</v>
      </c>
      <c r="C20" t="s">
        <v>0</v>
      </c>
      <c r="D20" t="s">
        <v>0</v>
      </c>
      <c r="E20" t="s">
        <v>0</v>
      </c>
      <c r="F20" t="s">
        <v>1</v>
      </c>
      <c r="G20" t="str">
        <f>"2018-11-19 17:35:20"</f>
        <v>2018-11-19 17:35:20</v>
      </c>
    </row>
    <row r="21" spans="1:7" x14ac:dyDescent="0.2">
      <c r="A21" t="s">
        <v>14</v>
      </c>
      <c r="B21" t="str">
        <f>"18970423508"</f>
        <v>18970423508</v>
      </c>
      <c r="C21" t="str">
        <f>"362527198403020012"</f>
        <v>362527198403020012</v>
      </c>
      <c r="D21" t="s">
        <v>0</v>
      </c>
      <c r="E21" t="s">
        <v>0</v>
      </c>
      <c r="F21" t="s">
        <v>1</v>
      </c>
      <c r="G21" t="str">
        <f>"2018-11-19 17:34:09"</f>
        <v>2018-11-19 17:34:09</v>
      </c>
    </row>
    <row r="22" spans="1:7" x14ac:dyDescent="0.2">
      <c r="A22" t="s">
        <v>0</v>
      </c>
      <c r="B22" t="str">
        <f>"17731082200"</f>
        <v>17731082200</v>
      </c>
      <c r="C22" t="s">
        <v>0</v>
      </c>
      <c r="D22" t="s">
        <v>0</v>
      </c>
      <c r="E22" t="s">
        <v>0</v>
      </c>
      <c r="F22" t="s">
        <v>1</v>
      </c>
      <c r="G22" t="str">
        <f>"2018-11-19 17:33:59"</f>
        <v>2018-11-19 17:33:59</v>
      </c>
    </row>
    <row r="23" spans="1:7" x14ac:dyDescent="0.2">
      <c r="A23" t="s">
        <v>15</v>
      </c>
      <c r="B23" t="str">
        <f>"13020643048"</f>
        <v>13020643048</v>
      </c>
      <c r="C23" t="str">
        <f>"372925198512100039"</f>
        <v>372925198512100039</v>
      </c>
      <c r="D23" t="s">
        <v>0</v>
      </c>
      <c r="E23" t="s">
        <v>0</v>
      </c>
      <c r="F23" t="s">
        <v>1</v>
      </c>
      <c r="G23" t="str">
        <f>"2018-11-19 17:33:53"</f>
        <v>2018-11-19 17:33:53</v>
      </c>
    </row>
    <row r="24" spans="1:7" x14ac:dyDescent="0.2">
      <c r="A24" t="s">
        <v>0</v>
      </c>
      <c r="B24" t="str">
        <f>"13369225762"</f>
        <v>13369225762</v>
      </c>
      <c r="C24" t="s">
        <v>0</v>
      </c>
      <c r="D24" t="s">
        <v>0</v>
      </c>
      <c r="E24" t="s">
        <v>0</v>
      </c>
      <c r="F24" t="s">
        <v>1</v>
      </c>
      <c r="G24" t="str">
        <f>"2018-11-19 17:33:52"</f>
        <v>2018-11-19 17:33:52</v>
      </c>
    </row>
    <row r="25" spans="1:7" x14ac:dyDescent="0.2">
      <c r="A25" t="s">
        <v>16</v>
      </c>
      <c r="B25" t="str">
        <f>"18179715652"</f>
        <v>18179715652</v>
      </c>
      <c r="C25" t="str">
        <f>"36078219970313487X"</f>
        <v>36078219970313487X</v>
      </c>
      <c r="D25" t="s">
        <v>0</v>
      </c>
      <c r="E25" t="s">
        <v>0</v>
      </c>
      <c r="F25" t="s">
        <v>1</v>
      </c>
      <c r="G25" t="str">
        <f>"2018-11-19 17:33:35"</f>
        <v>2018-11-19 17:33:35</v>
      </c>
    </row>
    <row r="26" spans="1:7" x14ac:dyDescent="0.2">
      <c r="A26" t="s">
        <v>0</v>
      </c>
      <c r="B26" t="str">
        <f>"13782366782"</f>
        <v>13782366782</v>
      </c>
      <c r="C26" t="s">
        <v>0</v>
      </c>
      <c r="D26" t="s">
        <v>0</v>
      </c>
      <c r="E26" t="s">
        <v>0</v>
      </c>
      <c r="F26" t="s">
        <v>1</v>
      </c>
      <c r="G26" t="str">
        <f>"2018-11-19 17:33:21"</f>
        <v>2018-11-19 17:33:21</v>
      </c>
    </row>
    <row r="27" spans="1:7" x14ac:dyDescent="0.2">
      <c r="A27" t="s">
        <v>0</v>
      </c>
      <c r="B27" t="str">
        <f>"13548370898"</f>
        <v>13548370898</v>
      </c>
      <c r="C27" t="s">
        <v>0</v>
      </c>
      <c r="D27" t="s">
        <v>0</v>
      </c>
      <c r="E27" t="s">
        <v>0</v>
      </c>
      <c r="F27" t="s">
        <v>1</v>
      </c>
      <c r="G27" t="str">
        <f>"2018-11-19 17:32:55"</f>
        <v>2018-11-19 17:32:55</v>
      </c>
    </row>
    <row r="28" spans="1:7" x14ac:dyDescent="0.2">
      <c r="A28" t="s">
        <v>0</v>
      </c>
      <c r="B28" t="str">
        <f>"18258056476"</f>
        <v>18258056476</v>
      </c>
      <c r="C28" t="s">
        <v>0</v>
      </c>
      <c r="D28" t="s">
        <v>0</v>
      </c>
      <c r="E28" t="s">
        <v>0</v>
      </c>
      <c r="F28" t="s">
        <v>1</v>
      </c>
      <c r="G28" t="str">
        <f>"2018-11-19 17:32:30"</f>
        <v>2018-11-19 17:32:30</v>
      </c>
    </row>
    <row r="29" spans="1:7" x14ac:dyDescent="0.2">
      <c r="A29" t="s">
        <v>17</v>
      </c>
      <c r="B29" t="str">
        <f>"18107205932"</f>
        <v>18107205932</v>
      </c>
      <c r="C29" t="str">
        <f>"429021199612203028"</f>
        <v>429021199612203028</v>
      </c>
      <c r="D29" t="s">
        <v>0</v>
      </c>
      <c r="E29" t="s">
        <v>0</v>
      </c>
      <c r="F29" t="s">
        <v>1</v>
      </c>
      <c r="G29" t="str">
        <f>"2018-11-19 17:32:25"</f>
        <v>2018-11-19 17:32:25</v>
      </c>
    </row>
    <row r="30" spans="1:7" x14ac:dyDescent="0.2">
      <c r="A30" t="s">
        <v>0</v>
      </c>
      <c r="B30" t="str">
        <f>"13416200881"</f>
        <v>13416200881</v>
      </c>
      <c r="C30" t="s">
        <v>0</v>
      </c>
      <c r="D30" t="s">
        <v>0</v>
      </c>
      <c r="E30" t="s">
        <v>0</v>
      </c>
      <c r="F30" t="s">
        <v>1</v>
      </c>
      <c r="G30" t="str">
        <f>"2018-11-19 17:32:19"</f>
        <v>2018-11-19 17:32:19</v>
      </c>
    </row>
    <row r="31" spans="1:7" x14ac:dyDescent="0.2">
      <c r="A31" t="s">
        <v>18</v>
      </c>
      <c r="B31" t="str">
        <f>"13552393558"</f>
        <v>13552393558</v>
      </c>
      <c r="C31" t="str">
        <f>"622621199202012388"</f>
        <v>622621199202012388</v>
      </c>
      <c r="D31" t="s">
        <v>0</v>
      </c>
      <c r="E31" t="s">
        <v>0</v>
      </c>
      <c r="F31" t="s">
        <v>1</v>
      </c>
      <c r="G31" t="str">
        <f>"2018-11-19 17:32:05"</f>
        <v>2018-11-19 17:32:05</v>
      </c>
    </row>
    <row r="32" spans="1:7" x14ac:dyDescent="0.2">
      <c r="A32" t="s">
        <v>19</v>
      </c>
      <c r="B32" t="str">
        <f>"15685522730"</f>
        <v>15685522730</v>
      </c>
      <c r="C32" t="str">
        <f>"520221199807210179"</f>
        <v>520221199807210179</v>
      </c>
      <c r="D32" t="s">
        <v>0</v>
      </c>
      <c r="E32" t="s">
        <v>0</v>
      </c>
      <c r="F32" t="s">
        <v>1</v>
      </c>
      <c r="G32" t="str">
        <f>"2018-11-19 17:31:58"</f>
        <v>2018-11-19 17:31:58</v>
      </c>
    </row>
    <row r="33" spans="1:7" x14ac:dyDescent="0.2">
      <c r="A33" t="s">
        <v>20</v>
      </c>
      <c r="B33" t="str">
        <f>"18939192203"</f>
        <v>18939192203</v>
      </c>
      <c r="C33" t="str">
        <f>"410802197001282535"</f>
        <v>410802197001282535</v>
      </c>
      <c r="D33" t="s">
        <v>0</v>
      </c>
      <c r="E33" t="s">
        <v>0</v>
      </c>
      <c r="F33" t="s">
        <v>1</v>
      </c>
      <c r="G33" t="str">
        <f>"2018-11-19 17:31:46"</f>
        <v>2018-11-19 17:31:46</v>
      </c>
    </row>
    <row r="34" spans="1:7" x14ac:dyDescent="0.2">
      <c r="A34" t="s">
        <v>0</v>
      </c>
      <c r="B34" t="str">
        <f>"13058864350"</f>
        <v>13058864350</v>
      </c>
      <c r="C34" t="s">
        <v>0</v>
      </c>
      <c r="D34" t="s">
        <v>0</v>
      </c>
      <c r="E34" t="s">
        <v>0</v>
      </c>
      <c r="F34" t="s">
        <v>1</v>
      </c>
      <c r="G34" t="str">
        <f>"2018-11-19 17:31:41"</f>
        <v>2018-11-19 17:31:41</v>
      </c>
    </row>
    <row r="35" spans="1:7" x14ac:dyDescent="0.2">
      <c r="A35" t="s">
        <v>21</v>
      </c>
      <c r="B35" t="str">
        <f>"18670916879"</f>
        <v>18670916879</v>
      </c>
      <c r="C35" t="str">
        <f>"430321198702040758"</f>
        <v>430321198702040758</v>
      </c>
      <c r="D35" t="s">
        <v>0</v>
      </c>
      <c r="E35" t="s">
        <v>0</v>
      </c>
      <c r="F35" t="s">
        <v>1</v>
      </c>
      <c r="G35" t="str">
        <f>"2018-11-19 17:31:14"</f>
        <v>2018-11-19 17:31:14</v>
      </c>
    </row>
    <row r="36" spans="1:7" x14ac:dyDescent="0.2">
      <c r="A36" t="s">
        <v>22</v>
      </c>
      <c r="B36" t="str">
        <f>"15903387049"</f>
        <v>15903387049</v>
      </c>
      <c r="C36" t="str">
        <f>"130321199011101228"</f>
        <v>130321199011101228</v>
      </c>
      <c r="D36" t="s">
        <v>0</v>
      </c>
      <c r="E36" t="s">
        <v>0</v>
      </c>
      <c r="F36" t="s">
        <v>1</v>
      </c>
      <c r="G36" t="str">
        <f>"2018-11-19 17:30:51"</f>
        <v>2018-11-19 17:30:51</v>
      </c>
    </row>
    <row r="37" spans="1:7" x14ac:dyDescent="0.2">
      <c r="A37" t="s">
        <v>0</v>
      </c>
      <c r="B37" t="str">
        <f>"13809760338"</f>
        <v>13809760338</v>
      </c>
      <c r="C37" t="s">
        <v>0</v>
      </c>
      <c r="D37" t="s">
        <v>0</v>
      </c>
      <c r="E37" t="s">
        <v>0</v>
      </c>
      <c r="F37" t="s">
        <v>1</v>
      </c>
      <c r="G37" t="str">
        <f>"2018-11-19 17:30:46"</f>
        <v>2018-11-19 17:30:46</v>
      </c>
    </row>
    <row r="38" spans="1:7" x14ac:dyDescent="0.2">
      <c r="A38" t="s">
        <v>23</v>
      </c>
      <c r="B38" t="str">
        <f>"13667374850"</f>
        <v>13667374850</v>
      </c>
      <c r="C38" t="str">
        <f>"430181198804038830"</f>
        <v>430181198804038830</v>
      </c>
      <c r="D38" t="s">
        <v>0</v>
      </c>
      <c r="E38" t="s">
        <v>0</v>
      </c>
      <c r="F38" t="s">
        <v>1</v>
      </c>
      <c r="G38" t="str">
        <f>"2018-11-19 17:30:45"</f>
        <v>2018-11-19 17:30:45</v>
      </c>
    </row>
    <row r="39" spans="1:7" x14ac:dyDescent="0.2">
      <c r="A39" t="s">
        <v>24</v>
      </c>
      <c r="B39" t="str">
        <f>"17858786917"</f>
        <v>17858786917</v>
      </c>
      <c r="C39" t="str">
        <f>"500241199804296917"</f>
        <v>500241199804296917</v>
      </c>
      <c r="D39" t="s">
        <v>25</v>
      </c>
      <c r="E39" t="s">
        <v>26</v>
      </c>
      <c r="F39" t="s">
        <v>1</v>
      </c>
      <c r="G39" t="str">
        <f>"2018-11-19 17:30:43"</f>
        <v>2018-11-19 17:30:43</v>
      </c>
    </row>
    <row r="40" spans="1:7" x14ac:dyDescent="0.2">
      <c r="A40" t="s">
        <v>0</v>
      </c>
      <c r="B40" t="str">
        <f>"13047809925"</f>
        <v>13047809925</v>
      </c>
      <c r="C40" t="s">
        <v>0</v>
      </c>
      <c r="D40" t="s">
        <v>0</v>
      </c>
      <c r="E40" t="s">
        <v>0</v>
      </c>
      <c r="F40" t="s">
        <v>1</v>
      </c>
      <c r="G40" t="str">
        <f>"2018-11-19 17:30:30"</f>
        <v>2018-11-19 17:30:30</v>
      </c>
    </row>
    <row r="41" spans="1:7" x14ac:dyDescent="0.2">
      <c r="A41" t="s">
        <v>27</v>
      </c>
      <c r="B41" t="str">
        <f>"13843886223"</f>
        <v>13843886223</v>
      </c>
      <c r="C41" t="str">
        <f>"220702199302104618"</f>
        <v>220702199302104618</v>
      </c>
      <c r="D41" t="s">
        <v>28</v>
      </c>
      <c r="E41" t="s">
        <v>29</v>
      </c>
      <c r="F41" t="s">
        <v>1</v>
      </c>
      <c r="G41" t="str">
        <f>"2018-11-19 17:29:58"</f>
        <v>2018-11-19 17:29:58</v>
      </c>
    </row>
    <row r="42" spans="1:7" x14ac:dyDescent="0.2">
      <c r="A42" t="s">
        <v>30</v>
      </c>
      <c r="B42" t="str">
        <f>"15136659706"</f>
        <v>15136659706</v>
      </c>
      <c r="C42" t="str">
        <f>"411330198906161539"</f>
        <v>411330198906161539</v>
      </c>
      <c r="D42" t="s">
        <v>31</v>
      </c>
      <c r="E42" t="s">
        <v>32</v>
      </c>
      <c r="F42" t="s">
        <v>1</v>
      </c>
      <c r="G42" t="str">
        <f>"2018-11-19 17:29:44"</f>
        <v>2018-11-19 17:29:44</v>
      </c>
    </row>
    <row r="43" spans="1:7" x14ac:dyDescent="0.2">
      <c r="A43" t="s">
        <v>33</v>
      </c>
      <c r="B43" t="str">
        <f>"17331601664"</f>
        <v>17331601664</v>
      </c>
      <c r="C43" t="str">
        <f>"220381199009114239"</f>
        <v>220381199009114239</v>
      </c>
      <c r="D43" t="s">
        <v>0</v>
      </c>
      <c r="E43" t="s">
        <v>0</v>
      </c>
      <c r="F43" t="s">
        <v>1</v>
      </c>
      <c r="G43" t="str">
        <f>"2018-11-19 17:29:21"</f>
        <v>2018-11-19 17:29:21</v>
      </c>
    </row>
    <row r="44" spans="1:7" x14ac:dyDescent="0.2">
      <c r="A44" t="s">
        <v>34</v>
      </c>
      <c r="B44" t="str">
        <f>"18509151570"</f>
        <v>18509151570</v>
      </c>
      <c r="C44" t="str">
        <f>"612422198507061614"</f>
        <v>612422198507061614</v>
      </c>
      <c r="D44" t="s">
        <v>0</v>
      </c>
      <c r="E44" t="s">
        <v>0</v>
      </c>
      <c r="F44" t="s">
        <v>1</v>
      </c>
      <c r="G44" t="str">
        <f>"2018-11-19 17:29:19"</f>
        <v>2018-11-19 17:29:19</v>
      </c>
    </row>
    <row r="45" spans="1:7" x14ac:dyDescent="0.2">
      <c r="A45" t="s">
        <v>0</v>
      </c>
      <c r="B45" t="str">
        <f>"18993282586"</f>
        <v>18993282586</v>
      </c>
      <c r="C45" t="s">
        <v>0</v>
      </c>
      <c r="D45" t="s">
        <v>0</v>
      </c>
      <c r="E45" t="s">
        <v>0</v>
      </c>
      <c r="F45" t="s">
        <v>1</v>
      </c>
      <c r="G45" t="str">
        <f>"2018-11-19 17:29:09"</f>
        <v>2018-11-19 17:29:09</v>
      </c>
    </row>
    <row r="46" spans="1:7" x14ac:dyDescent="0.2">
      <c r="A46" t="s">
        <v>35</v>
      </c>
      <c r="B46" t="str">
        <f>"18305910828"</f>
        <v>18305910828</v>
      </c>
      <c r="C46" t="str">
        <f>"522122199411294815"</f>
        <v>522122199411294815</v>
      </c>
      <c r="D46" t="s">
        <v>36</v>
      </c>
      <c r="E46" t="s">
        <v>37</v>
      </c>
      <c r="F46" t="s">
        <v>1</v>
      </c>
      <c r="G46" t="str">
        <f>"2018-11-19 17:28:54"</f>
        <v>2018-11-19 17:28:54</v>
      </c>
    </row>
    <row r="47" spans="1:7" x14ac:dyDescent="0.2">
      <c r="A47" t="s">
        <v>38</v>
      </c>
      <c r="B47" t="str">
        <f>"13477220402"</f>
        <v>13477220402</v>
      </c>
      <c r="C47" t="str">
        <f>"422822199502280536"</f>
        <v>422822199502280536</v>
      </c>
      <c r="D47" t="s">
        <v>0</v>
      </c>
      <c r="E47" t="s">
        <v>0</v>
      </c>
      <c r="F47" t="s">
        <v>1</v>
      </c>
      <c r="G47" t="str">
        <f>"2018-11-19 17:28:52"</f>
        <v>2018-11-19 17:28:52</v>
      </c>
    </row>
    <row r="48" spans="1:7" x14ac:dyDescent="0.2">
      <c r="A48" t="s">
        <v>0</v>
      </c>
      <c r="B48" t="str">
        <f>"13654862367"</f>
        <v>13654862367</v>
      </c>
      <c r="C48" t="s">
        <v>0</v>
      </c>
      <c r="D48" t="s">
        <v>0</v>
      </c>
      <c r="E48" t="s">
        <v>0</v>
      </c>
      <c r="F48" t="s">
        <v>1</v>
      </c>
      <c r="G48" t="str">
        <f>"2018-11-19 17:28:05"</f>
        <v>2018-11-19 17:28:05</v>
      </c>
    </row>
    <row r="49" spans="1:7" x14ac:dyDescent="0.2">
      <c r="A49" t="s">
        <v>39</v>
      </c>
      <c r="B49" t="str">
        <f>"17713183580"</f>
        <v>17713183580</v>
      </c>
      <c r="C49" t="str">
        <f>"130203199402200612"</f>
        <v>130203199402200612</v>
      </c>
      <c r="D49" t="s">
        <v>0</v>
      </c>
      <c r="E49" t="s">
        <v>0</v>
      </c>
      <c r="F49" t="s">
        <v>1</v>
      </c>
      <c r="G49" t="str">
        <f>"2018-11-19 17:27:51"</f>
        <v>2018-11-19 17:27:51</v>
      </c>
    </row>
    <row r="50" spans="1:7" x14ac:dyDescent="0.2">
      <c r="A50" t="s">
        <v>40</v>
      </c>
      <c r="B50" t="str">
        <f>"15889733762"</f>
        <v>15889733762</v>
      </c>
      <c r="C50" t="str">
        <f>"452601198602125419"</f>
        <v>452601198602125419</v>
      </c>
      <c r="D50" t="s">
        <v>0</v>
      </c>
      <c r="E50" t="s">
        <v>0</v>
      </c>
      <c r="F50" t="s">
        <v>1</v>
      </c>
      <c r="G50" t="str">
        <f>"2018-11-19 17:27:47"</f>
        <v>2018-11-19 17:27:47</v>
      </c>
    </row>
    <row r="51" spans="1:7" x14ac:dyDescent="0.2">
      <c r="A51" t="s">
        <v>41</v>
      </c>
      <c r="B51" t="str">
        <f>"13411040542"</f>
        <v>13411040542</v>
      </c>
      <c r="C51" t="str">
        <f>"445221198106241079"</f>
        <v>445221198106241079</v>
      </c>
      <c r="D51" t="s">
        <v>0</v>
      </c>
      <c r="E51" t="s">
        <v>0</v>
      </c>
      <c r="F51" t="s">
        <v>1</v>
      </c>
      <c r="G51" t="str">
        <f>"2018-11-19 17:27:46"</f>
        <v>2018-11-19 17:27:46</v>
      </c>
    </row>
    <row r="52" spans="1:7" x14ac:dyDescent="0.2">
      <c r="A52" t="s">
        <v>42</v>
      </c>
      <c r="B52" t="str">
        <f>"15889758097"</f>
        <v>15889758097</v>
      </c>
      <c r="C52" t="str">
        <f>"410727197903027826"</f>
        <v>410727197903027826</v>
      </c>
      <c r="D52" t="s">
        <v>0</v>
      </c>
      <c r="E52" t="s">
        <v>0</v>
      </c>
      <c r="F52" t="s">
        <v>1</v>
      </c>
      <c r="G52" t="str">
        <f>"2018-11-19 17:27:43"</f>
        <v>2018-11-19 17:27:43</v>
      </c>
    </row>
    <row r="53" spans="1:7" x14ac:dyDescent="0.2">
      <c r="A53" t="s">
        <v>43</v>
      </c>
      <c r="B53" t="str">
        <f>"15939155887"</f>
        <v>15939155887</v>
      </c>
      <c r="C53" t="str">
        <f>"410821198005193023"</f>
        <v>410821198005193023</v>
      </c>
      <c r="D53" t="s">
        <v>0</v>
      </c>
      <c r="E53" t="s">
        <v>0</v>
      </c>
      <c r="F53" t="s">
        <v>1</v>
      </c>
      <c r="G53" t="str">
        <f>"2018-11-19 17:27:40"</f>
        <v>2018-11-19 17:27:40</v>
      </c>
    </row>
    <row r="54" spans="1:7" x14ac:dyDescent="0.2">
      <c r="A54" t="s">
        <v>44</v>
      </c>
      <c r="B54" t="str">
        <f>"15974846673"</f>
        <v>15974846673</v>
      </c>
      <c r="C54" t="str">
        <f>"532231198701091126"</f>
        <v>532231198701091126</v>
      </c>
      <c r="D54" t="s">
        <v>0</v>
      </c>
      <c r="E54" t="s">
        <v>0</v>
      </c>
      <c r="F54" t="s">
        <v>1</v>
      </c>
      <c r="G54" t="str">
        <f>"2018-11-19 17:27:13"</f>
        <v>2018-11-19 17:27:13</v>
      </c>
    </row>
    <row r="55" spans="1:7" x14ac:dyDescent="0.2">
      <c r="A55" t="s">
        <v>0</v>
      </c>
      <c r="B55" t="str">
        <f>"13012009149"</f>
        <v>13012009149</v>
      </c>
      <c r="C55" t="s">
        <v>0</v>
      </c>
      <c r="D55" t="s">
        <v>0</v>
      </c>
      <c r="E55" t="s">
        <v>0</v>
      </c>
      <c r="F55" t="s">
        <v>1</v>
      </c>
      <c r="G55" t="str">
        <f>"2018-11-19 17:27:11"</f>
        <v>2018-11-19 17:27:11</v>
      </c>
    </row>
    <row r="56" spans="1:7" x14ac:dyDescent="0.2">
      <c r="A56" t="s">
        <v>45</v>
      </c>
      <c r="B56" t="str">
        <f>"13773760615"</f>
        <v>13773760615</v>
      </c>
      <c r="C56" t="str">
        <f>"320621199110314511"</f>
        <v>320621199110314511</v>
      </c>
      <c r="D56" t="s">
        <v>0</v>
      </c>
      <c r="E56" t="s">
        <v>0</v>
      </c>
      <c r="F56" t="s">
        <v>1</v>
      </c>
      <c r="G56" t="str">
        <f>"2018-11-19 17:27:03"</f>
        <v>2018-11-19 17:27:03</v>
      </c>
    </row>
    <row r="57" spans="1:7" x14ac:dyDescent="0.2">
      <c r="A57" t="s">
        <v>46</v>
      </c>
      <c r="B57" t="str">
        <f>"18206125480"</f>
        <v>18206125480</v>
      </c>
      <c r="C57" t="str">
        <f>"320724199203103638"</f>
        <v>320724199203103638</v>
      </c>
      <c r="D57" t="s">
        <v>47</v>
      </c>
      <c r="E57" t="s">
        <v>48</v>
      </c>
      <c r="F57" t="s">
        <v>1</v>
      </c>
      <c r="G57" t="str">
        <f>"2018-11-19 17:27:00"</f>
        <v>2018-11-19 17:27:00</v>
      </c>
    </row>
    <row r="58" spans="1:7" x14ac:dyDescent="0.2">
      <c r="A58" t="s">
        <v>0</v>
      </c>
      <c r="B58" t="str">
        <f>"13002520728"</f>
        <v>13002520728</v>
      </c>
      <c r="C58" t="s">
        <v>0</v>
      </c>
      <c r="D58" t="s">
        <v>0</v>
      </c>
      <c r="E58" t="s">
        <v>0</v>
      </c>
      <c r="F58" t="s">
        <v>1</v>
      </c>
      <c r="G58" t="str">
        <f>"2018-11-19 17:26:58"</f>
        <v>2018-11-19 17:26:58</v>
      </c>
    </row>
    <row r="59" spans="1:7" x14ac:dyDescent="0.2">
      <c r="A59" t="s">
        <v>49</v>
      </c>
      <c r="B59" t="str">
        <f>"18717896756"</f>
        <v>18717896756</v>
      </c>
      <c r="C59" t="str">
        <f>"360430199509081118"</f>
        <v>360430199509081118</v>
      </c>
      <c r="D59" t="s">
        <v>50</v>
      </c>
      <c r="E59" t="s">
        <v>51</v>
      </c>
      <c r="F59" t="s">
        <v>1</v>
      </c>
      <c r="G59" t="str">
        <f>"2018-11-19 17:26:56"</f>
        <v>2018-11-19 17:26:56</v>
      </c>
    </row>
    <row r="60" spans="1:7" x14ac:dyDescent="0.2">
      <c r="A60" t="s">
        <v>52</v>
      </c>
      <c r="B60" t="str">
        <f>"18750666696"</f>
        <v>18750666696</v>
      </c>
      <c r="C60" t="str">
        <f>"35058319920426135X"</f>
        <v>35058319920426135X</v>
      </c>
      <c r="D60" t="s">
        <v>53</v>
      </c>
      <c r="E60" t="s">
        <v>54</v>
      </c>
      <c r="F60" t="s">
        <v>1</v>
      </c>
      <c r="G60" t="str">
        <f>"2018-11-19 17:26:52"</f>
        <v>2018-11-19 17:26:52</v>
      </c>
    </row>
    <row r="61" spans="1:7" x14ac:dyDescent="0.2">
      <c r="A61" t="s">
        <v>55</v>
      </c>
      <c r="B61" t="str">
        <f>"18093875833"</f>
        <v>18093875833</v>
      </c>
      <c r="C61" t="str">
        <f>"62052419880908043X"</f>
        <v>62052419880908043X</v>
      </c>
      <c r="D61" t="s">
        <v>0</v>
      </c>
      <c r="E61" t="s">
        <v>0</v>
      </c>
      <c r="F61" t="s">
        <v>1</v>
      </c>
      <c r="G61" t="str">
        <f>"2018-11-19 17:26:12"</f>
        <v>2018-11-19 17:26:12</v>
      </c>
    </row>
    <row r="62" spans="1:7" x14ac:dyDescent="0.2">
      <c r="A62" t="s">
        <v>56</v>
      </c>
      <c r="B62" t="str">
        <f>"13812983062"</f>
        <v>13812983062</v>
      </c>
      <c r="C62" t="str">
        <f>"320521196910144216"</f>
        <v>320521196910144216</v>
      </c>
      <c r="D62" t="s">
        <v>0</v>
      </c>
      <c r="E62" t="s">
        <v>0</v>
      </c>
      <c r="F62" t="s">
        <v>1</v>
      </c>
      <c r="G62" t="str">
        <f>"2018-11-19 17:26:00"</f>
        <v>2018-11-19 17:26:00</v>
      </c>
    </row>
    <row r="63" spans="1:7" x14ac:dyDescent="0.2">
      <c r="A63" t="s">
        <v>57</v>
      </c>
      <c r="B63" t="str">
        <f>"15256527836"</f>
        <v>15256527836</v>
      </c>
      <c r="C63" t="str">
        <f>"34260119970316431X"</f>
        <v>34260119970316431X</v>
      </c>
      <c r="D63" t="s">
        <v>58</v>
      </c>
      <c r="E63" t="s">
        <v>59</v>
      </c>
      <c r="F63" t="s">
        <v>1</v>
      </c>
      <c r="G63" t="str">
        <f>"2018-11-19 17:26:00"</f>
        <v>2018-11-19 17:26:00</v>
      </c>
    </row>
    <row r="64" spans="1:7" x14ac:dyDescent="0.2">
      <c r="A64" t="s">
        <v>60</v>
      </c>
      <c r="B64" t="str">
        <f>"15118839116"</f>
        <v>15118839116</v>
      </c>
      <c r="C64" t="str">
        <f>"445221200011124515"</f>
        <v>445221200011124515</v>
      </c>
      <c r="D64" t="s">
        <v>0</v>
      </c>
      <c r="E64" t="s">
        <v>0</v>
      </c>
      <c r="F64" t="s">
        <v>1</v>
      </c>
      <c r="G64" t="str">
        <f>"2018-11-19 17:24:38"</f>
        <v>2018-11-19 17:24:38</v>
      </c>
    </row>
    <row r="65" spans="1:7" x14ac:dyDescent="0.2">
      <c r="A65" t="s">
        <v>61</v>
      </c>
      <c r="B65" t="str">
        <f>"18875068708"</f>
        <v>18875068708</v>
      </c>
      <c r="C65" t="str">
        <f>"500236199303256975"</f>
        <v>500236199303256975</v>
      </c>
      <c r="D65" t="s">
        <v>62</v>
      </c>
      <c r="E65" t="s">
        <v>63</v>
      </c>
      <c r="F65" t="s">
        <v>1</v>
      </c>
      <c r="G65" t="str">
        <f>"2018-11-19 17:24:34"</f>
        <v>2018-11-19 17:24:34</v>
      </c>
    </row>
    <row r="66" spans="1:7" x14ac:dyDescent="0.2">
      <c r="A66" t="s">
        <v>64</v>
      </c>
      <c r="B66" t="str">
        <f>"18660533777"</f>
        <v>18660533777</v>
      </c>
      <c r="C66" t="str">
        <f>"220381197709284221"</f>
        <v>220381197709284221</v>
      </c>
      <c r="D66" t="s">
        <v>0</v>
      </c>
      <c r="E66" t="s">
        <v>0</v>
      </c>
      <c r="F66" t="s">
        <v>1</v>
      </c>
      <c r="G66" t="str">
        <f>"2018-11-19 17:24:25"</f>
        <v>2018-11-19 17:24:25</v>
      </c>
    </row>
    <row r="67" spans="1:7" x14ac:dyDescent="0.2">
      <c r="A67" t="s">
        <v>65</v>
      </c>
      <c r="B67" t="str">
        <f>"13509611815"</f>
        <v>13509611815</v>
      </c>
      <c r="C67" t="str">
        <f>"511322198205265910"</f>
        <v>511322198205265910</v>
      </c>
      <c r="D67" t="s">
        <v>66</v>
      </c>
      <c r="E67" t="s">
        <v>67</v>
      </c>
      <c r="F67" t="s">
        <v>1</v>
      </c>
      <c r="G67" t="str">
        <f>"2018-11-19 17:24:06"</f>
        <v>2018-11-19 17:24:06</v>
      </c>
    </row>
    <row r="68" spans="1:7" x14ac:dyDescent="0.2">
      <c r="A68" t="s">
        <v>68</v>
      </c>
      <c r="B68" t="str">
        <f>"13994826442"</f>
        <v>13994826442</v>
      </c>
      <c r="C68" t="str">
        <f>"142323197803291610"</f>
        <v>142323197803291610</v>
      </c>
      <c r="D68" t="s">
        <v>0</v>
      </c>
      <c r="E68" t="s">
        <v>0</v>
      </c>
      <c r="F68" t="s">
        <v>1</v>
      </c>
      <c r="G68" t="str">
        <f>"2018-11-19 17:23:47"</f>
        <v>2018-11-19 17:23:47</v>
      </c>
    </row>
    <row r="69" spans="1:7" x14ac:dyDescent="0.2">
      <c r="A69" t="s">
        <v>69</v>
      </c>
      <c r="B69" t="str">
        <f>"17726576826"</f>
        <v>17726576826</v>
      </c>
      <c r="C69" t="str">
        <f>"511124198606221013"</f>
        <v>511124198606221013</v>
      </c>
      <c r="D69" t="s">
        <v>70</v>
      </c>
      <c r="E69" t="s">
        <v>71</v>
      </c>
      <c r="F69" t="s">
        <v>1</v>
      </c>
      <c r="G69" t="str">
        <f>"2018-11-19 17:23:35"</f>
        <v>2018-11-19 17:23:35</v>
      </c>
    </row>
    <row r="70" spans="1:7" x14ac:dyDescent="0.2">
      <c r="A70" t="s">
        <v>72</v>
      </c>
      <c r="B70" t="str">
        <f>"15882204058"</f>
        <v>15882204058</v>
      </c>
      <c r="C70" t="str">
        <f>"430521199206035672"</f>
        <v>430521199206035672</v>
      </c>
      <c r="D70" t="s">
        <v>0</v>
      </c>
      <c r="E70" t="s">
        <v>0</v>
      </c>
      <c r="F70" t="s">
        <v>1</v>
      </c>
      <c r="G70" t="str">
        <f>"2018-11-19 17:23:09"</f>
        <v>2018-11-19 17:23:09</v>
      </c>
    </row>
    <row r="71" spans="1:7" x14ac:dyDescent="0.2">
      <c r="A71" t="s">
        <v>73</v>
      </c>
      <c r="B71" t="str">
        <f>"13569194644"</f>
        <v>13569194644</v>
      </c>
      <c r="C71" t="str">
        <f>"410822198410092513"</f>
        <v>410822198410092513</v>
      </c>
      <c r="D71" t="s">
        <v>0</v>
      </c>
      <c r="E71" t="s">
        <v>0</v>
      </c>
      <c r="F71" t="s">
        <v>1</v>
      </c>
      <c r="G71" t="str">
        <f>"2018-11-19 17:23:04"</f>
        <v>2018-11-19 17:23:04</v>
      </c>
    </row>
    <row r="72" spans="1:7" x14ac:dyDescent="0.2">
      <c r="A72" t="s">
        <v>74</v>
      </c>
      <c r="B72" t="str">
        <f>"17750227879"</f>
        <v>17750227879</v>
      </c>
      <c r="C72" t="str">
        <f>"350121198004083290"</f>
        <v>350121198004083290</v>
      </c>
      <c r="D72" t="s">
        <v>0</v>
      </c>
      <c r="E72" t="s">
        <v>0</v>
      </c>
      <c r="F72" t="s">
        <v>1</v>
      </c>
      <c r="G72" t="str">
        <f>"2018-11-19 17:22:51"</f>
        <v>2018-11-19 17:22:51</v>
      </c>
    </row>
    <row r="73" spans="1:7" x14ac:dyDescent="0.2">
      <c r="A73" t="s">
        <v>75</v>
      </c>
      <c r="B73" t="str">
        <f>"13639911952"</f>
        <v>13639911952</v>
      </c>
      <c r="C73" t="str">
        <f>"622323199608182017"</f>
        <v>622323199608182017</v>
      </c>
      <c r="D73" t="s">
        <v>0</v>
      </c>
      <c r="E73" t="s">
        <v>0</v>
      </c>
      <c r="F73" t="s">
        <v>1</v>
      </c>
      <c r="G73" t="str">
        <f>"2018-11-19 17:22:49"</f>
        <v>2018-11-19 17:22:49</v>
      </c>
    </row>
    <row r="74" spans="1:7" x14ac:dyDescent="0.2">
      <c r="A74" t="s">
        <v>76</v>
      </c>
      <c r="B74" t="str">
        <f>"18787378354"</f>
        <v>18787378354</v>
      </c>
      <c r="C74" t="str">
        <f>"532502199806201247"</f>
        <v>532502199806201247</v>
      </c>
      <c r="D74" t="s">
        <v>77</v>
      </c>
      <c r="E74" t="s">
        <v>78</v>
      </c>
      <c r="F74" t="s">
        <v>1</v>
      </c>
      <c r="G74" t="str">
        <f>"2018-11-19 17:22:43"</f>
        <v>2018-11-19 17:22:43</v>
      </c>
    </row>
    <row r="75" spans="1:7" x14ac:dyDescent="0.2">
      <c r="A75" t="s">
        <v>79</v>
      </c>
      <c r="B75" t="str">
        <f>"13062433617"</f>
        <v>13062433617</v>
      </c>
      <c r="C75" t="str">
        <f>"522122199906130038"</f>
        <v>522122199906130038</v>
      </c>
      <c r="D75" t="s">
        <v>80</v>
      </c>
      <c r="E75" t="s">
        <v>81</v>
      </c>
      <c r="F75" t="s">
        <v>1</v>
      </c>
      <c r="G75" t="str">
        <f>"2018-11-19 17:22:37"</f>
        <v>2018-11-19 17:22:37</v>
      </c>
    </row>
    <row r="76" spans="1:7" x14ac:dyDescent="0.2">
      <c r="A76" t="s">
        <v>82</v>
      </c>
      <c r="B76" t="str">
        <f>"13859182470"</f>
        <v>13859182470</v>
      </c>
      <c r="C76" t="str">
        <f>"350426197107265525"</f>
        <v>350426197107265525</v>
      </c>
      <c r="D76" t="s">
        <v>83</v>
      </c>
      <c r="E76" t="s">
        <v>84</v>
      </c>
      <c r="F76" t="s">
        <v>1</v>
      </c>
      <c r="G76" t="str">
        <f>"2018-11-19 17:22:19"</f>
        <v>2018-11-19 17:22:19</v>
      </c>
    </row>
    <row r="77" spans="1:7" x14ac:dyDescent="0.2">
      <c r="A77" t="s">
        <v>0</v>
      </c>
      <c r="B77" t="str">
        <f>"17519422233"</f>
        <v>17519422233</v>
      </c>
      <c r="C77" t="s">
        <v>0</v>
      </c>
      <c r="D77" t="s">
        <v>0</v>
      </c>
      <c r="E77" t="s">
        <v>0</v>
      </c>
      <c r="F77" t="s">
        <v>1</v>
      </c>
      <c r="G77" t="str">
        <f>"2018-11-19 17:22:07"</f>
        <v>2018-11-19 17:22:07</v>
      </c>
    </row>
    <row r="78" spans="1:7" x14ac:dyDescent="0.2">
      <c r="A78" t="s">
        <v>85</v>
      </c>
      <c r="B78" t="str">
        <f>"13616079671"</f>
        <v>13616079671</v>
      </c>
      <c r="C78" t="str">
        <f>"352201199109111610"</f>
        <v>352201199109111610</v>
      </c>
      <c r="D78" t="s">
        <v>86</v>
      </c>
      <c r="E78" t="s">
        <v>87</v>
      </c>
      <c r="F78" t="s">
        <v>1</v>
      </c>
      <c r="G78" t="str">
        <f>"2018-11-19 17:22:07"</f>
        <v>2018-11-19 17:22:07</v>
      </c>
    </row>
    <row r="79" spans="1:7" x14ac:dyDescent="0.2">
      <c r="A79" t="s">
        <v>88</v>
      </c>
      <c r="B79" t="str">
        <f>"13610308760"</f>
        <v>13610308760</v>
      </c>
      <c r="C79" t="str">
        <f>"44098119881115611X"</f>
        <v>44098119881115611X</v>
      </c>
      <c r="D79" t="s">
        <v>0</v>
      </c>
      <c r="E79" t="s">
        <v>0</v>
      </c>
      <c r="F79" t="s">
        <v>1</v>
      </c>
      <c r="G79" t="str">
        <f>"2018-11-19 17:21:54"</f>
        <v>2018-11-19 17:21:54</v>
      </c>
    </row>
    <row r="80" spans="1:7" x14ac:dyDescent="0.2">
      <c r="A80" t="s">
        <v>0</v>
      </c>
      <c r="B80" t="str">
        <f>"13136594353"</f>
        <v>13136594353</v>
      </c>
      <c r="C80" t="s">
        <v>0</v>
      </c>
      <c r="D80" t="s">
        <v>0</v>
      </c>
      <c r="E80" t="s">
        <v>0</v>
      </c>
      <c r="F80" t="s">
        <v>1</v>
      </c>
      <c r="G80" t="str">
        <f>"2018-11-19 17:21:48"</f>
        <v>2018-11-19 17:21:48</v>
      </c>
    </row>
    <row r="81" spans="1:7" x14ac:dyDescent="0.2">
      <c r="A81" t="s">
        <v>89</v>
      </c>
      <c r="B81" t="str">
        <f>"15820827026"</f>
        <v>15820827026</v>
      </c>
      <c r="C81" t="str">
        <f>"450703199411297518"</f>
        <v>450703199411297518</v>
      </c>
      <c r="D81" t="s">
        <v>0</v>
      </c>
      <c r="E81" t="s">
        <v>0</v>
      </c>
      <c r="F81" t="s">
        <v>1</v>
      </c>
      <c r="G81" t="str">
        <f>"2018-11-19 17:21:45"</f>
        <v>2018-11-19 17:21:45</v>
      </c>
    </row>
    <row r="82" spans="1:7" x14ac:dyDescent="0.2">
      <c r="A82" t="s">
        <v>0</v>
      </c>
      <c r="B82" t="str">
        <f>"15554426554"</f>
        <v>15554426554</v>
      </c>
      <c r="C82" t="s">
        <v>0</v>
      </c>
      <c r="D82" t="s">
        <v>0</v>
      </c>
      <c r="E82" t="s">
        <v>0</v>
      </c>
      <c r="F82" t="s">
        <v>1</v>
      </c>
      <c r="G82" t="str">
        <f>"2018-11-19 17:21:39"</f>
        <v>2018-11-19 17:21:39</v>
      </c>
    </row>
    <row r="83" spans="1:7" x14ac:dyDescent="0.2">
      <c r="A83" t="s">
        <v>0</v>
      </c>
      <c r="B83" t="str">
        <f>"15039949675"</f>
        <v>15039949675</v>
      </c>
      <c r="C83" t="s">
        <v>0</v>
      </c>
      <c r="D83" t="s">
        <v>0</v>
      </c>
      <c r="E83" t="s">
        <v>0</v>
      </c>
      <c r="F83" t="s">
        <v>1</v>
      </c>
      <c r="G83" t="str">
        <f>"2018-11-19 17:21:36"</f>
        <v>2018-11-19 17:21:36</v>
      </c>
    </row>
    <row r="84" spans="1:7" x14ac:dyDescent="0.2">
      <c r="A84" t="s">
        <v>90</v>
      </c>
      <c r="B84" t="str">
        <f>"15720666595"</f>
        <v>15720666595</v>
      </c>
      <c r="C84" t="str">
        <f>"510521199402010739"</f>
        <v>510521199402010739</v>
      </c>
      <c r="D84" t="s">
        <v>91</v>
      </c>
      <c r="E84" t="s">
        <v>92</v>
      </c>
      <c r="F84" t="s">
        <v>1</v>
      </c>
      <c r="G84" t="str">
        <f>"2018-11-19 17:21:30"</f>
        <v>2018-11-19 17:21:30</v>
      </c>
    </row>
    <row r="85" spans="1:7" x14ac:dyDescent="0.2">
      <c r="A85" t="s">
        <v>0</v>
      </c>
      <c r="B85" t="str">
        <f>"13987424249"</f>
        <v>13987424249</v>
      </c>
      <c r="C85" t="s">
        <v>0</v>
      </c>
      <c r="D85" t="s">
        <v>0</v>
      </c>
      <c r="E85" t="s">
        <v>0</v>
      </c>
      <c r="F85" t="s">
        <v>1</v>
      </c>
      <c r="G85" t="str">
        <f>"2018-11-19 17:21:07"</f>
        <v>2018-11-19 17:21:07</v>
      </c>
    </row>
    <row r="86" spans="1:7" x14ac:dyDescent="0.2">
      <c r="A86" t="s">
        <v>0</v>
      </c>
      <c r="B86" t="str">
        <f>"13251910410"</f>
        <v>13251910410</v>
      </c>
      <c r="C86" t="s">
        <v>0</v>
      </c>
      <c r="D86" t="s">
        <v>0</v>
      </c>
      <c r="E86" t="s">
        <v>0</v>
      </c>
      <c r="F86" t="s">
        <v>1</v>
      </c>
      <c r="G86" t="str">
        <f>"2018-11-19 17:21:03"</f>
        <v>2018-11-19 17:21:03</v>
      </c>
    </row>
    <row r="87" spans="1:7" x14ac:dyDescent="0.2">
      <c r="A87" t="s">
        <v>93</v>
      </c>
      <c r="B87" t="str">
        <f>"13045341324"</f>
        <v>13045341324</v>
      </c>
      <c r="C87" t="str">
        <f>"231025196804011214"</f>
        <v>231025196804011214</v>
      </c>
      <c r="D87" t="s">
        <v>0</v>
      </c>
      <c r="E87" t="s">
        <v>0</v>
      </c>
      <c r="F87" t="s">
        <v>1</v>
      </c>
      <c r="G87" t="str">
        <f>"2018-11-19 17:20:55"</f>
        <v>2018-11-19 17:20:55</v>
      </c>
    </row>
    <row r="88" spans="1:7" x14ac:dyDescent="0.2">
      <c r="A88" t="s">
        <v>0</v>
      </c>
      <c r="B88" t="str">
        <f>"15168326897"</f>
        <v>15168326897</v>
      </c>
      <c r="C88" t="s">
        <v>0</v>
      </c>
      <c r="D88" t="s">
        <v>0</v>
      </c>
      <c r="E88" t="s">
        <v>0</v>
      </c>
      <c r="F88" t="s">
        <v>1</v>
      </c>
      <c r="G88" t="str">
        <f>"2018-11-19 17:20:05"</f>
        <v>2018-11-19 17:20:05</v>
      </c>
    </row>
    <row r="89" spans="1:7" x14ac:dyDescent="0.2">
      <c r="A89" t="s">
        <v>94</v>
      </c>
      <c r="B89" t="str">
        <f>"18773501700"</f>
        <v>18773501700</v>
      </c>
      <c r="C89" t="str">
        <f>"431028199905292238"</f>
        <v>431028199905292238</v>
      </c>
      <c r="D89" t="s">
        <v>95</v>
      </c>
      <c r="E89" t="s">
        <v>96</v>
      </c>
      <c r="F89" t="s">
        <v>1</v>
      </c>
      <c r="G89" t="str">
        <f>"2018-11-19 17:20:03"</f>
        <v>2018-11-19 17:20:03</v>
      </c>
    </row>
    <row r="90" spans="1:7" x14ac:dyDescent="0.2">
      <c r="A90" t="s">
        <v>97</v>
      </c>
      <c r="B90" t="str">
        <f>"18341527526"</f>
        <v>18341527526</v>
      </c>
      <c r="C90" t="str">
        <f>"210624199609070011"</f>
        <v>210624199609070011</v>
      </c>
      <c r="D90" t="s">
        <v>0</v>
      </c>
      <c r="E90" t="s">
        <v>0</v>
      </c>
      <c r="F90" t="s">
        <v>1</v>
      </c>
      <c r="G90" t="str">
        <f>"2018-11-19 17:19:41"</f>
        <v>2018-11-19 17:19:41</v>
      </c>
    </row>
    <row r="91" spans="1:7" x14ac:dyDescent="0.2">
      <c r="A91" t="s">
        <v>98</v>
      </c>
      <c r="B91" t="str">
        <f>"13791511809"</f>
        <v>13791511809</v>
      </c>
      <c r="C91" t="str">
        <f>"372831197312152739"</f>
        <v>372831197312152739</v>
      </c>
      <c r="D91" t="s">
        <v>99</v>
      </c>
      <c r="E91" t="s">
        <v>99</v>
      </c>
      <c r="F91" t="s">
        <v>1</v>
      </c>
      <c r="G91" t="str">
        <f>"2018-11-19 17:19:39"</f>
        <v>2018-11-19 17:19:39</v>
      </c>
    </row>
    <row r="92" spans="1:7" x14ac:dyDescent="0.2">
      <c r="A92" t="s">
        <v>100</v>
      </c>
      <c r="B92" t="str">
        <f>"18397097782"</f>
        <v>18397097782</v>
      </c>
      <c r="C92" t="str">
        <f>"632801198911290025"</f>
        <v>632801198911290025</v>
      </c>
      <c r="D92" t="s">
        <v>0</v>
      </c>
      <c r="E92" t="s">
        <v>0</v>
      </c>
      <c r="F92" t="s">
        <v>1</v>
      </c>
      <c r="G92" t="str">
        <f>"2018-11-19 17:19:35"</f>
        <v>2018-11-19 17:19:35</v>
      </c>
    </row>
    <row r="93" spans="1:7" x14ac:dyDescent="0.2">
      <c r="A93" t="s">
        <v>101</v>
      </c>
      <c r="B93" t="str">
        <f>"13888817573"</f>
        <v>13888817573</v>
      </c>
      <c r="C93" t="str">
        <f>"530102197601291821"</f>
        <v>530102197601291821</v>
      </c>
      <c r="D93" t="s">
        <v>0</v>
      </c>
      <c r="E93" t="s">
        <v>0</v>
      </c>
      <c r="F93" t="s">
        <v>1</v>
      </c>
      <c r="G93" t="str">
        <f>"2018-11-19 17:18:58"</f>
        <v>2018-11-19 17:18:58</v>
      </c>
    </row>
    <row r="94" spans="1:7" x14ac:dyDescent="0.2">
      <c r="A94" t="s">
        <v>102</v>
      </c>
      <c r="B94" t="str">
        <f>"13430033144"</f>
        <v>13430033144</v>
      </c>
      <c r="C94" t="str">
        <f>"445281198808226734"</f>
        <v>445281198808226734</v>
      </c>
      <c r="D94" t="s">
        <v>0</v>
      </c>
      <c r="E94" t="s">
        <v>0</v>
      </c>
      <c r="F94" t="s">
        <v>1</v>
      </c>
      <c r="G94" t="str">
        <f>"2018-11-19 17:18:20"</f>
        <v>2018-11-19 17:18:20</v>
      </c>
    </row>
    <row r="95" spans="1:7" x14ac:dyDescent="0.2">
      <c r="A95" t="s">
        <v>0</v>
      </c>
      <c r="B95" t="str">
        <f>"13662385547"</f>
        <v>13662385547</v>
      </c>
      <c r="C95" t="s">
        <v>0</v>
      </c>
      <c r="D95" t="s">
        <v>0</v>
      </c>
      <c r="E95" t="s">
        <v>0</v>
      </c>
      <c r="F95" t="s">
        <v>1</v>
      </c>
      <c r="G95" t="str">
        <f>"2018-11-19 17:18:17"</f>
        <v>2018-11-19 17:18:17</v>
      </c>
    </row>
    <row r="96" spans="1:7" x14ac:dyDescent="0.2">
      <c r="A96" t="s">
        <v>0</v>
      </c>
      <c r="B96" t="str">
        <f>"15902315570"</f>
        <v>15902315570</v>
      </c>
      <c r="C96" t="s">
        <v>0</v>
      </c>
      <c r="D96" t="s">
        <v>0</v>
      </c>
      <c r="E96" t="s">
        <v>0</v>
      </c>
      <c r="F96" t="s">
        <v>1</v>
      </c>
      <c r="G96" t="str">
        <f>"2018-11-19 17:18:15"</f>
        <v>2018-11-19 17:18:15</v>
      </c>
    </row>
    <row r="97" spans="1:7" x14ac:dyDescent="0.2">
      <c r="A97" t="s">
        <v>103</v>
      </c>
      <c r="B97" t="str">
        <f>"13959106126"</f>
        <v>13959106126</v>
      </c>
      <c r="C97" t="str">
        <f>"350783199007143523"</f>
        <v>350783199007143523</v>
      </c>
      <c r="D97" t="s">
        <v>0</v>
      </c>
      <c r="E97" t="s">
        <v>0</v>
      </c>
      <c r="F97" t="s">
        <v>1</v>
      </c>
      <c r="G97" t="str">
        <f>"2018-11-19 17:18:15"</f>
        <v>2018-11-19 17:18:15</v>
      </c>
    </row>
    <row r="98" spans="1:7" x14ac:dyDescent="0.2">
      <c r="A98" t="s">
        <v>104</v>
      </c>
      <c r="B98" t="str">
        <f>"18839293711"</f>
        <v>18839293711</v>
      </c>
      <c r="C98" t="str">
        <f>"410603198811203632"</f>
        <v>410603198811203632</v>
      </c>
      <c r="D98" t="s">
        <v>0</v>
      </c>
      <c r="E98" t="s">
        <v>0</v>
      </c>
      <c r="F98" t="s">
        <v>1</v>
      </c>
      <c r="G98" t="str">
        <f>"2018-11-19 17:18:00"</f>
        <v>2018-11-19 17:18:00</v>
      </c>
    </row>
    <row r="99" spans="1:7" x14ac:dyDescent="0.2">
      <c r="A99" t="s">
        <v>105</v>
      </c>
      <c r="B99" t="str">
        <f>"13892787367"</f>
        <v>13892787367</v>
      </c>
      <c r="C99" t="str">
        <f>"610322199003102926"</f>
        <v>610322199003102926</v>
      </c>
      <c r="D99" t="s">
        <v>0</v>
      </c>
      <c r="E99" t="s">
        <v>0</v>
      </c>
      <c r="F99" t="s">
        <v>1</v>
      </c>
      <c r="G99" t="str">
        <f>"2018-11-19 17:17:55"</f>
        <v>2018-11-19 17:17:55</v>
      </c>
    </row>
    <row r="100" spans="1:7" x14ac:dyDescent="0.2">
      <c r="A100" t="s">
        <v>106</v>
      </c>
      <c r="B100" t="str">
        <f>"15266954752"</f>
        <v>15266954752</v>
      </c>
      <c r="C100" t="str">
        <f>"371526199911123244"</f>
        <v>371526199911123244</v>
      </c>
      <c r="D100" t="s">
        <v>0</v>
      </c>
      <c r="E100" t="s">
        <v>0</v>
      </c>
      <c r="F100" t="s">
        <v>1</v>
      </c>
      <c r="G100" t="str">
        <f>"2018-11-19 17:17:48"</f>
        <v>2018-11-19 17:17:48</v>
      </c>
    </row>
    <row r="101" spans="1:7" x14ac:dyDescent="0.2">
      <c r="A101" t="s">
        <v>107</v>
      </c>
      <c r="B101" t="str">
        <f>"13765785744"</f>
        <v>13765785744</v>
      </c>
      <c r="C101" t="str">
        <f>"522732199603012646"</f>
        <v>522732199603012646</v>
      </c>
      <c r="D101" t="s">
        <v>0</v>
      </c>
      <c r="E101" t="s">
        <v>0</v>
      </c>
      <c r="F101" t="s">
        <v>1</v>
      </c>
      <c r="G101" t="str">
        <f>"2018-11-19 17:17:39"</f>
        <v>2018-11-19 17:17:39</v>
      </c>
    </row>
    <row r="102" spans="1:7" x14ac:dyDescent="0.2">
      <c r="A102" t="s">
        <v>108</v>
      </c>
      <c r="B102" t="str">
        <f>"15766746117"</f>
        <v>15766746117</v>
      </c>
      <c r="C102" t="str">
        <f>"44082319940121591X"</f>
        <v>44082319940121591X</v>
      </c>
      <c r="D102" t="s">
        <v>0</v>
      </c>
      <c r="E102" t="s">
        <v>0</v>
      </c>
      <c r="F102" t="s">
        <v>1</v>
      </c>
      <c r="G102" t="str">
        <f>"2018-11-19 17:17:32"</f>
        <v>2018-11-19 17:17:32</v>
      </c>
    </row>
    <row r="103" spans="1:7" x14ac:dyDescent="0.2">
      <c r="A103" t="s">
        <v>109</v>
      </c>
      <c r="B103" t="str">
        <f>"15010396528"</f>
        <v>15010396528</v>
      </c>
      <c r="C103" t="str">
        <f>"131122199412220216"</f>
        <v>131122199412220216</v>
      </c>
      <c r="D103" t="s">
        <v>0</v>
      </c>
      <c r="E103" t="s">
        <v>0</v>
      </c>
      <c r="F103" t="s">
        <v>1</v>
      </c>
      <c r="G103" t="str">
        <f>"2018-11-19 17:17:28"</f>
        <v>2018-11-19 17:17:28</v>
      </c>
    </row>
    <row r="104" spans="1:7" x14ac:dyDescent="0.2">
      <c r="A104" t="s">
        <v>110</v>
      </c>
      <c r="B104" t="str">
        <f>"17759763951"</f>
        <v>17759763951</v>
      </c>
      <c r="C104" t="str">
        <f>"350681199001153650"</f>
        <v>350681199001153650</v>
      </c>
      <c r="D104" t="s">
        <v>111</v>
      </c>
      <c r="E104" t="s">
        <v>112</v>
      </c>
      <c r="F104" t="s">
        <v>1</v>
      </c>
      <c r="G104" t="str">
        <f>"2018-11-19 17:17:28"</f>
        <v>2018-11-19 17:17:28</v>
      </c>
    </row>
    <row r="105" spans="1:7" x14ac:dyDescent="0.2">
      <c r="A105" t="s">
        <v>113</v>
      </c>
      <c r="B105" t="str">
        <f>"15018613408"</f>
        <v>15018613408</v>
      </c>
      <c r="C105" t="str">
        <f>"441323198911102033"</f>
        <v>441323198911102033</v>
      </c>
      <c r="D105" t="s">
        <v>0</v>
      </c>
      <c r="E105" t="s">
        <v>0</v>
      </c>
      <c r="F105" t="s">
        <v>1</v>
      </c>
      <c r="G105" t="str">
        <f>"2018-11-19 17:17:02"</f>
        <v>2018-11-19 17:17:02</v>
      </c>
    </row>
    <row r="106" spans="1:7" x14ac:dyDescent="0.2">
      <c r="A106" t="s">
        <v>114</v>
      </c>
      <c r="B106" t="str">
        <f>"13790115384"</f>
        <v>13790115384</v>
      </c>
      <c r="C106" t="str">
        <f>"522529199509103278"</f>
        <v>522529199509103278</v>
      </c>
      <c r="D106" t="s">
        <v>115</v>
      </c>
      <c r="E106" t="s">
        <v>116</v>
      </c>
      <c r="F106" t="s">
        <v>1</v>
      </c>
      <c r="G106" t="str">
        <f>"2018-11-19 17:16:58"</f>
        <v>2018-11-19 17:16:58</v>
      </c>
    </row>
    <row r="107" spans="1:7" x14ac:dyDescent="0.2">
      <c r="A107" t="s">
        <v>117</v>
      </c>
      <c r="B107" t="str">
        <f>"15214164992"</f>
        <v>15214164992</v>
      </c>
      <c r="C107" t="str">
        <f>"620302196908240218"</f>
        <v>620302196908240218</v>
      </c>
      <c r="D107" t="s">
        <v>0</v>
      </c>
      <c r="E107" t="s">
        <v>0</v>
      </c>
      <c r="F107" t="s">
        <v>1</v>
      </c>
      <c r="G107" t="str">
        <f>"2018-11-19 17:16:42"</f>
        <v>2018-11-19 17:16:42</v>
      </c>
    </row>
    <row r="108" spans="1:7" x14ac:dyDescent="0.2">
      <c r="A108" t="s">
        <v>118</v>
      </c>
      <c r="B108" t="str">
        <f>"13354036551"</f>
        <v>13354036551</v>
      </c>
      <c r="C108" t="str">
        <f>"210219196609101520"</f>
        <v>210219196609101520</v>
      </c>
      <c r="D108" t="s">
        <v>0</v>
      </c>
      <c r="E108" t="s">
        <v>0</v>
      </c>
      <c r="F108" t="s">
        <v>1</v>
      </c>
      <c r="G108" t="str">
        <f>"2018-11-19 17:16:18"</f>
        <v>2018-11-19 17:16:18</v>
      </c>
    </row>
    <row r="109" spans="1:7" x14ac:dyDescent="0.2">
      <c r="A109" t="s">
        <v>0</v>
      </c>
      <c r="B109" t="str">
        <f>"13278790909"</f>
        <v>13278790909</v>
      </c>
      <c r="C109" t="s">
        <v>0</v>
      </c>
      <c r="D109" t="s">
        <v>0</v>
      </c>
      <c r="E109" t="s">
        <v>0</v>
      </c>
      <c r="F109" t="s">
        <v>1</v>
      </c>
      <c r="G109" t="str">
        <f>"2018-11-19 17:15:52"</f>
        <v>2018-11-19 17:15:52</v>
      </c>
    </row>
    <row r="110" spans="1:7" x14ac:dyDescent="0.2">
      <c r="A110" t="s">
        <v>0</v>
      </c>
      <c r="B110" t="str">
        <f>"18437813374"</f>
        <v>18437813374</v>
      </c>
      <c r="C110" t="s">
        <v>0</v>
      </c>
      <c r="D110" t="s">
        <v>0</v>
      </c>
      <c r="E110" t="s">
        <v>0</v>
      </c>
      <c r="F110" t="s">
        <v>1</v>
      </c>
      <c r="G110" t="str">
        <f>"2018-11-19 17:15:35"</f>
        <v>2018-11-19 17:15:35</v>
      </c>
    </row>
    <row r="111" spans="1:7" x14ac:dyDescent="0.2">
      <c r="A111" t="s">
        <v>0</v>
      </c>
      <c r="B111" t="str">
        <f>"18533954462"</f>
        <v>18533954462</v>
      </c>
      <c r="C111" t="s">
        <v>0</v>
      </c>
      <c r="D111" t="s">
        <v>0</v>
      </c>
      <c r="E111" t="s">
        <v>0</v>
      </c>
      <c r="F111" t="s">
        <v>1</v>
      </c>
      <c r="G111" t="str">
        <f>"2018-11-19 17:15:32"</f>
        <v>2018-11-19 17:15:32</v>
      </c>
    </row>
    <row r="112" spans="1:7" x14ac:dyDescent="0.2">
      <c r="A112" t="s">
        <v>119</v>
      </c>
      <c r="B112" t="str">
        <f>"15113181115"</f>
        <v>15113181115</v>
      </c>
      <c r="C112" t="str">
        <f>"431230198405053319"</f>
        <v>431230198405053319</v>
      </c>
      <c r="D112" t="s">
        <v>0</v>
      </c>
      <c r="E112" t="s">
        <v>0</v>
      </c>
      <c r="F112" t="s">
        <v>1</v>
      </c>
      <c r="G112" t="str">
        <f>"2018-11-19 17:14:57"</f>
        <v>2018-11-19 17:14:57</v>
      </c>
    </row>
    <row r="113" spans="1:7" x14ac:dyDescent="0.2">
      <c r="A113" t="s">
        <v>120</v>
      </c>
      <c r="B113" t="str">
        <f>"18830926498"</f>
        <v>18830926498</v>
      </c>
      <c r="C113" t="str">
        <f>"130532198511156044"</f>
        <v>130532198511156044</v>
      </c>
      <c r="D113" t="s">
        <v>121</v>
      </c>
      <c r="E113" t="s">
        <v>122</v>
      </c>
      <c r="F113" t="s">
        <v>1</v>
      </c>
      <c r="G113" t="str">
        <f>"2018-11-19 17:14:33"</f>
        <v>2018-11-19 17:14:33</v>
      </c>
    </row>
    <row r="114" spans="1:7" x14ac:dyDescent="0.2">
      <c r="A114" t="s">
        <v>123</v>
      </c>
      <c r="B114" t="str">
        <f>"13510949464"</f>
        <v>13510949464</v>
      </c>
      <c r="C114" t="str">
        <f>"441522199610215973"</f>
        <v>441522199610215973</v>
      </c>
      <c r="D114" t="s">
        <v>0</v>
      </c>
      <c r="E114" t="s">
        <v>0</v>
      </c>
      <c r="F114" t="s">
        <v>1</v>
      </c>
      <c r="G114" t="str">
        <f>"2018-11-19 17:14:19"</f>
        <v>2018-11-19 17:14:19</v>
      </c>
    </row>
    <row r="115" spans="1:7" x14ac:dyDescent="0.2">
      <c r="A115" t="s">
        <v>0</v>
      </c>
      <c r="B115" t="str">
        <f>"13599800249"</f>
        <v>13599800249</v>
      </c>
      <c r="C115" t="s">
        <v>0</v>
      </c>
      <c r="D115" t="s">
        <v>0</v>
      </c>
      <c r="E115" t="s">
        <v>0</v>
      </c>
      <c r="F115" t="s">
        <v>1</v>
      </c>
      <c r="G115" t="str">
        <f>"2018-11-19 17:13:58"</f>
        <v>2018-11-19 17:13:58</v>
      </c>
    </row>
    <row r="116" spans="1:7" x14ac:dyDescent="0.2">
      <c r="A116" t="s">
        <v>124</v>
      </c>
      <c r="B116" t="str">
        <f>"18832216955"</f>
        <v>18832216955</v>
      </c>
      <c r="C116" t="str">
        <f>"130624198805274228"</f>
        <v>130624198805274228</v>
      </c>
      <c r="D116" t="s">
        <v>0</v>
      </c>
      <c r="E116" t="s">
        <v>0</v>
      </c>
      <c r="F116" t="s">
        <v>1</v>
      </c>
      <c r="G116" t="str">
        <f>"2018-11-19 17:13:45"</f>
        <v>2018-11-19 17:13:45</v>
      </c>
    </row>
    <row r="117" spans="1:7" x14ac:dyDescent="0.2">
      <c r="A117" t="s">
        <v>125</v>
      </c>
      <c r="B117" t="str">
        <f>"17390106722"</f>
        <v>17390106722</v>
      </c>
      <c r="C117" t="str">
        <f>"51070319870722001X"</f>
        <v>51070319870722001X</v>
      </c>
      <c r="D117" t="s">
        <v>0</v>
      </c>
      <c r="E117" t="s">
        <v>0</v>
      </c>
      <c r="F117" t="s">
        <v>1</v>
      </c>
      <c r="G117" t="str">
        <f>"2018-11-19 17:13:39"</f>
        <v>2018-11-19 17:13:39</v>
      </c>
    </row>
    <row r="118" spans="1:7" x14ac:dyDescent="0.2">
      <c r="A118" t="s">
        <v>0</v>
      </c>
      <c r="B118" t="str">
        <f>"17602211246"</f>
        <v>17602211246</v>
      </c>
      <c r="C118" t="s">
        <v>0</v>
      </c>
      <c r="D118" t="s">
        <v>0</v>
      </c>
      <c r="E118" t="s">
        <v>0</v>
      </c>
      <c r="F118" t="s">
        <v>1</v>
      </c>
      <c r="G118" t="str">
        <f>"2018-11-19 17:13:32"</f>
        <v>2018-11-19 17:13:32</v>
      </c>
    </row>
    <row r="119" spans="1:7" x14ac:dyDescent="0.2">
      <c r="A119" t="s">
        <v>126</v>
      </c>
      <c r="B119" t="str">
        <f>"17620443460"</f>
        <v>17620443460</v>
      </c>
      <c r="C119" t="str">
        <f>"420116199708162730"</f>
        <v>420116199708162730</v>
      </c>
      <c r="D119" t="s">
        <v>0</v>
      </c>
      <c r="E119" t="s">
        <v>0</v>
      </c>
      <c r="F119" t="s">
        <v>1</v>
      </c>
      <c r="G119" t="str">
        <f>"2018-11-19 17:13:07"</f>
        <v>2018-11-19 17:13:07</v>
      </c>
    </row>
    <row r="120" spans="1:7" x14ac:dyDescent="0.2">
      <c r="A120" t="s">
        <v>0</v>
      </c>
      <c r="B120" t="str">
        <f>"13428573316"</f>
        <v>13428573316</v>
      </c>
      <c r="C120" t="s">
        <v>0</v>
      </c>
      <c r="D120" t="s">
        <v>0</v>
      </c>
      <c r="E120" t="s">
        <v>0</v>
      </c>
      <c r="F120" t="s">
        <v>1</v>
      </c>
      <c r="G120" t="str">
        <f>"2018-11-19 17:12:39"</f>
        <v>2018-11-19 17:12:39</v>
      </c>
    </row>
    <row r="121" spans="1:7" x14ac:dyDescent="0.2">
      <c r="A121" t="s">
        <v>127</v>
      </c>
      <c r="B121" t="str">
        <f>"18691213081"</f>
        <v>18691213081</v>
      </c>
      <c r="C121" t="str">
        <f>"612722199102232113"</f>
        <v>612722199102232113</v>
      </c>
      <c r="D121" t="s">
        <v>128</v>
      </c>
      <c r="E121" t="s">
        <v>129</v>
      </c>
      <c r="F121" t="s">
        <v>1</v>
      </c>
      <c r="G121" t="str">
        <f>"2018-11-19 17:12:15"</f>
        <v>2018-11-19 17:12:15</v>
      </c>
    </row>
    <row r="122" spans="1:7" x14ac:dyDescent="0.2">
      <c r="A122" t="s">
        <v>130</v>
      </c>
      <c r="B122" t="str">
        <f>"18685310486"</f>
        <v>18685310486</v>
      </c>
      <c r="C122" t="str">
        <f>"522725199206043517"</f>
        <v>522725199206043517</v>
      </c>
      <c r="D122" t="s">
        <v>0</v>
      </c>
      <c r="E122" t="s">
        <v>0</v>
      </c>
      <c r="F122" t="s">
        <v>1</v>
      </c>
      <c r="G122" t="str">
        <f>"2018-11-19 17:12:12"</f>
        <v>2018-11-19 17:12:12</v>
      </c>
    </row>
    <row r="123" spans="1:7" x14ac:dyDescent="0.2">
      <c r="A123" t="s">
        <v>0</v>
      </c>
      <c r="B123" t="str">
        <f>"13661231433"</f>
        <v>13661231433</v>
      </c>
      <c r="C123" t="s">
        <v>0</v>
      </c>
      <c r="D123" t="s">
        <v>0</v>
      </c>
      <c r="E123" t="s">
        <v>0</v>
      </c>
      <c r="F123" t="s">
        <v>1</v>
      </c>
      <c r="G123" t="str">
        <f>"2018-11-19 17:12:11"</f>
        <v>2018-11-19 17:12:11</v>
      </c>
    </row>
    <row r="124" spans="1:7" x14ac:dyDescent="0.2">
      <c r="A124" t="s">
        <v>0</v>
      </c>
      <c r="B124" t="str">
        <f>"18629367049"</f>
        <v>18629367049</v>
      </c>
      <c r="C124" t="s">
        <v>0</v>
      </c>
      <c r="D124" t="s">
        <v>0</v>
      </c>
      <c r="E124" t="s">
        <v>0</v>
      </c>
      <c r="F124" t="s">
        <v>1</v>
      </c>
      <c r="G124" t="str">
        <f>"2018-11-19 17:12:05"</f>
        <v>2018-11-19 17:12:05</v>
      </c>
    </row>
    <row r="125" spans="1:7" x14ac:dyDescent="0.2">
      <c r="A125" t="s">
        <v>131</v>
      </c>
      <c r="B125" t="str">
        <f>"18332032119"</f>
        <v>18332032119</v>
      </c>
      <c r="C125" t="str">
        <f>"130123198905196315"</f>
        <v>130123198905196315</v>
      </c>
      <c r="D125" t="s">
        <v>0</v>
      </c>
      <c r="E125" t="s">
        <v>0</v>
      </c>
      <c r="F125" t="s">
        <v>1</v>
      </c>
      <c r="G125" t="str">
        <f>"2018-11-19 17:11:56"</f>
        <v>2018-11-19 17:11:56</v>
      </c>
    </row>
    <row r="126" spans="1:7" x14ac:dyDescent="0.2">
      <c r="A126" t="s">
        <v>132</v>
      </c>
      <c r="B126" t="str">
        <f>"15648404288"</f>
        <v>15648404288</v>
      </c>
      <c r="C126" t="str">
        <f>"220523199307260119"</f>
        <v>220523199307260119</v>
      </c>
      <c r="D126" t="s">
        <v>0</v>
      </c>
      <c r="E126" t="s">
        <v>0</v>
      </c>
      <c r="F126" t="s">
        <v>1</v>
      </c>
      <c r="G126" t="str">
        <f>"2018-11-19 17:11:44"</f>
        <v>2018-11-19 17:11:44</v>
      </c>
    </row>
    <row r="127" spans="1:7" x14ac:dyDescent="0.2">
      <c r="A127" t="s">
        <v>133</v>
      </c>
      <c r="B127" t="str">
        <f>"17328770892"</f>
        <v>17328770892</v>
      </c>
      <c r="C127" t="str">
        <f>"431024199810260051"</f>
        <v>431024199810260051</v>
      </c>
      <c r="D127" t="s">
        <v>0</v>
      </c>
      <c r="E127" t="s">
        <v>0</v>
      </c>
      <c r="F127" t="s">
        <v>1</v>
      </c>
      <c r="G127" t="str">
        <f>"2018-11-19 17:11:43"</f>
        <v>2018-11-19 17:11:43</v>
      </c>
    </row>
    <row r="128" spans="1:7" x14ac:dyDescent="0.2">
      <c r="A128" t="s">
        <v>0</v>
      </c>
      <c r="B128" t="str">
        <f>"15517310028"</f>
        <v>15517310028</v>
      </c>
      <c r="C128" t="s">
        <v>0</v>
      </c>
      <c r="D128" t="s">
        <v>0</v>
      </c>
      <c r="E128" t="s">
        <v>0</v>
      </c>
      <c r="F128" t="s">
        <v>1</v>
      </c>
      <c r="G128" t="str">
        <f>"2018-11-19 17:11:43"</f>
        <v>2018-11-19 17:11:43</v>
      </c>
    </row>
    <row r="129" spans="1:7" x14ac:dyDescent="0.2">
      <c r="A129" t="s">
        <v>0</v>
      </c>
      <c r="B129" t="str">
        <f>"13847443911"</f>
        <v>13847443911</v>
      </c>
      <c r="C129" t="s">
        <v>0</v>
      </c>
      <c r="D129" t="s">
        <v>0</v>
      </c>
      <c r="E129" t="s">
        <v>0</v>
      </c>
      <c r="F129" t="s">
        <v>1</v>
      </c>
      <c r="G129" t="str">
        <f>"2018-11-19 17:11:29"</f>
        <v>2018-11-19 17:11:29</v>
      </c>
    </row>
    <row r="130" spans="1:7" x14ac:dyDescent="0.2">
      <c r="A130" t="s">
        <v>0</v>
      </c>
      <c r="B130" t="str">
        <f>"13560468807"</f>
        <v>13560468807</v>
      </c>
      <c r="C130" t="s">
        <v>0</v>
      </c>
      <c r="D130" t="s">
        <v>0</v>
      </c>
      <c r="E130" t="s">
        <v>0</v>
      </c>
      <c r="F130" t="s">
        <v>1</v>
      </c>
      <c r="G130" t="str">
        <f>"2018-11-19 17:11:19"</f>
        <v>2018-11-19 17:11:19</v>
      </c>
    </row>
    <row r="131" spans="1:7" x14ac:dyDescent="0.2">
      <c r="A131" t="s">
        <v>0</v>
      </c>
      <c r="B131" t="str">
        <f>"18208466638"</f>
        <v>18208466638</v>
      </c>
      <c r="C131" t="s">
        <v>0</v>
      </c>
      <c r="D131" t="s">
        <v>0</v>
      </c>
      <c r="E131" t="s">
        <v>0</v>
      </c>
      <c r="F131" t="s">
        <v>1</v>
      </c>
      <c r="G131" t="str">
        <f>"2018-11-19 17:10:40"</f>
        <v>2018-11-19 17:10:40</v>
      </c>
    </row>
    <row r="132" spans="1:7" x14ac:dyDescent="0.2">
      <c r="A132" t="s">
        <v>0</v>
      </c>
      <c r="B132" t="str">
        <f>"13985897774"</f>
        <v>13985897774</v>
      </c>
      <c r="C132" t="s">
        <v>0</v>
      </c>
      <c r="D132" t="s">
        <v>0</v>
      </c>
      <c r="E132" t="s">
        <v>0</v>
      </c>
      <c r="F132" t="s">
        <v>1</v>
      </c>
      <c r="G132" t="str">
        <f>"2018-11-19 17:10:33"</f>
        <v>2018-11-19 17:10:33</v>
      </c>
    </row>
    <row r="133" spans="1:7" x14ac:dyDescent="0.2">
      <c r="A133" t="s">
        <v>134</v>
      </c>
      <c r="B133" t="str">
        <f>"13806093717"</f>
        <v>13806093717</v>
      </c>
      <c r="C133" t="str">
        <f>"422825198905062730"</f>
        <v>422825198905062730</v>
      </c>
      <c r="D133" t="s">
        <v>0</v>
      </c>
      <c r="E133" t="s">
        <v>0</v>
      </c>
      <c r="F133" t="s">
        <v>1</v>
      </c>
      <c r="G133" t="str">
        <f>"2018-11-19 17:10:32"</f>
        <v>2018-11-19 17:10:32</v>
      </c>
    </row>
    <row r="134" spans="1:7" x14ac:dyDescent="0.2">
      <c r="A134" t="s">
        <v>0</v>
      </c>
      <c r="B134" t="str">
        <f>"18701706924"</f>
        <v>18701706924</v>
      </c>
      <c r="C134" t="s">
        <v>0</v>
      </c>
      <c r="D134" t="s">
        <v>0</v>
      </c>
      <c r="E134" t="s">
        <v>0</v>
      </c>
      <c r="F134" t="s">
        <v>1</v>
      </c>
      <c r="G134" t="str">
        <f>"2018-11-19 17:09:36"</f>
        <v>2018-11-19 17:09:36</v>
      </c>
    </row>
    <row r="135" spans="1:7" x14ac:dyDescent="0.2">
      <c r="A135" t="s">
        <v>0</v>
      </c>
      <c r="B135" t="str">
        <f>"17387728260"</f>
        <v>17387728260</v>
      </c>
      <c r="C135" t="s">
        <v>0</v>
      </c>
      <c r="D135" t="s">
        <v>0</v>
      </c>
      <c r="E135" t="s">
        <v>0</v>
      </c>
      <c r="F135" t="s">
        <v>1</v>
      </c>
      <c r="G135" t="str">
        <f>"2018-11-19 17:09:30"</f>
        <v>2018-11-19 17:09:30</v>
      </c>
    </row>
    <row r="136" spans="1:7" x14ac:dyDescent="0.2">
      <c r="A136" t="s">
        <v>135</v>
      </c>
      <c r="B136" t="str">
        <f>"13983722226"</f>
        <v>13983722226</v>
      </c>
      <c r="C136" t="str">
        <f>"510202197005203516"</f>
        <v>510202197005203516</v>
      </c>
      <c r="D136" t="s">
        <v>136</v>
      </c>
      <c r="E136" t="s">
        <v>137</v>
      </c>
      <c r="F136" t="s">
        <v>1</v>
      </c>
      <c r="G136" t="str">
        <f>"2018-11-19 17:08:47"</f>
        <v>2018-11-19 17:08:47</v>
      </c>
    </row>
    <row r="137" spans="1:7" x14ac:dyDescent="0.2">
      <c r="A137" t="s">
        <v>138</v>
      </c>
      <c r="B137" t="str">
        <f>"18309538805"</f>
        <v>18309538805</v>
      </c>
      <c r="C137" t="str">
        <f>"640302199002200022"</f>
        <v>640302199002200022</v>
      </c>
      <c r="D137" t="s">
        <v>139</v>
      </c>
      <c r="E137" t="s">
        <v>139</v>
      </c>
      <c r="F137" t="s">
        <v>1</v>
      </c>
      <c r="G137" t="str">
        <f>"2018-11-19 17:08:29"</f>
        <v>2018-11-19 17:08:29</v>
      </c>
    </row>
    <row r="138" spans="1:7" x14ac:dyDescent="0.2">
      <c r="A138" t="s">
        <v>140</v>
      </c>
      <c r="B138" t="str">
        <f>"15110033320"</f>
        <v>15110033320</v>
      </c>
      <c r="C138" t="str">
        <f>"13022919841012505X"</f>
        <v>13022919841012505X</v>
      </c>
      <c r="D138" t="s">
        <v>0</v>
      </c>
      <c r="E138" t="s">
        <v>0</v>
      </c>
      <c r="F138" t="s">
        <v>1</v>
      </c>
      <c r="G138" t="str">
        <f>"2018-11-19 17:08:04"</f>
        <v>2018-11-19 17:08:04</v>
      </c>
    </row>
    <row r="139" spans="1:7" x14ac:dyDescent="0.2">
      <c r="A139" t="s">
        <v>141</v>
      </c>
      <c r="B139" t="str">
        <f>"15094038512"</f>
        <v>15094038512</v>
      </c>
      <c r="C139" t="str">
        <f>"610122199706104951"</f>
        <v>610122199706104951</v>
      </c>
      <c r="D139" t="s">
        <v>0</v>
      </c>
      <c r="E139" t="s">
        <v>0</v>
      </c>
      <c r="F139" t="s">
        <v>1</v>
      </c>
      <c r="G139" t="str">
        <f>"2018-11-19 17:07:22"</f>
        <v>2018-11-19 17:07:22</v>
      </c>
    </row>
    <row r="140" spans="1:7" x14ac:dyDescent="0.2">
      <c r="A140" t="s">
        <v>142</v>
      </c>
      <c r="B140" t="str">
        <f>"18111107377"</f>
        <v>18111107377</v>
      </c>
      <c r="C140" t="str">
        <f>"513901199504280616"</f>
        <v>513901199504280616</v>
      </c>
      <c r="D140" t="s">
        <v>0</v>
      </c>
      <c r="E140" t="s">
        <v>0</v>
      </c>
      <c r="F140" t="s">
        <v>1</v>
      </c>
      <c r="G140" t="str">
        <f>"2018-11-19 17:07:06"</f>
        <v>2018-11-19 17:07:06</v>
      </c>
    </row>
    <row r="141" spans="1:7" x14ac:dyDescent="0.2">
      <c r="A141" t="s">
        <v>0</v>
      </c>
      <c r="B141" t="str">
        <f>"15241912066"</f>
        <v>15241912066</v>
      </c>
      <c r="C141" t="s">
        <v>0</v>
      </c>
      <c r="D141" t="s">
        <v>0</v>
      </c>
      <c r="E141" t="s">
        <v>0</v>
      </c>
      <c r="F141" t="s">
        <v>1</v>
      </c>
      <c r="G141" t="str">
        <f>"2018-11-19 17:07:01"</f>
        <v>2018-11-19 17:07:01</v>
      </c>
    </row>
    <row r="142" spans="1:7" x14ac:dyDescent="0.2">
      <c r="A142" t="s">
        <v>0</v>
      </c>
      <c r="B142" t="str">
        <f>"17636522347"</f>
        <v>17636522347</v>
      </c>
      <c r="C142" t="s">
        <v>0</v>
      </c>
      <c r="D142" t="s">
        <v>0</v>
      </c>
      <c r="E142" t="s">
        <v>0</v>
      </c>
      <c r="F142" t="s">
        <v>1</v>
      </c>
      <c r="G142" t="str">
        <f>"2018-11-19 17:06:41"</f>
        <v>2018-11-19 17:06:41</v>
      </c>
    </row>
    <row r="143" spans="1:7" x14ac:dyDescent="0.2">
      <c r="A143" t="s">
        <v>143</v>
      </c>
      <c r="B143" t="str">
        <f>"15809469009"</f>
        <v>15809469009</v>
      </c>
      <c r="C143" t="str">
        <f>"622429198805283422"</f>
        <v>622429198805283422</v>
      </c>
      <c r="D143" t="s">
        <v>144</v>
      </c>
      <c r="E143" t="s">
        <v>145</v>
      </c>
      <c r="F143" t="s">
        <v>1</v>
      </c>
      <c r="G143" t="str">
        <f>"2018-11-19 17:06:34"</f>
        <v>2018-11-19 17:06:34</v>
      </c>
    </row>
    <row r="144" spans="1:7" x14ac:dyDescent="0.2">
      <c r="A144" t="s">
        <v>146</v>
      </c>
      <c r="B144" t="str">
        <f>"13681708701"</f>
        <v>13681708701</v>
      </c>
      <c r="C144" t="str">
        <f>"310107198206183455"</f>
        <v>310107198206183455</v>
      </c>
      <c r="D144" t="s">
        <v>147</v>
      </c>
      <c r="E144" t="s">
        <v>148</v>
      </c>
      <c r="F144" t="s">
        <v>1</v>
      </c>
      <c r="G144" t="str">
        <f>"2018-11-19 17:06:26"</f>
        <v>2018-11-19 17:06:26</v>
      </c>
    </row>
    <row r="145" spans="1:7" x14ac:dyDescent="0.2">
      <c r="A145" t="s">
        <v>149</v>
      </c>
      <c r="B145" t="str">
        <f>"15935335748"</f>
        <v>15935335748</v>
      </c>
      <c r="C145" t="str">
        <f>"142601199406166135"</f>
        <v>142601199406166135</v>
      </c>
      <c r="D145" t="s">
        <v>0</v>
      </c>
      <c r="E145" t="s">
        <v>0</v>
      </c>
      <c r="F145" t="s">
        <v>1</v>
      </c>
      <c r="G145" t="str">
        <f>"2018-11-19 17:06:25"</f>
        <v>2018-11-19 17:06:25</v>
      </c>
    </row>
    <row r="146" spans="1:7" x14ac:dyDescent="0.2">
      <c r="A146" t="s">
        <v>150</v>
      </c>
      <c r="B146" t="str">
        <f>"18021834565"</f>
        <v>18021834565</v>
      </c>
      <c r="C146" t="str">
        <f>"320322198910282891"</f>
        <v>320322198910282891</v>
      </c>
      <c r="D146" t="s">
        <v>151</v>
      </c>
      <c r="E146" t="s">
        <v>152</v>
      </c>
      <c r="F146" t="s">
        <v>1</v>
      </c>
      <c r="G146" t="str">
        <f>"2018-11-19 17:06:14"</f>
        <v>2018-11-19 17:06:14</v>
      </c>
    </row>
    <row r="147" spans="1:7" x14ac:dyDescent="0.2">
      <c r="A147" t="s">
        <v>153</v>
      </c>
      <c r="B147" t="str">
        <f>"13998621476"</f>
        <v>13998621476</v>
      </c>
      <c r="C147" t="str">
        <f>"210213199008192549"</f>
        <v>210213199008192549</v>
      </c>
      <c r="D147" t="s">
        <v>0</v>
      </c>
      <c r="E147" t="s">
        <v>0</v>
      </c>
      <c r="F147" t="s">
        <v>1</v>
      </c>
      <c r="G147" t="str">
        <f>"2018-11-19 17:06:06"</f>
        <v>2018-11-19 17:06:06</v>
      </c>
    </row>
    <row r="148" spans="1:7" x14ac:dyDescent="0.2">
      <c r="A148" t="s">
        <v>0</v>
      </c>
      <c r="B148" t="str">
        <f>"13954571059"</f>
        <v>13954571059</v>
      </c>
      <c r="C148" t="s">
        <v>0</v>
      </c>
      <c r="D148" t="s">
        <v>0</v>
      </c>
      <c r="E148" t="s">
        <v>0</v>
      </c>
      <c r="F148" t="s">
        <v>1</v>
      </c>
      <c r="G148" t="str">
        <f>"2018-11-19 17:06:00"</f>
        <v>2018-11-19 17:06:00</v>
      </c>
    </row>
    <row r="149" spans="1:7" x14ac:dyDescent="0.2">
      <c r="A149" t="s">
        <v>154</v>
      </c>
      <c r="B149" t="str">
        <f>"17876871603"</f>
        <v>17876871603</v>
      </c>
      <c r="C149" t="str">
        <f>"44090319960320061X"</f>
        <v>44090319960320061X</v>
      </c>
      <c r="D149" t="s">
        <v>0</v>
      </c>
      <c r="E149" t="s">
        <v>0</v>
      </c>
      <c r="F149" t="s">
        <v>1</v>
      </c>
      <c r="G149" t="str">
        <f>"2018-11-19 17:05:58"</f>
        <v>2018-11-19 17:05:58</v>
      </c>
    </row>
    <row r="150" spans="1:7" x14ac:dyDescent="0.2">
      <c r="A150" t="s">
        <v>155</v>
      </c>
      <c r="B150" t="str">
        <f>"13737373262"</f>
        <v>13737373262</v>
      </c>
      <c r="C150" t="str">
        <f>"452227198910105067"</f>
        <v>452227198910105067</v>
      </c>
      <c r="D150" t="s">
        <v>0</v>
      </c>
      <c r="E150" t="s">
        <v>0</v>
      </c>
      <c r="F150" t="s">
        <v>1</v>
      </c>
      <c r="G150" t="str">
        <f>"2018-11-19 17:05:55"</f>
        <v>2018-11-19 17:05:55</v>
      </c>
    </row>
    <row r="151" spans="1:7" x14ac:dyDescent="0.2">
      <c r="A151" t="s">
        <v>156</v>
      </c>
      <c r="B151" t="str">
        <f>"15914919101"</f>
        <v>15914919101</v>
      </c>
      <c r="C151" t="str">
        <f>"441423199305190416"</f>
        <v>441423199305190416</v>
      </c>
      <c r="D151" t="s">
        <v>0</v>
      </c>
      <c r="E151" t="s">
        <v>0</v>
      </c>
      <c r="F151" t="s">
        <v>1</v>
      </c>
      <c r="G151" t="str">
        <f>"2018-11-19 17:05:38"</f>
        <v>2018-11-19 17:05:38</v>
      </c>
    </row>
    <row r="152" spans="1:7" x14ac:dyDescent="0.2">
      <c r="A152" t="s">
        <v>157</v>
      </c>
      <c r="B152" t="str">
        <f>"15912322981"</f>
        <v>15912322981</v>
      </c>
      <c r="C152" t="str">
        <f>"532623199107311110"</f>
        <v>532623199107311110</v>
      </c>
      <c r="D152" t="s">
        <v>0</v>
      </c>
      <c r="E152" t="s">
        <v>0</v>
      </c>
      <c r="F152" t="s">
        <v>1</v>
      </c>
      <c r="G152" t="str">
        <f>"2018-11-19 17:05:37"</f>
        <v>2018-11-19 17:05:37</v>
      </c>
    </row>
    <row r="153" spans="1:7" x14ac:dyDescent="0.2">
      <c r="A153" t="s">
        <v>158</v>
      </c>
      <c r="B153" t="str">
        <f>"15707535569"</f>
        <v>15707535569</v>
      </c>
      <c r="C153" t="str">
        <f>"441423199912152737"</f>
        <v>441423199912152737</v>
      </c>
      <c r="D153" t="s">
        <v>159</v>
      </c>
      <c r="E153" t="s">
        <v>160</v>
      </c>
      <c r="F153" t="s">
        <v>1</v>
      </c>
      <c r="G153" t="str">
        <f>"2018-11-19 17:05:27"</f>
        <v>2018-11-19 17:05:27</v>
      </c>
    </row>
    <row r="154" spans="1:7" x14ac:dyDescent="0.2">
      <c r="A154" t="s">
        <v>161</v>
      </c>
      <c r="B154" t="str">
        <f>"13985783117"</f>
        <v>13985783117</v>
      </c>
      <c r="C154" t="str">
        <f>"522701198712131215"</f>
        <v>522701198712131215</v>
      </c>
      <c r="D154" t="s">
        <v>162</v>
      </c>
      <c r="E154" t="s">
        <v>163</v>
      </c>
      <c r="F154" t="s">
        <v>1</v>
      </c>
      <c r="G154" t="str">
        <f>"2018-11-19 17:05:07"</f>
        <v>2018-11-19 17:05:07</v>
      </c>
    </row>
    <row r="155" spans="1:7" x14ac:dyDescent="0.2">
      <c r="A155" t="s">
        <v>164</v>
      </c>
      <c r="B155" t="str">
        <f>"17576005651"</f>
        <v>17576005651</v>
      </c>
      <c r="C155" t="str">
        <f>"430528199106188246"</f>
        <v>430528199106188246</v>
      </c>
      <c r="D155" t="s">
        <v>165</v>
      </c>
      <c r="E155" t="s">
        <v>166</v>
      </c>
      <c r="F155" t="s">
        <v>1</v>
      </c>
      <c r="G155" t="str">
        <f>"2018-11-19 17:05:06"</f>
        <v>2018-11-19 17:05:06</v>
      </c>
    </row>
    <row r="156" spans="1:7" x14ac:dyDescent="0.2">
      <c r="A156" t="s">
        <v>167</v>
      </c>
      <c r="B156" t="str">
        <f>"13750480542"</f>
        <v>13750480542</v>
      </c>
      <c r="C156" t="str">
        <f>"42900419740423369X"</f>
        <v>42900419740423369X</v>
      </c>
      <c r="D156" t="s">
        <v>168</v>
      </c>
      <c r="E156" t="s">
        <v>169</v>
      </c>
      <c r="F156" t="s">
        <v>1</v>
      </c>
      <c r="G156" t="str">
        <f>"2018-11-19 17:04:38"</f>
        <v>2018-11-19 17:04:38</v>
      </c>
    </row>
    <row r="157" spans="1:7" x14ac:dyDescent="0.2">
      <c r="A157" t="s">
        <v>170</v>
      </c>
      <c r="B157" t="str">
        <f>"15346303333"</f>
        <v>15346303333</v>
      </c>
      <c r="C157" t="str">
        <f>"410928198701010956"</f>
        <v>410928198701010956</v>
      </c>
      <c r="D157" t="s">
        <v>0</v>
      </c>
      <c r="E157" t="s">
        <v>0</v>
      </c>
      <c r="F157" t="s">
        <v>1</v>
      </c>
      <c r="G157" t="str">
        <f>"2018-11-19 17:04:38"</f>
        <v>2018-11-19 17:04:38</v>
      </c>
    </row>
    <row r="158" spans="1:7" x14ac:dyDescent="0.2">
      <c r="A158" t="s">
        <v>0</v>
      </c>
      <c r="B158" t="str">
        <f>"13600551294"</f>
        <v>13600551294</v>
      </c>
      <c r="C158" t="s">
        <v>0</v>
      </c>
      <c r="D158" t="s">
        <v>0</v>
      </c>
      <c r="E158" t="s">
        <v>0</v>
      </c>
      <c r="F158" t="s">
        <v>1</v>
      </c>
      <c r="G158" t="str">
        <f>"2018-11-19 17:04:25"</f>
        <v>2018-11-19 17:04:25</v>
      </c>
    </row>
    <row r="159" spans="1:7" x14ac:dyDescent="0.2">
      <c r="A159" t="s">
        <v>0</v>
      </c>
      <c r="B159" t="str">
        <f>"13954554983"</f>
        <v>13954554983</v>
      </c>
      <c r="C159" t="s">
        <v>0</v>
      </c>
      <c r="D159" t="s">
        <v>0</v>
      </c>
      <c r="E159" t="s">
        <v>0</v>
      </c>
      <c r="F159" t="s">
        <v>1</v>
      </c>
      <c r="G159" t="str">
        <f>"2018-11-19 17:04:17"</f>
        <v>2018-11-19 17:04:17</v>
      </c>
    </row>
    <row r="160" spans="1:7" x14ac:dyDescent="0.2">
      <c r="A160" t="s">
        <v>171</v>
      </c>
      <c r="B160" t="str">
        <f>"13618633155"</f>
        <v>13618633155</v>
      </c>
      <c r="C160" t="str">
        <f>"420117198811208735"</f>
        <v>420117198811208735</v>
      </c>
      <c r="D160" t="s">
        <v>172</v>
      </c>
      <c r="E160" t="s">
        <v>173</v>
      </c>
      <c r="F160" t="s">
        <v>1</v>
      </c>
      <c r="G160" t="str">
        <f>"2018-11-19 17:03:59"</f>
        <v>2018-11-19 17:03:59</v>
      </c>
    </row>
    <row r="161" spans="1:7" x14ac:dyDescent="0.2">
      <c r="A161" t="s">
        <v>174</v>
      </c>
      <c r="B161" t="str">
        <f>"15682881119"</f>
        <v>15682881119</v>
      </c>
      <c r="C161" t="str">
        <f>"610126198802022113"</f>
        <v>610126198802022113</v>
      </c>
      <c r="D161" t="s">
        <v>0</v>
      </c>
      <c r="E161" t="s">
        <v>0</v>
      </c>
      <c r="F161" t="s">
        <v>1</v>
      </c>
      <c r="G161" t="str">
        <f>"2018-11-19 17:03:57"</f>
        <v>2018-11-19 17:03:57</v>
      </c>
    </row>
    <row r="162" spans="1:7" x14ac:dyDescent="0.2">
      <c r="A162" t="s">
        <v>175</v>
      </c>
      <c r="B162" t="str">
        <f>"13954965223"</f>
        <v>13954965223</v>
      </c>
      <c r="C162" t="str">
        <f>"37132819970802009X"</f>
        <v>37132819970802009X</v>
      </c>
      <c r="D162" t="s">
        <v>0</v>
      </c>
      <c r="E162" t="s">
        <v>0</v>
      </c>
      <c r="F162" t="s">
        <v>1</v>
      </c>
      <c r="G162" t="str">
        <f>"2018-11-19 17:03:51"</f>
        <v>2018-11-19 17:03:51</v>
      </c>
    </row>
    <row r="163" spans="1:7" x14ac:dyDescent="0.2">
      <c r="A163" t="s">
        <v>176</v>
      </c>
      <c r="B163" t="str">
        <f>"13538135515"</f>
        <v>13538135515</v>
      </c>
      <c r="C163" t="str">
        <f>"430522198804075895"</f>
        <v>430522198804075895</v>
      </c>
      <c r="D163" t="s">
        <v>0</v>
      </c>
      <c r="E163" t="s">
        <v>0</v>
      </c>
      <c r="F163" t="s">
        <v>1</v>
      </c>
      <c r="G163" t="str">
        <f>"2018-11-19 17:03:43"</f>
        <v>2018-11-19 17:03:43</v>
      </c>
    </row>
    <row r="164" spans="1:7" x14ac:dyDescent="0.2">
      <c r="A164" t="s">
        <v>177</v>
      </c>
      <c r="B164" t="str">
        <f>"13620589101"</f>
        <v>13620589101</v>
      </c>
      <c r="C164" t="str">
        <f>"441881198304091134"</f>
        <v>441881198304091134</v>
      </c>
      <c r="D164" t="s">
        <v>0</v>
      </c>
      <c r="E164" t="s">
        <v>0</v>
      </c>
      <c r="F164" t="s">
        <v>1</v>
      </c>
      <c r="G164" t="str">
        <f>"2018-11-19 17:03:24"</f>
        <v>2018-11-19 17:03:24</v>
      </c>
    </row>
    <row r="165" spans="1:7" x14ac:dyDescent="0.2">
      <c r="A165" t="s">
        <v>0</v>
      </c>
      <c r="B165" t="str">
        <f>"15985993238"</f>
        <v>15985993238</v>
      </c>
      <c r="C165" t="s">
        <v>0</v>
      </c>
      <c r="D165" t="s">
        <v>0</v>
      </c>
      <c r="E165" t="s">
        <v>0</v>
      </c>
      <c r="F165" t="s">
        <v>1</v>
      </c>
      <c r="G165" t="str">
        <f>"2018-11-19 17:03:12"</f>
        <v>2018-11-19 17:03:12</v>
      </c>
    </row>
    <row r="166" spans="1:7" x14ac:dyDescent="0.2">
      <c r="A166" t="s">
        <v>178</v>
      </c>
      <c r="B166" t="str">
        <f>"18574797476"</f>
        <v>18574797476</v>
      </c>
      <c r="C166" t="str">
        <f>"440881199804155556"</f>
        <v>440881199804155556</v>
      </c>
      <c r="D166" t="s">
        <v>179</v>
      </c>
      <c r="E166" t="s">
        <v>180</v>
      </c>
      <c r="F166" t="s">
        <v>1</v>
      </c>
      <c r="G166" t="str">
        <f>"2018-11-19 17:03:02"</f>
        <v>2018-11-19 17:03:02</v>
      </c>
    </row>
    <row r="167" spans="1:7" x14ac:dyDescent="0.2">
      <c r="A167" t="s">
        <v>181</v>
      </c>
      <c r="B167" t="str">
        <f>"15912175807"</f>
        <v>15912175807</v>
      </c>
      <c r="C167" t="str">
        <f>"532525198210092510"</f>
        <v>532525198210092510</v>
      </c>
      <c r="D167" t="s">
        <v>182</v>
      </c>
      <c r="E167" t="s">
        <v>183</v>
      </c>
      <c r="F167" t="s">
        <v>1</v>
      </c>
      <c r="G167" t="str">
        <f>"2018-11-19 17:03:01"</f>
        <v>2018-11-19 17:03:01</v>
      </c>
    </row>
    <row r="168" spans="1:7" x14ac:dyDescent="0.2">
      <c r="A168" t="s">
        <v>0</v>
      </c>
      <c r="B168" t="str">
        <f>"15939636778"</f>
        <v>15939636778</v>
      </c>
      <c r="C168" t="s">
        <v>0</v>
      </c>
      <c r="D168" t="s">
        <v>0</v>
      </c>
      <c r="E168" t="s">
        <v>0</v>
      </c>
      <c r="F168" t="s">
        <v>1</v>
      </c>
      <c r="G168" t="str">
        <f>"2018-11-19 17:02:39"</f>
        <v>2018-11-19 17:02:39</v>
      </c>
    </row>
    <row r="169" spans="1:7" x14ac:dyDescent="0.2">
      <c r="A169" t="s">
        <v>184</v>
      </c>
      <c r="B169" t="str">
        <f>"18920171185"</f>
        <v>18920171185</v>
      </c>
      <c r="C169" t="str">
        <f>"120221199008102417"</f>
        <v>120221199008102417</v>
      </c>
      <c r="D169" t="s">
        <v>185</v>
      </c>
      <c r="E169" t="s">
        <v>186</v>
      </c>
      <c r="F169" t="s">
        <v>1</v>
      </c>
      <c r="G169" t="str">
        <f>"2018-11-19 17:02:32"</f>
        <v>2018-11-19 17:02:32</v>
      </c>
    </row>
    <row r="170" spans="1:7" x14ac:dyDescent="0.2">
      <c r="A170" t="s">
        <v>187</v>
      </c>
      <c r="B170" t="str">
        <f>"15109518534"</f>
        <v>15109518534</v>
      </c>
      <c r="C170" t="str">
        <f>"612726199209078713"</f>
        <v>612726199209078713</v>
      </c>
      <c r="D170" t="s">
        <v>0</v>
      </c>
      <c r="E170" t="s">
        <v>0</v>
      </c>
      <c r="F170" t="s">
        <v>1</v>
      </c>
      <c r="G170" t="str">
        <f>"2018-11-19 17:02:14"</f>
        <v>2018-11-19 17:02:14</v>
      </c>
    </row>
    <row r="171" spans="1:7" x14ac:dyDescent="0.2">
      <c r="A171" t="s">
        <v>188</v>
      </c>
      <c r="B171" t="str">
        <f>"15172521463"</f>
        <v>15172521463</v>
      </c>
      <c r="C171" t="str">
        <f>"421122198901101052"</f>
        <v>421122198901101052</v>
      </c>
      <c r="D171" t="s">
        <v>0</v>
      </c>
      <c r="E171" t="s">
        <v>0</v>
      </c>
      <c r="F171" t="s">
        <v>1</v>
      </c>
      <c r="G171" t="str">
        <f>"2018-11-19 17:01:53"</f>
        <v>2018-11-19 17:01:53</v>
      </c>
    </row>
    <row r="172" spans="1:7" x14ac:dyDescent="0.2">
      <c r="A172" t="s">
        <v>189</v>
      </c>
      <c r="B172" t="str">
        <f>"15281732179"</f>
        <v>15281732179</v>
      </c>
      <c r="C172" t="str">
        <f>"513433199812226623"</f>
        <v>513433199812226623</v>
      </c>
      <c r="D172" t="s">
        <v>0</v>
      </c>
      <c r="E172" t="s">
        <v>0</v>
      </c>
      <c r="F172" t="s">
        <v>1</v>
      </c>
      <c r="G172" t="str">
        <f>"2018-11-19 17:01:46"</f>
        <v>2018-11-19 17:01:46</v>
      </c>
    </row>
    <row r="173" spans="1:7" x14ac:dyDescent="0.2">
      <c r="A173" t="s">
        <v>190</v>
      </c>
      <c r="B173" t="str">
        <f>"13917340230"</f>
        <v>13917340230</v>
      </c>
      <c r="C173" t="str">
        <f>"310106197108280445"</f>
        <v>310106197108280445</v>
      </c>
      <c r="D173" t="s">
        <v>191</v>
      </c>
      <c r="E173" t="s">
        <v>192</v>
      </c>
      <c r="F173" t="s">
        <v>1</v>
      </c>
      <c r="G173" t="str">
        <f>"2018-11-19 17:01:37"</f>
        <v>2018-11-19 17:01:37</v>
      </c>
    </row>
    <row r="174" spans="1:7" x14ac:dyDescent="0.2">
      <c r="A174" t="s">
        <v>0</v>
      </c>
      <c r="B174" t="str">
        <f>"13732551646"</f>
        <v>13732551646</v>
      </c>
      <c r="C174" t="s">
        <v>0</v>
      </c>
      <c r="D174" t="s">
        <v>0</v>
      </c>
      <c r="E174" t="s">
        <v>0</v>
      </c>
      <c r="F174" t="s">
        <v>1</v>
      </c>
      <c r="G174" t="str">
        <f>"2018-11-19 17:01:20"</f>
        <v>2018-11-19 17:01:20</v>
      </c>
    </row>
    <row r="175" spans="1:7" x14ac:dyDescent="0.2">
      <c r="A175" t="s">
        <v>0</v>
      </c>
      <c r="B175" t="str">
        <f>"15925735627"</f>
        <v>15925735627</v>
      </c>
      <c r="C175" t="s">
        <v>0</v>
      </c>
      <c r="D175" t="s">
        <v>0</v>
      </c>
      <c r="E175" t="s">
        <v>0</v>
      </c>
      <c r="F175" t="s">
        <v>1</v>
      </c>
      <c r="G175" t="str">
        <f>"2018-11-19 17:01:09"</f>
        <v>2018-11-19 17:01:09</v>
      </c>
    </row>
    <row r="176" spans="1:7" x14ac:dyDescent="0.2">
      <c r="A176" t="s">
        <v>0</v>
      </c>
      <c r="B176" t="str">
        <f>"18059881562"</f>
        <v>18059881562</v>
      </c>
      <c r="C176" t="s">
        <v>0</v>
      </c>
      <c r="D176" t="s">
        <v>0</v>
      </c>
      <c r="E176" t="s">
        <v>0</v>
      </c>
      <c r="F176" t="s">
        <v>1</v>
      </c>
      <c r="G176" t="str">
        <f>"2018-11-19 17:00:41"</f>
        <v>2018-11-19 17:00:41</v>
      </c>
    </row>
    <row r="177" spans="1:7" x14ac:dyDescent="0.2">
      <c r="A177" t="s">
        <v>0</v>
      </c>
      <c r="B177" t="str">
        <f>"15034912102"</f>
        <v>15034912102</v>
      </c>
      <c r="C177" t="s">
        <v>0</v>
      </c>
      <c r="D177" t="s">
        <v>0</v>
      </c>
      <c r="E177" t="s">
        <v>0</v>
      </c>
      <c r="F177" t="s">
        <v>1</v>
      </c>
      <c r="G177" t="str">
        <f>"2018-11-19 17:00:30"</f>
        <v>2018-11-19 17:00:30</v>
      </c>
    </row>
    <row r="178" spans="1:7" x14ac:dyDescent="0.2">
      <c r="A178" t="s">
        <v>193</v>
      </c>
      <c r="B178" t="str">
        <f>"15984976929"</f>
        <v>15984976929</v>
      </c>
      <c r="C178" t="str">
        <f>"51302219950702707X"</f>
        <v>51302219950702707X</v>
      </c>
      <c r="D178" t="s">
        <v>0</v>
      </c>
      <c r="E178" t="s">
        <v>0</v>
      </c>
      <c r="F178" t="s">
        <v>1</v>
      </c>
      <c r="G178" t="str">
        <f>"2018-11-19 17:00:16"</f>
        <v>2018-11-19 17:00:16</v>
      </c>
    </row>
    <row r="179" spans="1:7" x14ac:dyDescent="0.2">
      <c r="A179" t="s">
        <v>194</v>
      </c>
      <c r="B179" t="str">
        <f>"18629421625"</f>
        <v>18629421625</v>
      </c>
      <c r="C179" t="str">
        <f>"612725199102045018"</f>
        <v>612725199102045018</v>
      </c>
      <c r="D179" t="s">
        <v>0</v>
      </c>
      <c r="E179" t="s">
        <v>0</v>
      </c>
      <c r="F179" t="s">
        <v>1</v>
      </c>
      <c r="G179" t="str">
        <f>"2018-11-19 16:59:51"</f>
        <v>2018-11-19 16:59:51</v>
      </c>
    </row>
    <row r="180" spans="1:7" x14ac:dyDescent="0.2">
      <c r="A180" t="s">
        <v>195</v>
      </c>
      <c r="B180" t="str">
        <f>"15736212472"</f>
        <v>15736212472</v>
      </c>
      <c r="C180" t="str">
        <f>"500102199312265233"</f>
        <v>500102199312265233</v>
      </c>
      <c r="D180" t="s">
        <v>0</v>
      </c>
      <c r="E180" t="s">
        <v>0</v>
      </c>
      <c r="F180" t="s">
        <v>1</v>
      </c>
      <c r="G180" t="str">
        <f>"2018-11-19 16:59:42"</f>
        <v>2018-11-19 16:59:42</v>
      </c>
    </row>
    <row r="181" spans="1:7" x14ac:dyDescent="0.2">
      <c r="A181" t="s">
        <v>0</v>
      </c>
      <c r="B181" t="str">
        <f>"13245629043"</f>
        <v>13245629043</v>
      </c>
      <c r="C181" t="s">
        <v>0</v>
      </c>
      <c r="D181" t="s">
        <v>0</v>
      </c>
      <c r="E181" t="s">
        <v>0</v>
      </c>
      <c r="F181" t="s">
        <v>1</v>
      </c>
      <c r="G181" t="str">
        <f>"2018-11-19 16:59:16"</f>
        <v>2018-11-19 16:59:16</v>
      </c>
    </row>
    <row r="182" spans="1:7" x14ac:dyDescent="0.2">
      <c r="A182" t="s">
        <v>196</v>
      </c>
      <c r="B182" t="str">
        <f>"13707875471"</f>
        <v>13707875471</v>
      </c>
      <c r="C182" t="str">
        <f>"450111198906061825"</f>
        <v>450111198906061825</v>
      </c>
      <c r="D182" t="s">
        <v>0</v>
      </c>
      <c r="E182" t="s">
        <v>0</v>
      </c>
      <c r="F182" t="s">
        <v>1</v>
      </c>
      <c r="G182" t="str">
        <f>"2018-11-19 16:59:02"</f>
        <v>2018-11-19 16:59:02</v>
      </c>
    </row>
    <row r="183" spans="1:7" x14ac:dyDescent="0.2">
      <c r="A183" t="s">
        <v>197</v>
      </c>
      <c r="B183" t="str">
        <f>"15164992017"</f>
        <v>15164992017</v>
      </c>
      <c r="C183" t="str">
        <f>"152523199703270320"</f>
        <v>152523199703270320</v>
      </c>
      <c r="D183" t="s">
        <v>198</v>
      </c>
      <c r="E183" t="s">
        <v>199</v>
      </c>
      <c r="F183" t="s">
        <v>1</v>
      </c>
      <c r="G183" t="str">
        <f>"2018-11-19 16:58:54"</f>
        <v>2018-11-19 16:58:54</v>
      </c>
    </row>
    <row r="184" spans="1:7" x14ac:dyDescent="0.2">
      <c r="A184" t="s">
        <v>200</v>
      </c>
      <c r="B184" t="str">
        <f>"13795671217"</f>
        <v>13795671217</v>
      </c>
      <c r="C184" t="str">
        <f>"513002199402118164"</f>
        <v>513002199402118164</v>
      </c>
      <c r="D184" t="s">
        <v>0</v>
      </c>
      <c r="E184" t="s">
        <v>0</v>
      </c>
      <c r="F184" t="s">
        <v>1</v>
      </c>
      <c r="G184" t="str">
        <f>"2018-11-19 16:58:51"</f>
        <v>2018-11-19 16:58:51</v>
      </c>
    </row>
    <row r="185" spans="1:7" x14ac:dyDescent="0.2">
      <c r="A185" t="s">
        <v>201</v>
      </c>
      <c r="B185" t="str">
        <f>"13987450899"</f>
        <v>13987450899</v>
      </c>
      <c r="C185" t="str">
        <f>"532223197903080711"</f>
        <v>532223197903080711</v>
      </c>
      <c r="D185" t="s">
        <v>0</v>
      </c>
      <c r="E185" t="s">
        <v>0</v>
      </c>
      <c r="F185" t="s">
        <v>1</v>
      </c>
      <c r="G185" t="str">
        <f>"2018-11-19 16:58:41"</f>
        <v>2018-11-19 16:58:41</v>
      </c>
    </row>
    <row r="186" spans="1:7" x14ac:dyDescent="0.2">
      <c r="A186" t="s">
        <v>202</v>
      </c>
      <c r="B186" t="str">
        <f>"18504808222"</f>
        <v>18504808222</v>
      </c>
      <c r="C186" t="str">
        <f>"152101198901023035"</f>
        <v>152101198901023035</v>
      </c>
      <c r="D186" t="s">
        <v>0</v>
      </c>
      <c r="E186" t="s">
        <v>0</v>
      </c>
      <c r="F186" t="s">
        <v>1</v>
      </c>
      <c r="G186" t="str">
        <f>"2018-11-19 16:58:37"</f>
        <v>2018-11-19 16:58:37</v>
      </c>
    </row>
    <row r="187" spans="1:7" x14ac:dyDescent="0.2">
      <c r="A187" t="s">
        <v>203</v>
      </c>
      <c r="B187" t="str">
        <f>"13633810664"</f>
        <v>13633810664</v>
      </c>
      <c r="C187" t="str">
        <f>"410825199002036110"</f>
        <v>410825199002036110</v>
      </c>
      <c r="D187" t="s">
        <v>0</v>
      </c>
      <c r="E187" t="s">
        <v>0</v>
      </c>
      <c r="F187" t="s">
        <v>1</v>
      </c>
      <c r="G187" t="str">
        <f>"2018-11-19 16:58:30"</f>
        <v>2018-11-19 16:58:30</v>
      </c>
    </row>
    <row r="188" spans="1:7" x14ac:dyDescent="0.2">
      <c r="A188" t="s">
        <v>204</v>
      </c>
      <c r="B188" t="str">
        <f>"15831795551"</f>
        <v>15831795551</v>
      </c>
      <c r="C188" t="str">
        <f>"130903197608110611"</f>
        <v>130903197608110611</v>
      </c>
      <c r="D188" t="s">
        <v>0</v>
      </c>
      <c r="E188" t="s">
        <v>0</v>
      </c>
      <c r="F188" t="s">
        <v>1</v>
      </c>
      <c r="G188" t="str">
        <f>"2018-11-19 16:58:23"</f>
        <v>2018-11-19 16:58:23</v>
      </c>
    </row>
    <row r="189" spans="1:7" x14ac:dyDescent="0.2">
      <c r="A189" t="s">
        <v>205</v>
      </c>
      <c r="B189" t="str">
        <f>"15117823834"</f>
        <v>15117823834</v>
      </c>
      <c r="C189" t="str">
        <f>"52272319960518041X"</f>
        <v>52272319960518041X</v>
      </c>
      <c r="D189" t="s">
        <v>0</v>
      </c>
      <c r="E189" t="s">
        <v>0</v>
      </c>
      <c r="F189" t="s">
        <v>1</v>
      </c>
      <c r="G189" t="str">
        <f>"2018-11-19 16:58:21"</f>
        <v>2018-11-19 16:58:21</v>
      </c>
    </row>
    <row r="190" spans="1:7" x14ac:dyDescent="0.2">
      <c r="A190" t="s">
        <v>206</v>
      </c>
      <c r="B190" t="str">
        <f>"18672674774"</f>
        <v>18672674774</v>
      </c>
      <c r="C190" t="str">
        <f>"429004198709010379"</f>
        <v>429004198709010379</v>
      </c>
      <c r="D190" t="s">
        <v>0</v>
      </c>
      <c r="E190" t="s">
        <v>0</v>
      </c>
      <c r="F190" t="s">
        <v>1</v>
      </c>
      <c r="G190" t="str">
        <f>"2018-11-19 16:58:15"</f>
        <v>2018-11-19 16:58:15</v>
      </c>
    </row>
    <row r="191" spans="1:7" x14ac:dyDescent="0.2">
      <c r="A191" t="s">
        <v>207</v>
      </c>
      <c r="B191" t="str">
        <f>"15535071818"</f>
        <v>15535071818</v>
      </c>
      <c r="C191" t="str">
        <f>"142202198005012127"</f>
        <v>142202198005012127</v>
      </c>
      <c r="D191" t="s">
        <v>0</v>
      </c>
      <c r="E191" t="s">
        <v>0</v>
      </c>
      <c r="F191" t="s">
        <v>1</v>
      </c>
      <c r="G191" t="str">
        <f>"2018-11-19 16:58:12"</f>
        <v>2018-11-19 16:58:12</v>
      </c>
    </row>
    <row r="192" spans="1:7" x14ac:dyDescent="0.2">
      <c r="A192" t="s">
        <v>0</v>
      </c>
      <c r="B192" t="str">
        <f>"15724944175"</f>
        <v>15724944175</v>
      </c>
      <c r="C192" t="s">
        <v>0</v>
      </c>
      <c r="D192" t="s">
        <v>0</v>
      </c>
      <c r="E192" t="s">
        <v>0</v>
      </c>
      <c r="F192" t="s">
        <v>1</v>
      </c>
      <c r="G192" t="str">
        <f>"2018-11-19 16:58:06"</f>
        <v>2018-11-19 16:58:06</v>
      </c>
    </row>
    <row r="193" spans="1:7" x14ac:dyDescent="0.2">
      <c r="A193" t="s">
        <v>208</v>
      </c>
      <c r="B193" t="str">
        <f>"17636636939"</f>
        <v>17636636939</v>
      </c>
      <c r="C193" t="str">
        <f>"140122199506172834"</f>
        <v>140122199506172834</v>
      </c>
      <c r="D193" t="s">
        <v>0</v>
      </c>
      <c r="E193" t="s">
        <v>0</v>
      </c>
      <c r="F193" t="s">
        <v>1</v>
      </c>
      <c r="G193" t="str">
        <f>"2018-11-19 16:58:06"</f>
        <v>2018-11-19 16:58:06</v>
      </c>
    </row>
    <row r="194" spans="1:7" x14ac:dyDescent="0.2">
      <c r="A194" t="s">
        <v>209</v>
      </c>
      <c r="B194" t="str">
        <f>"18903566511"</f>
        <v>18903566511</v>
      </c>
      <c r="C194" t="str">
        <f>"140502198206062512"</f>
        <v>140502198206062512</v>
      </c>
      <c r="D194" t="s">
        <v>0</v>
      </c>
      <c r="E194" t="s">
        <v>0</v>
      </c>
      <c r="F194" t="s">
        <v>1</v>
      </c>
      <c r="G194" t="str">
        <f>"2018-11-19 16:58:04"</f>
        <v>2018-11-19 16:58:04</v>
      </c>
    </row>
    <row r="195" spans="1:7" x14ac:dyDescent="0.2">
      <c r="A195" t="s">
        <v>0</v>
      </c>
      <c r="B195" t="str">
        <f>"17620735377"</f>
        <v>17620735377</v>
      </c>
      <c r="C195" t="s">
        <v>0</v>
      </c>
      <c r="D195" t="s">
        <v>0</v>
      </c>
      <c r="E195" t="s">
        <v>0</v>
      </c>
      <c r="F195" t="s">
        <v>1</v>
      </c>
      <c r="G195" t="str">
        <f>"2018-11-19 16:58:02"</f>
        <v>2018-11-19 16:58:02</v>
      </c>
    </row>
    <row r="196" spans="1:7" x14ac:dyDescent="0.2">
      <c r="A196" t="s">
        <v>0</v>
      </c>
      <c r="B196" t="str">
        <f>"13136292817"</f>
        <v>13136292817</v>
      </c>
      <c r="C196" t="s">
        <v>0</v>
      </c>
      <c r="D196" t="s">
        <v>0</v>
      </c>
      <c r="E196" t="s">
        <v>0</v>
      </c>
      <c r="F196" t="s">
        <v>1</v>
      </c>
      <c r="G196" t="str">
        <f>"2018-11-19 16:57:15"</f>
        <v>2018-11-19 16:57:15</v>
      </c>
    </row>
    <row r="197" spans="1:7" x14ac:dyDescent="0.2">
      <c r="A197" t="s">
        <v>210</v>
      </c>
      <c r="B197" t="str">
        <f>"18943380384"</f>
        <v>18943380384</v>
      </c>
      <c r="C197" t="str">
        <f>"220721198708071646"</f>
        <v>220721198708071646</v>
      </c>
      <c r="D197" t="s">
        <v>0</v>
      </c>
      <c r="E197" t="s">
        <v>0</v>
      </c>
      <c r="F197" t="s">
        <v>1</v>
      </c>
      <c r="G197" t="str">
        <f>"2018-11-19 16:57:05"</f>
        <v>2018-11-19 16:57:05</v>
      </c>
    </row>
    <row r="198" spans="1:7" x14ac:dyDescent="0.2">
      <c r="A198" t="s">
        <v>0</v>
      </c>
      <c r="B198" t="str">
        <f>"13597586483"</f>
        <v>13597586483</v>
      </c>
      <c r="C198" t="s">
        <v>0</v>
      </c>
      <c r="D198" t="s">
        <v>0</v>
      </c>
      <c r="E198" t="s">
        <v>0</v>
      </c>
      <c r="F198" t="s">
        <v>1</v>
      </c>
      <c r="G198" t="str">
        <f>"2018-11-19 16:56:46"</f>
        <v>2018-11-19 16:56:46</v>
      </c>
    </row>
    <row r="199" spans="1:7" x14ac:dyDescent="0.2">
      <c r="A199" t="s">
        <v>211</v>
      </c>
      <c r="B199" t="str">
        <f>"18946370667"</f>
        <v>18946370667</v>
      </c>
      <c r="C199" t="str">
        <f>"21072619860109192X"</f>
        <v>21072619860109192X</v>
      </c>
      <c r="D199" t="s">
        <v>212</v>
      </c>
      <c r="E199" t="s">
        <v>213</v>
      </c>
      <c r="F199" t="s">
        <v>1</v>
      </c>
      <c r="G199" t="str">
        <f>"2018-11-19 16:56:45"</f>
        <v>2018-11-19 16:56:45</v>
      </c>
    </row>
    <row r="200" spans="1:7" x14ac:dyDescent="0.2">
      <c r="A200" t="s">
        <v>214</v>
      </c>
      <c r="B200" t="str">
        <f>"13687110111"</f>
        <v>13687110111</v>
      </c>
      <c r="C200" t="str">
        <f>"420704198110030576"</f>
        <v>420704198110030576</v>
      </c>
      <c r="D200" t="s">
        <v>0</v>
      </c>
      <c r="E200" t="s">
        <v>0</v>
      </c>
      <c r="F200" t="s">
        <v>1</v>
      </c>
      <c r="G200" t="str">
        <f>"2018-11-19 16:56:30"</f>
        <v>2018-11-19 16:56:30</v>
      </c>
    </row>
    <row r="201" spans="1:7" x14ac:dyDescent="0.2">
      <c r="A201" t="s">
        <v>215</v>
      </c>
      <c r="B201" t="str">
        <f>"15194983107"</f>
        <v>15194983107</v>
      </c>
      <c r="C201" t="str">
        <f>"130622198510117433"</f>
        <v>130622198510117433</v>
      </c>
      <c r="D201" t="s">
        <v>0</v>
      </c>
      <c r="E201" t="s">
        <v>0</v>
      </c>
      <c r="F201" t="s">
        <v>1</v>
      </c>
      <c r="G201" t="str">
        <f>"2018-11-19 16:56:30"</f>
        <v>2018-11-19 16:56:30</v>
      </c>
    </row>
    <row r="202" spans="1:7" x14ac:dyDescent="0.2">
      <c r="A202" t="s">
        <v>0</v>
      </c>
      <c r="B202" t="str">
        <f>"13461995383"</f>
        <v>13461995383</v>
      </c>
      <c r="C202" t="s">
        <v>0</v>
      </c>
      <c r="D202" t="s">
        <v>0</v>
      </c>
      <c r="E202" t="s">
        <v>0</v>
      </c>
      <c r="F202" t="s">
        <v>1</v>
      </c>
      <c r="G202" t="str">
        <f>"2018-11-19 16:56:09"</f>
        <v>2018-11-19 16:56:09</v>
      </c>
    </row>
    <row r="203" spans="1:7" x14ac:dyDescent="0.2">
      <c r="A203" t="s">
        <v>0</v>
      </c>
      <c r="B203" t="str">
        <f>"18289366830"</f>
        <v>18289366830</v>
      </c>
      <c r="C203" t="s">
        <v>0</v>
      </c>
      <c r="D203" t="s">
        <v>0</v>
      </c>
      <c r="E203" t="s">
        <v>0</v>
      </c>
      <c r="F203" t="s">
        <v>1</v>
      </c>
      <c r="G203" t="str">
        <f>"2018-11-19 16:55:36"</f>
        <v>2018-11-19 16:55:36</v>
      </c>
    </row>
    <row r="204" spans="1:7" x14ac:dyDescent="0.2">
      <c r="A204" t="s">
        <v>216</v>
      </c>
      <c r="B204" t="str">
        <f>"15887252172"</f>
        <v>15887252172</v>
      </c>
      <c r="C204" t="str">
        <f>"533525199010300843"</f>
        <v>533525199010300843</v>
      </c>
      <c r="D204" t="s">
        <v>0</v>
      </c>
      <c r="E204" t="s">
        <v>0</v>
      </c>
      <c r="F204" t="s">
        <v>1</v>
      </c>
      <c r="G204" t="str">
        <f>"2018-11-19 16:55:18"</f>
        <v>2018-11-19 16:55:18</v>
      </c>
    </row>
    <row r="205" spans="1:7" x14ac:dyDescent="0.2">
      <c r="A205" t="s">
        <v>217</v>
      </c>
      <c r="B205" t="str">
        <f>"18695543330"</f>
        <v>18695543330</v>
      </c>
      <c r="C205" t="str">
        <f>"64032219940121171X"</f>
        <v>64032219940121171X</v>
      </c>
      <c r="D205" t="s">
        <v>0</v>
      </c>
      <c r="E205" t="s">
        <v>0</v>
      </c>
      <c r="F205" t="s">
        <v>1</v>
      </c>
      <c r="G205" t="str">
        <f>"2018-11-19 16:55:01"</f>
        <v>2018-11-19 16:55:01</v>
      </c>
    </row>
    <row r="206" spans="1:7" x14ac:dyDescent="0.2">
      <c r="A206" t="s">
        <v>218</v>
      </c>
      <c r="B206" t="str">
        <f>"15575888893"</f>
        <v>15575888893</v>
      </c>
      <c r="C206" t="str">
        <f>"430105199107045638"</f>
        <v>430105199107045638</v>
      </c>
      <c r="D206" t="s">
        <v>0</v>
      </c>
      <c r="E206" t="s">
        <v>0</v>
      </c>
      <c r="F206" t="s">
        <v>1</v>
      </c>
      <c r="G206" t="str">
        <f>"2018-11-19 16:55:01"</f>
        <v>2018-11-19 16:55:01</v>
      </c>
    </row>
    <row r="207" spans="1:7" x14ac:dyDescent="0.2">
      <c r="A207" t="s">
        <v>219</v>
      </c>
      <c r="B207" t="str">
        <f>"13972318052"</f>
        <v>13972318052</v>
      </c>
      <c r="C207" t="str">
        <f>"421023198404127519"</f>
        <v>421023198404127519</v>
      </c>
      <c r="D207" t="s">
        <v>0</v>
      </c>
      <c r="E207" t="s">
        <v>0</v>
      </c>
      <c r="F207" t="s">
        <v>1</v>
      </c>
      <c r="G207" t="str">
        <f>"2018-11-19 16:54:54"</f>
        <v>2018-11-19 16:54:54</v>
      </c>
    </row>
    <row r="208" spans="1:7" x14ac:dyDescent="0.2">
      <c r="A208" t="s">
        <v>220</v>
      </c>
      <c r="B208" t="str">
        <f>"15067524970"</f>
        <v>15067524970</v>
      </c>
      <c r="C208" t="str">
        <f>"330681199306034851"</f>
        <v>330681199306034851</v>
      </c>
      <c r="D208" t="s">
        <v>221</v>
      </c>
      <c r="E208" t="s">
        <v>222</v>
      </c>
      <c r="F208" t="s">
        <v>1</v>
      </c>
      <c r="G208" t="str">
        <f>"2018-11-19 16:54:53"</f>
        <v>2018-11-19 16:54:53</v>
      </c>
    </row>
    <row r="209" spans="1:7" x14ac:dyDescent="0.2">
      <c r="A209" t="s">
        <v>0</v>
      </c>
      <c r="B209" t="str">
        <f>"13235023302"</f>
        <v>13235023302</v>
      </c>
      <c r="C209" t="s">
        <v>0</v>
      </c>
      <c r="D209" t="s">
        <v>0</v>
      </c>
      <c r="E209" t="s">
        <v>0</v>
      </c>
      <c r="F209" t="s">
        <v>1</v>
      </c>
      <c r="G209" t="str">
        <f>"2018-11-19 16:54:07"</f>
        <v>2018-11-19 16:54:07</v>
      </c>
    </row>
    <row r="210" spans="1:7" x14ac:dyDescent="0.2">
      <c r="A210" t="s">
        <v>223</v>
      </c>
      <c r="B210" t="str">
        <f>"17866526271"</f>
        <v>17866526271</v>
      </c>
      <c r="C210" t="str">
        <f>"210781199807255829"</f>
        <v>210781199807255829</v>
      </c>
      <c r="D210" t="s">
        <v>0</v>
      </c>
      <c r="E210" t="s">
        <v>0</v>
      </c>
      <c r="F210" t="s">
        <v>1</v>
      </c>
      <c r="G210" t="str">
        <f>"2018-11-19 16:54:05"</f>
        <v>2018-11-19 16:54:05</v>
      </c>
    </row>
    <row r="211" spans="1:7" x14ac:dyDescent="0.2">
      <c r="A211" t="s">
        <v>224</v>
      </c>
      <c r="B211" t="str">
        <f>"18575528155"</f>
        <v>18575528155</v>
      </c>
      <c r="C211" t="str">
        <f>"352229198911203530"</f>
        <v>352229198911203530</v>
      </c>
      <c r="D211" t="s">
        <v>0</v>
      </c>
      <c r="E211" t="s">
        <v>0</v>
      </c>
      <c r="F211" t="s">
        <v>1</v>
      </c>
      <c r="G211" t="str">
        <f>"2018-11-19 16:54:02"</f>
        <v>2018-11-19 16:54:02</v>
      </c>
    </row>
    <row r="212" spans="1:7" x14ac:dyDescent="0.2">
      <c r="A212" t="s">
        <v>225</v>
      </c>
      <c r="B212" t="str">
        <f>"18370857838"</f>
        <v>18370857838</v>
      </c>
      <c r="C212" t="str">
        <f>"362132198201027610"</f>
        <v>362132198201027610</v>
      </c>
      <c r="D212" t="s">
        <v>0</v>
      </c>
      <c r="E212" t="s">
        <v>0</v>
      </c>
      <c r="F212" t="s">
        <v>1</v>
      </c>
      <c r="G212" t="str">
        <f>"2018-11-19 16:53:37"</f>
        <v>2018-11-19 16:53:37</v>
      </c>
    </row>
    <row r="213" spans="1:7" x14ac:dyDescent="0.2">
      <c r="A213" t="s">
        <v>0</v>
      </c>
      <c r="B213" t="str">
        <f>"18859223634"</f>
        <v>18859223634</v>
      </c>
      <c r="C213" t="s">
        <v>0</v>
      </c>
      <c r="D213" t="s">
        <v>0</v>
      </c>
      <c r="E213" t="s">
        <v>0</v>
      </c>
      <c r="F213" t="s">
        <v>1</v>
      </c>
      <c r="G213" t="str">
        <f>"2018-11-19 16:53:30"</f>
        <v>2018-11-19 16:53:30</v>
      </c>
    </row>
    <row r="214" spans="1:7" x14ac:dyDescent="0.2">
      <c r="A214" t="s">
        <v>0</v>
      </c>
      <c r="B214" t="str">
        <f>"13193023529"</f>
        <v>13193023529</v>
      </c>
      <c r="C214" t="s">
        <v>0</v>
      </c>
      <c r="D214" t="s">
        <v>0</v>
      </c>
      <c r="E214" t="s">
        <v>0</v>
      </c>
      <c r="F214" t="s">
        <v>1</v>
      </c>
      <c r="G214" t="str">
        <f>"2018-11-19 16:53:29"</f>
        <v>2018-11-19 16:53:29</v>
      </c>
    </row>
    <row r="215" spans="1:7" x14ac:dyDescent="0.2">
      <c r="A215" t="s">
        <v>0</v>
      </c>
      <c r="B215" t="str">
        <f>"18341209123"</f>
        <v>18341209123</v>
      </c>
      <c r="C215" t="s">
        <v>0</v>
      </c>
      <c r="D215" t="s">
        <v>0</v>
      </c>
      <c r="E215" t="s">
        <v>0</v>
      </c>
      <c r="F215" t="s">
        <v>1</v>
      </c>
      <c r="G215" t="str">
        <f>"2018-11-19 16:53:27"</f>
        <v>2018-11-19 16:53:27</v>
      </c>
    </row>
    <row r="216" spans="1:7" x14ac:dyDescent="0.2">
      <c r="A216" t="s">
        <v>226</v>
      </c>
      <c r="B216" t="str">
        <f>"15872341230"</f>
        <v>15872341230</v>
      </c>
      <c r="C216" t="str">
        <f>"420621199402187159"</f>
        <v>420621199402187159</v>
      </c>
      <c r="D216" t="s">
        <v>0</v>
      </c>
      <c r="E216" t="s">
        <v>0</v>
      </c>
      <c r="F216" t="s">
        <v>1</v>
      </c>
      <c r="G216" t="str">
        <f>"2018-11-19 16:53:21"</f>
        <v>2018-11-19 16:53:21</v>
      </c>
    </row>
    <row r="217" spans="1:7" x14ac:dyDescent="0.2">
      <c r="A217" t="s">
        <v>227</v>
      </c>
      <c r="B217" t="str">
        <f>"13847300491"</f>
        <v>13847300491</v>
      </c>
      <c r="C217" t="str">
        <f>"150826198906150010"</f>
        <v>150826198906150010</v>
      </c>
      <c r="D217" t="s">
        <v>0</v>
      </c>
      <c r="E217" t="s">
        <v>0</v>
      </c>
      <c r="F217" t="s">
        <v>1</v>
      </c>
      <c r="G217" t="str">
        <f>"2018-11-19 16:53:07"</f>
        <v>2018-11-19 16:53:07</v>
      </c>
    </row>
    <row r="218" spans="1:7" x14ac:dyDescent="0.2">
      <c r="A218" t="s">
        <v>0</v>
      </c>
      <c r="B218" t="str">
        <f>"15249445688"</f>
        <v>15249445688</v>
      </c>
      <c r="C218" t="s">
        <v>0</v>
      </c>
      <c r="D218" t="s">
        <v>0</v>
      </c>
      <c r="E218" t="s">
        <v>0</v>
      </c>
      <c r="F218" t="s">
        <v>1</v>
      </c>
      <c r="G218" t="str">
        <f>"2018-11-19 16:53:04"</f>
        <v>2018-11-19 16:53:04</v>
      </c>
    </row>
    <row r="219" spans="1:7" x14ac:dyDescent="0.2">
      <c r="A219" t="s">
        <v>228</v>
      </c>
      <c r="B219" t="str">
        <f>"13405544435"</f>
        <v>13405544435</v>
      </c>
      <c r="C219" t="str">
        <f>"320922198006102736"</f>
        <v>320922198006102736</v>
      </c>
      <c r="D219" t="s">
        <v>0</v>
      </c>
      <c r="E219" t="s">
        <v>0</v>
      </c>
      <c r="F219" t="s">
        <v>1</v>
      </c>
      <c r="G219" t="str">
        <f>"2018-11-19 16:52:56"</f>
        <v>2018-11-19 16:52:56</v>
      </c>
    </row>
    <row r="220" spans="1:7" x14ac:dyDescent="0.2">
      <c r="A220" t="s">
        <v>0</v>
      </c>
      <c r="B220" t="str">
        <f>"17600097620"</f>
        <v>17600097620</v>
      </c>
      <c r="C220" t="s">
        <v>0</v>
      </c>
      <c r="D220" t="s">
        <v>0</v>
      </c>
      <c r="E220" t="s">
        <v>0</v>
      </c>
      <c r="F220" t="s">
        <v>1</v>
      </c>
      <c r="G220" t="str">
        <f>"2018-11-19 16:52:54"</f>
        <v>2018-11-19 16:52:54</v>
      </c>
    </row>
    <row r="221" spans="1:7" x14ac:dyDescent="0.2">
      <c r="A221" t="s">
        <v>229</v>
      </c>
      <c r="B221" t="str">
        <f>"13867487453"</f>
        <v>13867487453</v>
      </c>
      <c r="C221" t="str">
        <f>"330122196304190016"</f>
        <v>330122196304190016</v>
      </c>
      <c r="D221" t="s">
        <v>0</v>
      </c>
      <c r="E221" t="s">
        <v>0</v>
      </c>
      <c r="F221" t="s">
        <v>1</v>
      </c>
      <c r="G221" t="str">
        <f>"2018-11-19 16:52:54"</f>
        <v>2018-11-19 16:52:54</v>
      </c>
    </row>
    <row r="222" spans="1:7" x14ac:dyDescent="0.2">
      <c r="A222" t="s">
        <v>0</v>
      </c>
      <c r="B222" t="str">
        <f>"13514041208"</f>
        <v>13514041208</v>
      </c>
      <c r="C222" t="s">
        <v>0</v>
      </c>
      <c r="D222" t="s">
        <v>0</v>
      </c>
      <c r="E222" t="s">
        <v>0</v>
      </c>
      <c r="F222" t="s">
        <v>1</v>
      </c>
      <c r="G222" t="str">
        <f>"2018-11-19 16:52:41"</f>
        <v>2018-11-19 16:52:41</v>
      </c>
    </row>
    <row r="223" spans="1:7" x14ac:dyDescent="0.2">
      <c r="A223" t="s">
        <v>0</v>
      </c>
      <c r="B223" t="str">
        <f>"18626391484"</f>
        <v>18626391484</v>
      </c>
      <c r="C223" t="s">
        <v>0</v>
      </c>
      <c r="D223" t="s">
        <v>0</v>
      </c>
      <c r="E223" t="s">
        <v>0</v>
      </c>
      <c r="F223" t="s">
        <v>1</v>
      </c>
      <c r="G223" t="str">
        <f>"2018-11-19 16:52:22"</f>
        <v>2018-11-19 16:52:22</v>
      </c>
    </row>
    <row r="224" spans="1:7" x14ac:dyDescent="0.2">
      <c r="A224" t="s">
        <v>230</v>
      </c>
      <c r="B224" t="str">
        <f>"18287749081"</f>
        <v>18287749081</v>
      </c>
      <c r="C224" t="str">
        <f>"532422198105070921"</f>
        <v>532422198105070921</v>
      </c>
      <c r="D224" t="s">
        <v>231</v>
      </c>
      <c r="E224" t="s">
        <v>232</v>
      </c>
      <c r="F224" t="s">
        <v>1</v>
      </c>
      <c r="G224" t="str">
        <f>"2018-11-19 16:52:17"</f>
        <v>2018-11-19 16:52:17</v>
      </c>
    </row>
    <row r="225" spans="1:7" x14ac:dyDescent="0.2">
      <c r="A225" t="s">
        <v>0</v>
      </c>
      <c r="B225" t="str">
        <f>"18992097818"</f>
        <v>18992097818</v>
      </c>
      <c r="C225" t="s">
        <v>0</v>
      </c>
      <c r="D225" t="s">
        <v>0</v>
      </c>
      <c r="E225" t="s">
        <v>0</v>
      </c>
      <c r="F225" t="s">
        <v>1</v>
      </c>
      <c r="G225" t="str">
        <f>"2018-11-19 16:52:07"</f>
        <v>2018-11-19 16:52:07</v>
      </c>
    </row>
    <row r="226" spans="1:7" x14ac:dyDescent="0.2">
      <c r="A226" t="s">
        <v>0</v>
      </c>
      <c r="B226" t="str">
        <f>"13164669676"</f>
        <v>13164669676</v>
      </c>
      <c r="C226" t="s">
        <v>0</v>
      </c>
      <c r="D226" t="s">
        <v>0</v>
      </c>
      <c r="E226" t="s">
        <v>0</v>
      </c>
      <c r="F226" t="s">
        <v>1</v>
      </c>
      <c r="G226" t="str">
        <f>"2018-11-19 16:51:53"</f>
        <v>2018-11-19 16:51:53</v>
      </c>
    </row>
    <row r="227" spans="1:7" x14ac:dyDescent="0.2">
      <c r="A227" t="s">
        <v>0</v>
      </c>
      <c r="B227" t="str">
        <f>"15881264152"</f>
        <v>15881264152</v>
      </c>
      <c r="C227" t="s">
        <v>0</v>
      </c>
      <c r="D227" t="s">
        <v>0</v>
      </c>
      <c r="E227" t="s">
        <v>0</v>
      </c>
      <c r="F227" t="s">
        <v>1</v>
      </c>
      <c r="G227" t="str">
        <f>"2018-11-19 16:51:40"</f>
        <v>2018-11-19 16:51:40</v>
      </c>
    </row>
    <row r="228" spans="1:7" x14ac:dyDescent="0.2">
      <c r="A228" t="s">
        <v>0</v>
      </c>
      <c r="B228" t="str">
        <f>"13299406924"</f>
        <v>13299406924</v>
      </c>
      <c r="C228" t="s">
        <v>0</v>
      </c>
      <c r="D228" t="s">
        <v>0</v>
      </c>
      <c r="E228" t="s">
        <v>0</v>
      </c>
      <c r="F228" t="s">
        <v>1</v>
      </c>
      <c r="G228" t="str">
        <f>"2018-11-19 16:51:09"</f>
        <v>2018-11-19 16:51:09</v>
      </c>
    </row>
    <row r="229" spans="1:7" x14ac:dyDescent="0.2">
      <c r="A229" t="s">
        <v>233</v>
      </c>
      <c r="B229" t="str">
        <f>"17317853255"</f>
        <v>17317853255</v>
      </c>
      <c r="C229" t="str">
        <f>"513721199104047334"</f>
        <v>513721199104047334</v>
      </c>
      <c r="D229" t="s">
        <v>0</v>
      </c>
      <c r="E229" t="s">
        <v>0</v>
      </c>
      <c r="F229" t="s">
        <v>1</v>
      </c>
      <c r="G229" t="str">
        <f>"2018-11-19 16:51:03"</f>
        <v>2018-11-19 16:51:03</v>
      </c>
    </row>
    <row r="230" spans="1:7" x14ac:dyDescent="0.2">
      <c r="A230" t="s">
        <v>0</v>
      </c>
      <c r="B230" t="str">
        <f>"13558090802"</f>
        <v>13558090802</v>
      </c>
      <c r="C230" t="s">
        <v>0</v>
      </c>
      <c r="D230" t="s">
        <v>0</v>
      </c>
      <c r="E230" t="s">
        <v>0</v>
      </c>
      <c r="F230" t="s">
        <v>1</v>
      </c>
      <c r="G230" t="str">
        <f>"2018-11-19 16:51:01"</f>
        <v>2018-11-19 16:51:01</v>
      </c>
    </row>
    <row r="231" spans="1:7" x14ac:dyDescent="0.2">
      <c r="A231" t="s">
        <v>234</v>
      </c>
      <c r="B231" t="str">
        <f>"13921961189"</f>
        <v>13921961189</v>
      </c>
      <c r="C231" t="str">
        <f>"51222319720504076X"</f>
        <v>51222319720504076X</v>
      </c>
      <c r="D231" t="s">
        <v>235</v>
      </c>
      <c r="E231" t="s">
        <v>236</v>
      </c>
      <c r="F231" t="s">
        <v>1</v>
      </c>
      <c r="G231" t="str">
        <f>"2018-11-19 16:50:30"</f>
        <v>2018-11-19 16:50:30</v>
      </c>
    </row>
    <row r="232" spans="1:7" x14ac:dyDescent="0.2">
      <c r="A232" t="s">
        <v>0</v>
      </c>
      <c r="B232" t="str">
        <f>"18230021877"</f>
        <v>18230021877</v>
      </c>
      <c r="C232" t="s">
        <v>0</v>
      </c>
      <c r="D232" t="s">
        <v>0</v>
      </c>
      <c r="E232" t="s">
        <v>0</v>
      </c>
      <c r="F232" t="s">
        <v>1</v>
      </c>
      <c r="G232" t="str">
        <f>"2018-11-19 16:50:25"</f>
        <v>2018-11-19 16:50:25</v>
      </c>
    </row>
    <row r="233" spans="1:7" x14ac:dyDescent="0.2">
      <c r="A233" t="s">
        <v>0</v>
      </c>
      <c r="B233" t="str">
        <f>"13916209226"</f>
        <v>13916209226</v>
      </c>
      <c r="C233" t="s">
        <v>0</v>
      </c>
      <c r="D233" t="s">
        <v>0</v>
      </c>
      <c r="E233" t="s">
        <v>0</v>
      </c>
      <c r="F233" t="s">
        <v>1</v>
      </c>
      <c r="G233" t="str">
        <f>"2018-11-19 16:50:19"</f>
        <v>2018-11-19 16:50:19</v>
      </c>
    </row>
    <row r="234" spans="1:7" x14ac:dyDescent="0.2">
      <c r="A234" t="s">
        <v>0</v>
      </c>
      <c r="B234" t="str">
        <f>"15700414744"</f>
        <v>15700414744</v>
      </c>
      <c r="C234" t="s">
        <v>0</v>
      </c>
      <c r="D234" t="s">
        <v>0</v>
      </c>
      <c r="E234" t="s">
        <v>0</v>
      </c>
      <c r="F234" t="s">
        <v>1</v>
      </c>
      <c r="G234" t="str">
        <f>"2018-11-19 16:50:17"</f>
        <v>2018-11-19 16:50:17</v>
      </c>
    </row>
    <row r="235" spans="1:7" x14ac:dyDescent="0.2">
      <c r="A235" t="s">
        <v>237</v>
      </c>
      <c r="B235" t="str">
        <f>"15259871793"</f>
        <v>15259871793</v>
      </c>
      <c r="C235" t="str">
        <f>"350423198207011018"</f>
        <v>350423198207011018</v>
      </c>
      <c r="D235" t="s">
        <v>0</v>
      </c>
      <c r="E235" t="s">
        <v>0</v>
      </c>
      <c r="F235" t="s">
        <v>1</v>
      </c>
      <c r="G235" t="str">
        <f>"2018-11-19 16:50:16"</f>
        <v>2018-11-19 16:50:16</v>
      </c>
    </row>
    <row r="236" spans="1:7" x14ac:dyDescent="0.2">
      <c r="A236" t="s">
        <v>238</v>
      </c>
      <c r="B236" t="str">
        <f>"18635772256"</f>
        <v>18635772256</v>
      </c>
      <c r="C236" t="str">
        <f>"141024198804290074"</f>
        <v>141024198804290074</v>
      </c>
      <c r="D236" t="s">
        <v>239</v>
      </c>
      <c r="E236" t="s">
        <v>240</v>
      </c>
      <c r="F236" t="s">
        <v>1</v>
      </c>
      <c r="G236" t="str">
        <f>"2018-11-19 16:50:01"</f>
        <v>2018-11-19 16:50:01</v>
      </c>
    </row>
    <row r="237" spans="1:7" x14ac:dyDescent="0.2">
      <c r="A237" t="s">
        <v>241</v>
      </c>
      <c r="B237" t="str">
        <f>"13805982698"</f>
        <v>13805982698</v>
      </c>
      <c r="C237" t="str">
        <f>"359002197808303526"</f>
        <v>359002197808303526</v>
      </c>
      <c r="D237" t="s">
        <v>242</v>
      </c>
      <c r="E237" t="s">
        <v>243</v>
      </c>
      <c r="F237" t="s">
        <v>1</v>
      </c>
      <c r="G237" t="str">
        <f>"2018-11-19 16:49:58"</f>
        <v>2018-11-19 16:49:58</v>
      </c>
    </row>
    <row r="238" spans="1:7" x14ac:dyDescent="0.2">
      <c r="A238" t="s">
        <v>244</v>
      </c>
      <c r="B238" t="str">
        <f>"18785179147"</f>
        <v>18785179147</v>
      </c>
      <c r="C238" t="str">
        <f>"520181199206094812"</f>
        <v>520181199206094812</v>
      </c>
      <c r="D238" t="s">
        <v>245</v>
      </c>
      <c r="E238" t="s">
        <v>246</v>
      </c>
      <c r="F238" t="s">
        <v>1</v>
      </c>
      <c r="G238" t="str">
        <f>"2018-11-19 16:48:52"</f>
        <v>2018-11-19 16:48:52</v>
      </c>
    </row>
    <row r="239" spans="1:7" x14ac:dyDescent="0.2">
      <c r="A239" t="s">
        <v>0</v>
      </c>
      <c r="B239" t="str">
        <f>"18788448538"</f>
        <v>18788448538</v>
      </c>
      <c r="C239" t="s">
        <v>0</v>
      </c>
      <c r="D239" t="s">
        <v>0</v>
      </c>
      <c r="E239" t="s">
        <v>0</v>
      </c>
      <c r="F239" t="s">
        <v>1</v>
      </c>
      <c r="G239" t="str">
        <f>"2018-11-19 16:48:40"</f>
        <v>2018-11-19 16:48:40</v>
      </c>
    </row>
    <row r="240" spans="1:7" x14ac:dyDescent="0.2">
      <c r="A240" t="s">
        <v>0</v>
      </c>
      <c r="B240" t="str">
        <f>"15996012159"</f>
        <v>15996012159</v>
      </c>
      <c r="C240" t="s">
        <v>0</v>
      </c>
      <c r="D240" t="s">
        <v>0</v>
      </c>
      <c r="E240" t="s">
        <v>0</v>
      </c>
      <c r="F240" t="s">
        <v>1</v>
      </c>
      <c r="G240" t="str">
        <f>"2018-11-19 16:48:35"</f>
        <v>2018-11-19 16:48:35</v>
      </c>
    </row>
    <row r="241" spans="1:7" x14ac:dyDescent="0.2">
      <c r="A241" t="s">
        <v>247</v>
      </c>
      <c r="B241" t="str">
        <f>"18883168430"</f>
        <v>18883168430</v>
      </c>
      <c r="C241" t="str">
        <f>"62010319950707561X"</f>
        <v>62010319950707561X</v>
      </c>
      <c r="D241" t="s">
        <v>0</v>
      </c>
      <c r="E241" t="s">
        <v>0</v>
      </c>
      <c r="F241" t="s">
        <v>1</v>
      </c>
      <c r="G241" t="str">
        <f>"2018-11-19 16:47:54"</f>
        <v>2018-11-19 16:47:54</v>
      </c>
    </row>
    <row r="242" spans="1:7" x14ac:dyDescent="0.2">
      <c r="A242" t="s">
        <v>248</v>
      </c>
      <c r="B242" t="str">
        <f>"15235385801"</f>
        <v>15235385801</v>
      </c>
      <c r="C242" t="str">
        <f>"141124199305140151"</f>
        <v>141124199305140151</v>
      </c>
      <c r="D242" t="s">
        <v>0</v>
      </c>
      <c r="E242" t="s">
        <v>0</v>
      </c>
      <c r="F242" t="s">
        <v>1</v>
      </c>
      <c r="G242" t="str">
        <f>"2018-11-19 16:47:31"</f>
        <v>2018-11-19 16:47:31</v>
      </c>
    </row>
    <row r="243" spans="1:7" x14ac:dyDescent="0.2">
      <c r="A243" t="s">
        <v>249</v>
      </c>
      <c r="B243" t="str">
        <f>"15170512651"</f>
        <v>15170512651</v>
      </c>
      <c r="C243" t="str">
        <f>"362202199008181511"</f>
        <v>362202199008181511</v>
      </c>
      <c r="D243" t="s">
        <v>0</v>
      </c>
      <c r="E243" t="s">
        <v>0</v>
      </c>
      <c r="F243" t="s">
        <v>1</v>
      </c>
      <c r="G243" t="str">
        <f>"2018-11-19 16:47:31"</f>
        <v>2018-11-19 16:47:31</v>
      </c>
    </row>
    <row r="244" spans="1:7" x14ac:dyDescent="0.2">
      <c r="A244" t="s">
        <v>0</v>
      </c>
      <c r="B244" t="str">
        <f>"13423648703"</f>
        <v>13423648703</v>
      </c>
      <c r="C244" t="s">
        <v>0</v>
      </c>
      <c r="D244" t="s">
        <v>0</v>
      </c>
      <c r="E244" t="s">
        <v>0</v>
      </c>
      <c r="F244" t="s">
        <v>1</v>
      </c>
      <c r="G244" t="str">
        <f>"2018-11-19 16:47:06"</f>
        <v>2018-11-19 16:47:06</v>
      </c>
    </row>
    <row r="245" spans="1:7" x14ac:dyDescent="0.2">
      <c r="A245" t="s">
        <v>250</v>
      </c>
      <c r="B245" t="str">
        <f>"13904579343"</f>
        <v>13904579343</v>
      </c>
      <c r="C245" t="str">
        <f>"232700198709200413"</f>
        <v>232700198709200413</v>
      </c>
      <c r="D245" t="s">
        <v>0</v>
      </c>
      <c r="E245" t="s">
        <v>0</v>
      </c>
      <c r="F245" t="s">
        <v>1</v>
      </c>
      <c r="G245" t="str">
        <f>"2018-11-19 16:46:50"</f>
        <v>2018-11-19 16:46:50</v>
      </c>
    </row>
    <row r="246" spans="1:7" x14ac:dyDescent="0.2">
      <c r="A246" t="s">
        <v>251</v>
      </c>
      <c r="B246" t="str">
        <f>"13972637591"</f>
        <v>13972637591</v>
      </c>
      <c r="C246" t="str">
        <f>"429004199008135376"</f>
        <v>429004199008135376</v>
      </c>
      <c r="D246" t="s">
        <v>0</v>
      </c>
      <c r="E246" t="s">
        <v>0</v>
      </c>
      <c r="F246" t="s">
        <v>1</v>
      </c>
      <c r="G246" t="str">
        <f>"2018-11-19 16:46:18"</f>
        <v>2018-11-19 16:46:18</v>
      </c>
    </row>
    <row r="247" spans="1:7" x14ac:dyDescent="0.2">
      <c r="A247" t="s">
        <v>0</v>
      </c>
      <c r="B247" t="str">
        <f>"13428602386"</f>
        <v>13428602386</v>
      </c>
      <c r="C247" t="s">
        <v>0</v>
      </c>
      <c r="D247" t="s">
        <v>0</v>
      </c>
      <c r="E247" t="s">
        <v>0</v>
      </c>
      <c r="F247" t="s">
        <v>1</v>
      </c>
      <c r="G247" t="str">
        <f>"2018-11-19 16:46:16"</f>
        <v>2018-11-19 16:46:16</v>
      </c>
    </row>
    <row r="248" spans="1:7" x14ac:dyDescent="0.2">
      <c r="A248" t="s">
        <v>0</v>
      </c>
      <c r="B248" t="str">
        <f>"15090458560"</f>
        <v>15090458560</v>
      </c>
      <c r="C248" t="s">
        <v>0</v>
      </c>
      <c r="D248" t="s">
        <v>0</v>
      </c>
      <c r="E248" t="s">
        <v>0</v>
      </c>
      <c r="F248" t="s">
        <v>1</v>
      </c>
      <c r="G248" t="str">
        <f>"2018-11-19 16:46:11"</f>
        <v>2018-11-19 16:46:11</v>
      </c>
    </row>
    <row r="249" spans="1:7" x14ac:dyDescent="0.2">
      <c r="A249" t="s">
        <v>252</v>
      </c>
      <c r="B249" t="str">
        <f>"15856292816"</f>
        <v>15856292816</v>
      </c>
      <c r="C249" t="str">
        <f>"342222198210130811"</f>
        <v>342222198210130811</v>
      </c>
      <c r="D249" t="s">
        <v>0</v>
      </c>
      <c r="E249" t="s">
        <v>0</v>
      </c>
      <c r="F249" t="s">
        <v>1</v>
      </c>
      <c r="G249" t="str">
        <f>"2018-11-19 16:46:08"</f>
        <v>2018-11-19 16:46:08</v>
      </c>
    </row>
    <row r="250" spans="1:7" x14ac:dyDescent="0.2">
      <c r="A250" t="s">
        <v>253</v>
      </c>
      <c r="B250" t="str">
        <f>"13889387573"</f>
        <v>13889387573</v>
      </c>
      <c r="C250" t="str">
        <f>"210114198906295714"</f>
        <v>210114198906295714</v>
      </c>
      <c r="D250" t="s">
        <v>0</v>
      </c>
      <c r="E250" t="s">
        <v>0</v>
      </c>
      <c r="F250" t="s">
        <v>1</v>
      </c>
      <c r="G250" t="str">
        <f>"2018-11-19 16:45:13"</f>
        <v>2018-11-19 16:45:13</v>
      </c>
    </row>
    <row r="251" spans="1:7" x14ac:dyDescent="0.2">
      <c r="A251" t="s">
        <v>254</v>
      </c>
      <c r="B251" t="str">
        <f>"13543219024"</f>
        <v>13543219024</v>
      </c>
      <c r="C251" t="str">
        <f>"441424198103044818"</f>
        <v>441424198103044818</v>
      </c>
      <c r="D251" t="s">
        <v>0</v>
      </c>
      <c r="E251" t="s">
        <v>0</v>
      </c>
      <c r="F251" t="s">
        <v>1</v>
      </c>
      <c r="G251" t="str">
        <f>"2018-11-19 16:45:05"</f>
        <v>2018-11-19 16:45:05</v>
      </c>
    </row>
    <row r="252" spans="1:7" x14ac:dyDescent="0.2">
      <c r="A252" t="s">
        <v>255</v>
      </c>
      <c r="B252" t="str">
        <f>"18622585715"</f>
        <v>18622585715</v>
      </c>
      <c r="C252" t="str">
        <f>"120102198903291219"</f>
        <v>120102198903291219</v>
      </c>
      <c r="D252" t="s">
        <v>0</v>
      </c>
      <c r="E252" t="s">
        <v>0</v>
      </c>
      <c r="F252" t="s">
        <v>1</v>
      </c>
      <c r="G252" t="str">
        <f>"2018-11-19 16:44:53"</f>
        <v>2018-11-19 16:44:53</v>
      </c>
    </row>
    <row r="253" spans="1:7" x14ac:dyDescent="0.2">
      <c r="A253" t="s">
        <v>256</v>
      </c>
      <c r="B253" t="str">
        <f>"13945799025"</f>
        <v>13945799025</v>
      </c>
      <c r="C253" t="str">
        <f>"230505199506150210"</f>
        <v>230505199506150210</v>
      </c>
      <c r="D253" t="s">
        <v>257</v>
      </c>
      <c r="E253" t="s">
        <v>258</v>
      </c>
      <c r="F253" t="s">
        <v>1</v>
      </c>
      <c r="G253" t="str">
        <f>"2018-11-19 16:44:44"</f>
        <v>2018-11-19 16:44:44</v>
      </c>
    </row>
    <row r="254" spans="1:7" x14ac:dyDescent="0.2">
      <c r="A254" t="s">
        <v>259</v>
      </c>
      <c r="B254" t="str">
        <f>"15073547892"</f>
        <v>15073547892</v>
      </c>
      <c r="C254" t="str">
        <f>"431003198507252810"</f>
        <v>431003198507252810</v>
      </c>
      <c r="D254" t="s">
        <v>0</v>
      </c>
      <c r="E254" t="s">
        <v>0</v>
      </c>
      <c r="F254" t="s">
        <v>1</v>
      </c>
      <c r="G254" t="str">
        <f>"2018-11-19 16:44:36"</f>
        <v>2018-11-19 16:44:36</v>
      </c>
    </row>
    <row r="255" spans="1:7" x14ac:dyDescent="0.2">
      <c r="A255" t="s">
        <v>260</v>
      </c>
      <c r="B255" t="str">
        <f>"18534536226"</f>
        <v>18534536226</v>
      </c>
      <c r="C255" t="str">
        <f>"140581198308073912"</f>
        <v>140581198308073912</v>
      </c>
      <c r="D255" t="s">
        <v>0</v>
      </c>
      <c r="E255" t="s">
        <v>0</v>
      </c>
      <c r="F255" t="s">
        <v>1</v>
      </c>
      <c r="G255" t="str">
        <f>"2018-11-19 16:44:32"</f>
        <v>2018-11-19 16:44:32</v>
      </c>
    </row>
    <row r="256" spans="1:7" x14ac:dyDescent="0.2">
      <c r="A256" t="s">
        <v>261</v>
      </c>
      <c r="B256" t="str">
        <f>"13833798772"</f>
        <v>13833798772</v>
      </c>
      <c r="C256" t="str">
        <f>"132930198101250039"</f>
        <v>132930198101250039</v>
      </c>
      <c r="D256" t="s">
        <v>262</v>
      </c>
      <c r="E256" t="s">
        <v>263</v>
      </c>
      <c r="F256" t="s">
        <v>1</v>
      </c>
      <c r="G256" t="str">
        <f>"2018-11-19 16:44:31"</f>
        <v>2018-11-19 16:44:31</v>
      </c>
    </row>
    <row r="257" spans="1:7" x14ac:dyDescent="0.2">
      <c r="A257" t="s">
        <v>264</v>
      </c>
      <c r="B257" t="str">
        <f>"15578115607"</f>
        <v>15578115607</v>
      </c>
      <c r="C257" t="str">
        <f>"450923199303060771"</f>
        <v>450923199303060771</v>
      </c>
      <c r="D257" t="s">
        <v>0</v>
      </c>
      <c r="E257" t="s">
        <v>0</v>
      </c>
      <c r="F257" t="s">
        <v>1</v>
      </c>
      <c r="G257" t="str">
        <f>"2018-11-19 16:44:31"</f>
        <v>2018-11-19 16:44:31</v>
      </c>
    </row>
    <row r="258" spans="1:7" x14ac:dyDescent="0.2">
      <c r="A258" t="s">
        <v>265</v>
      </c>
      <c r="B258" t="str">
        <f>"13977615642"</f>
        <v>13977615642</v>
      </c>
      <c r="C258" t="str">
        <f>"452632198808010718"</f>
        <v>452632198808010718</v>
      </c>
      <c r="D258" t="s">
        <v>0</v>
      </c>
      <c r="E258" t="s">
        <v>0</v>
      </c>
      <c r="F258" t="s">
        <v>1</v>
      </c>
      <c r="G258" t="str">
        <f>"2018-11-19 16:44:24"</f>
        <v>2018-11-19 16:44:24</v>
      </c>
    </row>
    <row r="259" spans="1:7" x14ac:dyDescent="0.2">
      <c r="A259" t="s">
        <v>266</v>
      </c>
      <c r="B259" t="str">
        <f>"15056040114"</f>
        <v>15056040114</v>
      </c>
      <c r="C259" t="str">
        <f>"340828199610086235"</f>
        <v>340828199610086235</v>
      </c>
      <c r="D259" t="s">
        <v>0</v>
      </c>
      <c r="E259" t="s">
        <v>0</v>
      </c>
      <c r="F259" t="s">
        <v>1</v>
      </c>
      <c r="G259" t="str">
        <f>"2018-11-19 16:44:23"</f>
        <v>2018-11-19 16:44:23</v>
      </c>
    </row>
    <row r="260" spans="1:7" x14ac:dyDescent="0.2">
      <c r="A260" t="s">
        <v>267</v>
      </c>
      <c r="B260" t="str">
        <f>"15025102316"</f>
        <v>15025102316</v>
      </c>
      <c r="C260" t="str">
        <f>"530321199506030913"</f>
        <v>530321199506030913</v>
      </c>
      <c r="D260" t="s">
        <v>0</v>
      </c>
      <c r="E260" t="s">
        <v>0</v>
      </c>
      <c r="F260" t="s">
        <v>1</v>
      </c>
      <c r="G260" t="str">
        <f>"2018-11-19 16:44:21"</f>
        <v>2018-11-19 16:44:21</v>
      </c>
    </row>
    <row r="261" spans="1:7" x14ac:dyDescent="0.2">
      <c r="A261" t="s">
        <v>0</v>
      </c>
      <c r="B261" t="str">
        <f>"13476743793"</f>
        <v>13476743793</v>
      </c>
      <c r="C261" t="s">
        <v>0</v>
      </c>
      <c r="D261" t="s">
        <v>0</v>
      </c>
      <c r="E261" t="s">
        <v>0</v>
      </c>
      <c r="F261" t="s">
        <v>1</v>
      </c>
      <c r="G261" t="str">
        <f>"2018-11-19 16:44:13"</f>
        <v>2018-11-19 16:44:13</v>
      </c>
    </row>
    <row r="262" spans="1:7" x14ac:dyDescent="0.2">
      <c r="A262" t="s">
        <v>268</v>
      </c>
      <c r="B262" t="str">
        <f>"13683883264"</f>
        <v>13683883264</v>
      </c>
      <c r="C262" t="str">
        <f>"412801198606240629"</f>
        <v>412801198606240629</v>
      </c>
      <c r="D262" t="s">
        <v>0</v>
      </c>
      <c r="E262" t="s">
        <v>0</v>
      </c>
      <c r="F262" t="s">
        <v>1</v>
      </c>
      <c r="G262" t="str">
        <f>"2018-11-19 16:44:00"</f>
        <v>2018-11-19 16:44:00</v>
      </c>
    </row>
    <row r="263" spans="1:7" x14ac:dyDescent="0.2">
      <c r="A263" t="s">
        <v>269</v>
      </c>
      <c r="B263" t="str">
        <f>"13138827587"</f>
        <v>13138827587</v>
      </c>
      <c r="C263" t="str">
        <f>"452631199511032316"</f>
        <v>452631199511032316</v>
      </c>
      <c r="D263" t="s">
        <v>0</v>
      </c>
      <c r="E263" t="s">
        <v>0</v>
      </c>
      <c r="F263" t="s">
        <v>1</v>
      </c>
      <c r="G263" t="str">
        <f>"2018-11-19 16:43:53"</f>
        <v>2018-11-19 16:43:53</v>
      </c>
    </row>
    <row r="264" spans="1:7" x14ac:dyDescent="0.2">
      <c r="A264" t="s">
        <v>270</v>
      </c>
      <c r="B264" t="str">
        <f>"15773813263"</f>
        <v>15773813263</v>
      </c>
      <c r="C264" t="str">
        <f>"432501197907260052"</f>
        <v>432501197907260052</v>
      </c>
      <c r="D264" t="s">
        <v>0</v>
      </c>
      <c r="E264" t="s">
        <v>0</v>
      </c>
      <c r="F264" t="s">
        <v>1</v>
      </c>
      <c r="G264" t="str">
        <f>"2018-11-19 16:43:30"</f>
        <v>2018-11-19 16:43:30</v>
      </c>
    </row>
    <row r="265" spans="1:7" x14ac:dyDescent="0.2">
      <c r="A265" t="s">
        <v>271</v>
      </c>
      <c r="B265" t="str">
        <f>"15093240970"</f>
        <v>15093240970</v>
      </c>
      <c r="C265" t="str">
        <f>"51222519811223698X"</f>
        <v>51222519811223698X</v>
      </c>
      <c r="D265" t="s">
        <v>0</v>
      </c>
      <c r="E265" t="s">
        <v>0</v>
      </c>
      <c r="F265" t="s">
        <v>1</v>
      </c>
      <c r="G265" t="str">
        <f>"2018-11-19 16:43:08"</f>
        <v>2018-11-19 16:43:08</v>
      </c>
    </row>
    <row r="266" spans="1:7" x14ac:dyDescent="0.2">
      <c r="A266" t="s">
        <v>272</v>
      </c>
      <c r="B266" t="str">
        <f>"13687774477"</f>
        <v>13687774477</v>
      </c>
      <c r="C266" t="str">
        <f>"450703198310157298"</f>
        <v>450703198310157298</v>
      </c>
      <c r="D266" t="s">
        <v>0</v>
      </c>
      <c r="E266" t="s">
        <v>0</v>
      </c>
      <c r="F266" t="s">
        <v>1</v>
      </c>
      <c r="G266" t="str">
        <f>"2018-11-19 16:42:37"</f>
        <v>2018-11-19 16:42:37</v>
      </c>
    </row>
    <row r="267" spans="1:7" x14ac:dyDescent="0.2">
      <c r="A267" t="s">
        <v>0</v>
      </c>
      <c r="B267" t="str">
        <f>"15730391378"</f>
        <v>15730391378</v>
      </c>
      <c r="C267" t="s">
        <v>0</v>
      </c>
      <c r="D267" t="s">
        <v>0</v>
      </c>
      <c r="E267" t="s">
        <v>0</v>
      </c>
      <c r="F267" t="s">
        <v>1</v>
      </c>
      <c r="G267" t="str">
        <f>"2018-11-19 16:42:34"</f>
        <v>2018-11-19 16:42:34</v>
      </c>
    </row>
    <row r="268" spans="1:7" x14ac:dyDescent="0.2">
      <c r="A268" t="s">
        <v>273</v>
      </c>
      <c r="B268" t="str">
        <f>"15208438874"</f>
        <v>15208438874</v>
      </c>
      <c r="C268" t="str">
        <f>"510113199112248018"</f>
        <v>510113199112248018</v>
      </c>
      <c r="D268" t="s">
        <v>0</v>
      </c>
      <c r="E268" t="s">
        <v>0</v>
      </c>
      <c r="F268" t="s">
        <v>1</v>
      </c>
      <c r="G268" t="str">
        <f>"2018-11-19 16:42:27"</f>
        <v>2018-11-19 16:42:27</v>
      </c>
    </row>
    <row r="269" spans="1:7" x14ac:dyDescent="0.2">
      <c r="A269" t="s">
        <v>274</v>
      </c>
      <c r="B269" t="str">
        <f>"15067220771"</f>
        <v>15067220771</v>
      </c>
      <c r="C269" t="str">
        <f>"321023198609102813"</f>
        <v>321023198609102813</v>
      </c>
      <c r="D269" t="s">
        <v>0</v>
      </c>
      <c r="E269" t="s">
        <v>0</v>
      </c>
      <c r="F269" t="s">
        <v>1</v>
      </c>
      <c r="G269" t="str">
        <f>"2018-11-19 16:42:22"</f>
        <v>2018-11-19 16:42:22</v>
      </c>
    </row>
    <row r="270" spans="1:7" x14ac:dyDescent="0.2">
      <c r="A270" t="s">
        <v>0</v>
      </c>
      <c r="B270" t="str">
        <f>"13091522615"</f>
        <v>13091522615</v>
      </c>
      <c r="C270" t="s">
        <v>0</v>
      </c>
      <c r="D270" t="s">
        <v>0</v>
      </c>
      <c r="E270" t="s">
        <v>0</v>
      </c>
      <c r="F270" t="s">
        <v>1</v>
      </c>
      <c r="G270" t="str">
        <f>"2018-11-19 16:42:18"</f>
        <v>2018-11-19 16:42:18</v>
      </c>
    </row>
    <row r="271" spans="1:7" x14ac:dyDescent="0.2">
      <c r="A271" t="s">
        <v>0</v>
      </c>
      <c r="B271" t="str">
        <f>"15223420060"</f>
        <v>15223420060</v>
      </c>
      <c r="C271" t="s">
        <v>0</v>
      </c>
      <c r="D271" t="s">
        <v>0</v>
      </c>
      <c r="E271" t="s">
        <v>0</v>
      </c>
      <c r="F271" t="s">
        <v>1</v>
      </c>
      <c r="G271" t="str">
        <f>"2018-11-19 16:41:54"</f>
        <v>2018-11-19 16:41:54</v>
      </c>
    </row>
    <row r="272" spans="1:7" x14ac:dyDescent="0.2">
      <c r="A272" t="s">
        <v>275</v>
      </c>
      <c r="B272" t="str">
        <f>"15213387710"</f>
        <v>15213387710</v>
      </c>
      <c r="C272" t="str">
        <f>"513030199805072215"</f>
        <v>513030199805072215</v>
      </c>
      <c r="D272" t="s">
        <v>276</v>
      </c>
      <c r="E272" t="s">
        <v>277</v>
      </c>
      <c r="F272" t="s">
        <v>1</v>
      </c>
      <c r="G272" t="str">
        <f>"2018-11-19 16:41:52"</f>
        <v>2018-11-19 16:41:52</v>
      </c>
    </row>
    <row r="273" spans="1:7" x14ac:dyDescent="0.2">
      <c r="A273" t="s">
        <v>0</v>
      </c>
      <c r="B273" t="str">
        <f>"13824717108"</f>
        <v>13824717108</v>
      </c>
      <c r="C273" t="s">
        <v>0</v>
      </c>
      <c r="D273" t="s">
        <v>0</v>
      </c>
      <c r="E273" t="s">
        <v>0</v>
      </c>
      <c r="F273" t="s">
        <v>1</v>
      </c>
      <c r="G273" t="str">
        <f>"2018-11-19 16:41:27"</f>
        <v>2018-11-19 16:41:27</v>
      </c>
    </row>
    <row r="274" spans="1:7" x14ac:dyDescent="0.2">
      <c r="A274" t="s">
        <v>278</v>
      </c>
      <c r="B274" t="str">
        <f>"15062559918"</f>
        <v>15062559918</v>
      </c>
      <c r="C274" t="str">
        <f>"320924197902170874"</f>
        <v>320924197902170874</v>
      </c>
      <c r="D274" t="s">
        <v>0</v>
      </c>
      <c r="E274" t="s">
        <v>0</v>
      </c>
      <c r="F274" t="s">
        <v>1</v>
      </c>
      <c r="G274" t="str">
        <f>"2018-11-19 16:41:06"</f>
        <v>2018-11-19 16:41:06</v>
      </c>
    </row>
    <row r="275" spans="1:7" x14ac:dyDescent="0.2">
      <c r="A275" t="s">
        <v>0</v>
      </c>
      <c r="B275" t="str">
        <f>"15013061668"</f>
        <v>15013061668</v>
      </c>
      <c r="C275" t="s">
        <v>0</v>
      </c>
      <c r="D275" t="s">
        <v>0</v>
      </c>
      <c r="E275" t="s">
        <v>0</v>
      </c>
      <c r="F275" t="s">
        <v>1</v>
      </c>
      <c r="G275" t="str">
        <f>"2018-11-19 16:40:59"</f>
        <v>2018-11-19 16:40:59</v>
      </c>
    </row>
    <row r="276" spans="1:7" x14ac:dyDescent="0.2">
      <c r="A276" t="s">
        <v>279</v>
      </c>
      <c r="B276" t="str">
        <f>"18011744290"</f>
        <v>18011744290</v>
      </c>
      <c r="C276" t="str">
        <f>"440825199902281176"</f>
        <v>440825199902281176</v>
      </c>
      <c r="D276" t="s">
        <v>0</v>
      </c>
      <c r="E276" t="s">
        <v>0</v>
      </c>
      <c r="F276" t="s">
        <v>1</v>
      </c>
      <c r="G276" t="str">
        <f>"2018-11-19 16:40:58"</f>
        <v>2018-11-19 16:40:58</v>
      </c>
    </row>
    <row r="277" spans="1:7" x14ac:dyDescent="0.2">
      <c r="A277" t="s">
        <v>280</v>
      </c>
      <c r="B277" t="str">
        <f>"13597488443"</f>
        <v>13597488443</v>
      </c>
      <c r="C277" t="str">
        <f>"42062119890520573X"</f>
        <v>42062119890520573X</v>
      </c>
      <c r="D277" t="s">
        <v>281</v>
      </c>
      <c r="E277" t="s">
        <v>282</v>
      </c>
      <c r="F277" t="s">
        <v>1</v>
      </c>
      <c r="G277" t="str">
        <f>"2018-11-19 16:40:43"</f>
        <v>2018-11-19 16:40:43</v>
      </c>
    </row>
    <row r="278" spans="1:7" x14ac:dyDescent="0.2">
      <c r="A278" t="s">
        <v>283</v>
      </c>
      <c r="B278" t="str">
        <f>"18049556768"</f>
        <v>18049556768</v>
      </c>
      <c r="C278" t="str">
        <f>"610113198708268430"</f>
        <v>610113198708268430</v>
      </c>
      <c r="D278" t="s">
        <v>284</v>
      </c>
      <c r="E278" t="s">
        <v>285</v>
      </c>
      <c r="F278" t="s">
        <v>1</v>
      </c>
      <c r="G278" t="str">
        <f>"2018-11-19 16:40:35"</f>
        <v>2018-11-19 16:40:35</v>
      </c>
    </row>
    <row r="279" spans="1:7" x14ac:dyDescent="0.2">
      <c r="A279" t="s">
        <v>286</v>
      </c>
      <c r="B279" t="str">
        <f>"15841210711"</f>
        <v>15841210711</v>
      </c>
      <c r="C279" t="str">
        <f>"210321199305130016"</f>
        <v>210321199305130016</v>
      </c>
      <c r="D279" t="s">
        <v>0</v>
      </c>
      <c r="E279" t="s">
        <v>0</v>
      </c>
      <c r="F279" t="s">
        <v>1</v>
      </c>
      <c r="G279" t="str">
        <f>"2018-11-19 16:40:16"</f>
        <v>2018-11-19 16:40:16</v>
      </c>
    </row>
    <row r="280" spans="1:7" x14ac:dyDescent="0.2">
      <c r="A280" t="s">
        <v>287</v>
      </c>
      <c r="B280" t="str">
        <f>"15883361096"</f>
        <v>15883361096</v>
      </c>
      <c r="C280" t="str">
        <f>"511126199011232917"</f>
        <v>511126199011232917</v>
      </c>
      <c r="D280" t="s">
        <v>0</v>
      </c>
      <c r="E280" t="s">
        <v>0</v>
      </c>
      <c r="F280" t="s">
        <v>1</v>
      </c>
      <c r="G280" t="str">
        <f>"2018-11-19 16:40:09"</f>
        <v>2018-11-19 16:40:09</v>
      </c>
    </row>
    <row r="281" spans="1:7" x14ac:dyDescent="0.2">
      <c r="A281" t="s">
        <v>288</v>
      </c>
      <c r="B281" t="str">
        <f>"15882015654"</f>
        <v>15882015654</v>
      </c>
      <c r="C281" t="str">
        <f>"513721199607016919"</f>
        <v>513721199607016919</v>
      </c>
      <c r="D281" t="s">
        <v>0</v>
      </c>
      <c r="E281" t="s">
        <v>0</v>
      </c>
      <c r="F281" t="s">
        <v>1</v>
      </c>
      <c r="G281" t="str">
        <f>"2018-11-19 16:39:54"</f>
        <v>2018-11-19 16:39:54</v>
      </c>
    </row>
    <row r="282" spans="1:7" x14ac:dyDescent="0.2">
      <c r="A282" t="s">
        <v>0</v>
      </c>
      <c r="B282" t="str">
        <f>"15166654176"</f>
        <v>15166654176</v>
      </c>
      <c r="C282" t="s">
        <v>0</v>
      </c>
      <c r="D282" t="s">
        <v>0</v>
      </c>
      <c r="E282" t="s">
        <v>0</v>
      </c>
      <c r="F282" t="s">
        <v>1</v>
      </c>
      <c r="G282" t="str">
        <f>"2018-11-19 16:39:46"</f>
        <v>2018-11-19 16:39:46</v>
      </c>
    </row>
    <row r="283" spans="1:7" x14ac:dyDescent="0.2">
      <c r="A283" t="s">
        <v>289</v>
      </c>
      <c r="B283" t="str">
        <f>"18211067314"</f>
        <v>18211067314</v>
      </c>
      <c r="C283" t="str">
        <f>"445121199803313428"</f>
        <v>445121199803313428</v>
      </c>
      <c r="D283" t="s">
        <v>0</v>
      </c>
      <c r="E283" t="s">
        <v>0</v>
      </c>
      <c r="F283" t="s">
        <v>1</v>
      </c>
      <c r="G283" t="str">
        <f>"2018-11-19 16:39:33"</f>
        <v>2018-11-19 16:39:33</v>
      </c>
    </row>
    <row r="284" spans="1:7" x14ac:dyDescent="0.2">
      <c r="A284" t="s">
        <v>290</v>
      </c>
      <c r="B284" t="str">
        <f>"15071187005"</f>
        <v>15071187005</v>
      </c>
      <c r="C284" t="str">
        <f>"422123197212274911"</f>
        <v>422123197212274911</v>
      </c>
      <c r="D284" t="s">
        <v>0</v>
      </c>
      <c r="E284" t="s">
        <v>0</v>
      </c>
      <c r="F284" t="s">
        <v>1</v>
      </c>
      <c r="G284" t="str">
        <f>"2018-11-19 16:39:12"</f>
        <v>2018-11-19 16:39:12</v>
      </c>
    </row>
    <row r="285" spans="1:7" x14ac:dyDescent="0.2">
      <c r="A285" t="s">
        <v>291</v>
      </c>
      <c r="B285" t="str">
        <f>"15086960598"</f>
        <v>15086960598</v>
      </c>
      <c r="C285" t="str">
        <f>"510227197803103728"</f>
        <v>510227197803103728</v>
      </c>
      <c r="D285" t="s">
        <v>0</v>
      </c>
      <c r="E285" t="s">
        <v>0</v>
      </c>
      <c r="F285" t="s">
        <v>1</v>
      </c>
      <c r="G285" t="str">
        <f>"2018-11-19 16:38:55"</f>
        <v>2018-11-19 16:38:55</v>
      </c>
    </row>
    <row r="286" spans="1:7" x14ac:dyDescent="0.2">
      <c r="A286" t="s">
        <v>292</v>
      </c>
      <c r="B286" t="str">
        <f>"13406533960"</f>
        <v>13406533960</v>
      </c>
      <c r="C286" t="str">
        <f>"370628198010311718"</f>
        <v>370628198010311718</v>
      </c>
      <c r="D286" t="s">
        <v>0</v>
      </c>
      <c r="E286" t="s">
        <v>0</v>
      </c>
      <c r="F286" t="s">
        <v>1</v>
      </c>
      <c r="G286" t="str">
        <f>"2018-11-19 16:38:04"</f>
        <v>2018-11-19 16:38:04</v>
      </c>
    </row>
    <row r="287" spans="1:7" x14ac:dyDescent="0.2">
      <c r="A287" t="s">
        <v>293</v>
      </c>
      <c r="B287" t="str">
        <f>"18757951820"</f>
        <v>18757951820</v>
      </c>
      <c r="C287" t="str">
        <f>"330723199809042169"</f>
        <v>330723199809042169</v>
      </c>
      <c r="D287" t="s">
        <v>294</v>
      </c>
      <c r="E287" t="s">
        <v>295</v>
      </c>
      <c r="F287" t="s">
        <v>1</v>
      </c>
      <c r="G287" t="str">
        <f>"2018-11-19 16:37:31"</f>
        <v>2018-11-19 16:37:31</v>
      </c>
    </row>
    <row r="288" spans="1:7" x14ac:dyDescent="0.2">
      <c r="A288" t="s">
        <v>0</v>
      </c>
      <c r="B288" t="str">
        <f>"18318586917"</f>
        <v>18318586917</v>
      </c>
      <c r="C288" t="s">
        <v>0</v>
      </c>
      <c r="D288" t="s">
        <v>0</v>
      </c>
      <c r="E288" t="s">
        <v>0</v>
      </c>
      <c r="F288" t="s">
        <v>1</v>
      </c>
      <c r="G288" t="str">
        <f>"2018-11-19 16:37:20"</f>
        <v>2018-11-19 16:37:20</v>
      </c>
    </row>
    <row r="289" spans="1:7" x14ac:dyDescent="0.2">
      <c r="A289" t="s">
        <v>296</v>
      </c>
      <c r="B289" t="str">
        <f>"17610810791"</f>
        <v>17610810791</v>
      </c>
      <c r="C289" t="str">
        <f>"130630199806014817"</f>
        <v>130630199806014817</v>
      </c>
      <c r="D289" t="s">
        <v>0</v>
      </c>
      <c r="E289" t="s">
        <v>0</v>
      </c>
      <c r="F289" t="s">
        <v>1</v>
      </c>
      <c r="G289" t="str">
        <f>"2018-11-19 16:37:17"</f>
        <v>2018-11-19 16:37:17</v>
      </c>
    </row>
    <row r="290" spans="1:7" x14ac:dyDescent="0.2">
      <c r="A290" t="s">
        <v>297</v>
      </c>
      <c r="B290" t="str">
        <f>"13652308983"</f>
        <v>13652308983</v>
      </c>
      <c r="C290" t="str">
        <f>"440307199201031553"</f>
        <v>440307199201031553</v>
      </c>
      <c r="D290" t="s">
        <v>0</v>
      </c>
      <c r="E290" t="s">
        <v>0</v>
      </c>
      <c r="F290" t="s">
        <v>1</v>
      </c>
      <c r="G290" t="str">
        <f>"2018-11-19 16:37:09"</f>
        <v>2018-11-19 16:37:09</v>
      </c>
    </row>
    <row r="291" spans="1:7" x14ac:dyDescent="0.2">
      <c r="A291" t="s">
        <v>298</v>
      </c>
      <c r="B291" t="str">
        <f>"13670279070"</f>
        <v>13670279070</v>
      </c>
      <c r="C291" t="str">
        <f>"445122199002121238"</f>
        <v>445122199002121238</v>
      </c>
      <c r="D291" t="s">
        <v>0</v>
      </c>
      <c r="E291" t="s">
        <v>0</v>
      </c>
      <c r="F291" t="s">
        <v>1</v>
      </c>
      <c r="G291" t="str">
        <f>"2018-11-19 16:36:46"</f>
        <v>2018-11-19 16:36:46</v>
      </c>
    </row>
    <row r="292" spans="1:7" x14ac:dyDescent="0.2">
      <c r="A292" t="s">
        <v>0</v>
      </c>
      <c r="B292" t="str">
        <f>"13059978490"</f>
        <v>13059978490</v>
      </c>
      <c r="C292" t="s">
        <v>0</v>
      </c>
      <c r="D292" t="s">
        <v>0</v>
      </c>
      <c r="E292" t="s">
        <v>0</v>
      </c>
      <c r="F292" t="s">
        <v>1</v>
      </c>
      <c r="G292" t="str">
        <f>"2018-11-19 16:36:41"</f>
        <v>2018-11-19 16:36:41</v>
      </c>
    </row>
    <row r="293" spans="1:7" x14ac:dyDescent="0.2">
      <c r="A293" t="s">
        <v>0</v>
      </c>
      <c r="B293" t="str">
        <f>"13317111493"</f>
        <v>13317111493</v>
      </c>
      <c r="C293" t="s">
        <v>0</v>
      </c>
      <c r="D293" t="s">
        <v>0</v>
      </c>
      <c r="E293" t="s">
        <v>0</v>
      </c>
      <c r="F293" t="s">
        <v>1</v>
      </c>
      <c r="G293" t="str">
        <f>"2018-11-19 16:36:19"</f>
        <v>2018-11-19 16:36:19</v>
      </c>
    </row>
    <row r="294" spans="1:7" x14ac:dyDescent="0.2">
      <c r="A294" t="s">
        <v>299</v>
      </c>
      <c r="B294" t="str">
        <f>"15877084701"</f>
        <v>15877084701</v>
      </c>
      <c r="C294" t="str">
        <f>"450902199603052210"</f>
        <v>450902199603052210</v>
      </c>
      <c r="D294" t="s">
        <v>0</v>
      </c>
      <c r="E294" t="s">
        <v>0</v>
      </c>
      <c r="F294" t="s">
        <v>1</v>
      </c>
      <c r="G294" t="str">
        <f>"2018-11-19 16:35:42"</f>
        <v>2018-11-19 16:35:42</v>
      </c>
    </row>
    <row r="295" spans="1:7" x14ac:dyDescent="0.2">
      <c r="A295" t="s">
        <v>0</v>
      </c>
      <c r="B295" t="str">
        <f>"17614031330"</f>
        <v>17614031330</v>
      </c>
      <c r="C295" t="s">
        <v>0</v>
      </c>
      <c r="D295" t="s">
        <v>0</v>
      </c>
      <c r="E295" t="s">
        <v>0</v>
      </c>
      <c r="F295" t="s">
        <v>1</v>
      </c>
      <c r="G295" t="str">
        <f>"2018-11-19 16:35:35"</f>
        <v>2018-11-19 16:35:35</v>
      </c>
    </row>
    <row r="296" spans="1:7" x14ac:dyDescent="0.2">
      <c r="A296" t="s">
        <v>300</v>
      </c>
      <c r="B296" t="str">
        <f>"18659910169"</f>
        <v>18659910169</v>
      </c>
      <c r="C296" t="str">
        <f>"360732198710200419"</f>
        <v>360732198710200419</v>
      </c>
      <c r="D296" t="s">
        <v>301</v>
      </c>
      <c r="E296" t="s">
        <v>301</v>
      </c>
      <c r="F296" t="s">
        <v>1</v>
      </c>
      <c r="G296" t="str">
        <f>"2018-11-19 16:35:32"</f>
        <v>2018-11-19 16:35:32</v>
      </c>
    </row>
    <row r="297" spans="1:7" x14ac:dyDescent="0.2">
      <c r="A297" t="s">
        <v>0</v>
      </c>
      <c r="B297" t="str">
        <f>"13459922501"</f>
        <v>13459922501</v>
      </c>
      <c r="C297" t="s">
        <v>0</v>
      </c>
      <c r="D297" t="s">
        <v>0</v>
      </c>
      <c r="E297" t="s">
        <v>0</v>
      </c>
      <c r="F297" t="s">
        <v>1</v>
      </c>
      <c r="G297" t="str">
        <f>"2018-11-19 16:35:14"</f>
        <v>2018-11-19 16:35:14</v>
      </c>
    </row>
    <row r="298" spans="1:7" x14ac:dyDescent="0.2">
      <c r="A298" t="s">
        <v>302</v>
      </c>
      <c r="B298" t="str">
        <f>"18888773474"</f>
        <v>18888773474</v>
      </c>
      <c r="C298" t="str">
        <f>"330623198208274773"</f>
        <v>330623198208274773</v>
      </c>
      <c r="D298" t="s">
        <v>0</v>
      </c>
      <c r="E298" t="s">
        <v>0</v>
      </c>
      <c r="F298" t="s">
        <v>1</v>
      </c>
      <c r="G298" t="str">
        <f>"2018-11-19 16:34:58"</f>
        <v>2018-11-19 16:34:58</v>
      </c>
    </row>
    <row r="299" spans="1:7" x14ac:dyDescent="0.2">
      <c r="A299" t="s">
        <v>303</v>
      </c>
      <c r="B299" t="str">
        <f>"18040134600"</f>
        <v>18040134600</v>
      </c>
      <c r="C299" t="str">
        <f>"210281198106064315"</f>
        <v>210281198106064315</v>
      </c>
      <c r="D299" t="s">
        <v>0</v>
      </c>
      <c r="E299" t="s">
        <v>0</v>
      </c>
      <c r="F299" t="s">
        <v>1</v>
      </c>
      <c r="G299" t="str">
        <f>"2018-11-19 16:34:55"</f>
        <v>2018-11-19 16:34:55</v>
      </c>
    </row>
    <row r="300" spans="1:7" x14ac:dyDescent="0.2">
      <c r="A300" t="s">
        <v>0</v>
      </c>
      <c r="B300" t="str">
        <f>"15286669808"</f>
        <v>15286669808</v>
      </c>
      <c r="C300" t="s">
        <v>0</v>
      </c>
      <c r="D300" t="s">
        <v>0</v>
      </c>
      <c r="E300" t="s">
        <v>0</v>
      </c>
      <c r="F300" t="s">
        <v>1</v>
      </c>
      <c r="G300" t="str">
        <f>"2018-11-19 16:34:44"</f>
        <v>2018-11-19 16:34:44</v>
      </c>
    </row>
    <row r="301" spans="1:7" x14ac:dyDescent="0.2">
      <c r="A301" t="s">
        <v>304</v>
      </c>
      <c r="B301" t="str">
        <f>"18319090841"</f>
        <v>18319090841</v>
      </c>
      <c r="C301" t="str">
        <f>"440823200007212011"</f>
        <v>440823200007212011</v>
      </c>
      <c r="D301" t="s">
        <v>0</v>
      </c>
      <c r="E301" t="s">
        <v>0</v>
      </c>
      <c r="F301" t="s">
        <v>1</v>
      </c>
      <c r="G301" t="str">
        <f>"2018-11-19 16:34:42"</f>
        <v>2018-11-19 16:34:42</v>
      </c>
    </row>
    <row r="302" spans="1:7" x14ac:dyDescent="0.2">
      <c r="A302" t="s">
        <v>0</v>
      </c>
      <c r="B302" t="str">
        <f>"15703023667"</f>
        <v>15703023667</v>
      </c>
      <c r="C302" t="s">
        <v>0</v>
      </c>
      <c r="D302" t="s">
        <v>0</v>
      </c>
      <c r="E302" t="s">
        <v>0</v>
      </c>
      <c r="F302" t="s">
        <v>1</v>
      </c>
      <c r="G302" t="str">
        <f>"2018-11-19 16:34:41"</f>
        <v>2018-11-19 16:34:41</v>
      </c>
    </row>
    <row r="303" spans="1:7" x14ac:dyDescent="0.2">
      <c r="A303" t="s">
        <v>305</v>
      </c>
      <c r="B303" t="str">
        <f>"18605670178"</f>
        <v>18605670178</v>
      </c>
      <c r="C303" t="str">
        <f>"342225198301095715"</f>
        <v>342225198301095715</v>
      </c>
      <c r="D303" t="s">
        <v>0</v>
      </c>
      <c r="E303" t="s">
        <v>0</v>
      </c>
      <c r="F303" t="s">
        <v>1</v>
      </c>
      <c r="G303" t="str">
        <f>"2018-11-19 16:34:41"</f>
        <v>2018-11-19 16:34:41</v>
      </c>
    </row>
    <row r="304" spans="1:7" x14ac:dyDescent="0.2">
      <c r="A304" t="s">
        <v>306</v>
      </c>
      <c r="B304" t="str">
        <f>"15217029580"</f>
        <v>15217029580</v>
      </c>
      <c r="C304" t="str">
        <f>"522324199504094015"</f>
        <v>522324199504094015</v>
      </c>
      <c r="D304" t="s">
        <v>0</v>
      </c>
      <c r="E304" t="s">
        <v>0</v>
      </c>
      <c r="F304" t="s">
        <v>1</v>
      </c>
      <c r="G304" t="str">
        <f>"2018-11-19 16:34:24"</f>
        <v>2018-11-19 16:34:24</v>
      </c>
    </row>
    <row r="305" spans="1:7" x14ac:dyDescent="0.2">
      <c r="A305" t="s">
        <v>307</v>
      </c>
      <c r="B305" t="str">
        <f>"14700553250"</f>
        <v>14700553250</v>
      </c>
      <c r="C305" t="str">
        <f>"130423199311091939"</f>
        <v>130423199311091939</v>
      </c>
      <c r="D305" t="s">
        <v>308</v>
      </c>
      <c r="E305" t="s">
        <v>309</v>
      </c>
      <c r="F305" t="s">
        <v>1</v>
      </c>
      <c r="G305" t="str">
        <f>"2018-11-19 16:34:21"</f>
        <v>2018-11-19 16:34:21</v>
      </c>
    </row>
    <row r="306" spans="1:7" x14ac:dyDescent="0.2">
      <c r="A306" t="s">
        <v>310</v>
      </c>
      <c r="B306" t="str">
        <f>"18586726660"</f>
        <v>18586726660</v>
      </c>
      <c r="C306" t="str">
        <f>"522121199308277412"</f>
        <v>522121199308277412</v>
      </c>
      <c r="D306" t="s">
        <v>0</v>
      </c>
      <c r="E306" t="s">
        <v>0</v>
      </c>
      <c r="F306" t="s">
        <v>1</v>
      </c>
      <c r="G306" t="str">
        <f>"2018-11-19 16:34:10"</f>
        <v>2018-11-19 16:34:10</v>
      </c>
    </row>
    <row r="307" spans="1:7" x14ac:dyDescent="0.2">
      <c r="A307" t="s">
        <v>311</v>
      </c>
      <c r="B307" t="str">
        <f>"13716700307"</f>
        <v>13716700307</v>
      </c>
      <c r="C307" t="str">
        <f>"429001198506184820"</f>
        <v>429001198506184820</v>
      </c>
      <c r="D307" t="s">
        <v>0</v>
      </c>
      <c r="E307" t="s">
        <v>0</v>
      </c>
      <c r="F307" t="s">
        <v>1</v>
      </c>
      <c r="G307" t="str">
        <f>"2018-11-19 16:34:08"</f>
        <v>2018-11-19 16:34:08</v>
      </c>
    </row>
    <row r="308" spans="1:7" x14ac:dyDescent="0.2">
      <c r="A308" t="s">
        <v>0</v>
      </c>
      <c r="B308" t="str">
        <f>"15677245039"</f>
        <v>15677245039</v>
      </c>
      <c r="C308" t="s">
        <v>0</v>
      </c>
      <c r="D308" t="s">
        <v>0</v>
      </c>
      <c r="E308" t="s">
        <v>0</v>
      </c>
      <c r="F308" t="s">
        <v>1</v>
      </c>
      <c r="G308" t="str">
        <f>"2018-11-19 16:33:57"</f>
        <v>2018-11-19 16:33:57</v>
      </c>
    </row>
    <row r="309" spans="1:7" x14ac:dyDescent="0.2">
      <c r="A309" t="s">
        <v>0</v>
      </c>
      <c r="B309" t="str">
        <f>"18320748322"</f>
        <v>18320748322</v>
      </c>
      <c r="C309" t="s">
        <v>0</v>
      </c>
      <c r="D309" t="s">
        <v>0</v>
      </c>
      <c r="E309" t="s">
        <v>0</v>
      </c>
      <c r="F309" t="s">
        <v>1</v>
      </c>
      <c r="G309" t="str">
        <f>"2018-11-19 16:33:55"</f>
        <v>2018-11-19 16:33:55</v>
      </c>
    </row>
    <row r="310" spans="1:7" x14ac:dyDescent="0.2">
      <c r="A310" t="s">
        <v>312</v>
      </c>
      <c r="B310" t="str">
        <f>"15866612511"</f>
        <v>15866612511</v>
      </c>
      <c r="C310" t="str">
        <f>"370724199907012063"</f>
        <v>370724199907012063</v>
      </c>
      <c r="D310" t="s">
        <v>0</v>
      </c>
      <c r="E310" t="s">
        <v>0</v>
      </c>
      <c r="F310" t="s">
        <v>1</v>
      </c>
      <c r="G310" t="str">
        <f>"2018-11-19 16:33:43"</f>
        <v>2018-11-19 16:33:43</v>
      </c>
    </row>
    <row r="311" spans="1:7" x14ac:dyDescent="0.2">
      <c r="A311" t="s">
        <v>313</v>
      </c>
      <c r="B311" t="str">
        <f>"13077659562"</f>
        <v>13077659562</v>
      </c>
      <c r="C311" t="str">
        <f>"45030419900130154X"</f>
        <v>45030419900130154X</v>
      </c>
      <c r="D311" t="s">
        <v>0</v>
      </c>
      <c r="E311" t="s">
        <v>0</v>
      </c>
      <c r="F311" t="s">
        <v>1</v>
      </c>
      <c r="G311" t="str">
        <f>"2018-11-19 16:33:33"</f>
        <v>2018-11-19 16:33:33</v>
      </c>
    </row>
    <row r="312" spans="1:7" x14ac:dyDescent="0.2">
      <c r="A312" t="s">
        <v>314</v>
      </c>
      <c r="B312" t="str">
        <f>"18970778870"</f>
        <v>18970778870</v>
      </c>
      <c r="C312" t="str">
        <f>"360731198810064315"</f>
        <v>360731198810064315</v>
      </c>
      <c r="D312" t="s">
        <v>0</v>
      </c>
      <c r="E312" t="s">
        <v>0</v>
      </c>
      <c r="F312" t="s">
        <v>1</v>
      </c>
      <c r="G312" t="str">
        <f>"2018-11-19 16:33:22"</f>
        <v>2018-11-19 16:33:22</v>
      </c>
    </row>
    <row r="313" spans="1:7" x14ac:dyDescent="0.2">
      <c r="A313" t="s">
        <v>315</v>
      </c>
      <c r="B313" t="str">
        <f>"18748368652"</f>
        <v>18748368652</v>
      </c>
      <c r="C313" t="str">
        <f>"152101199001193017"</f>
        <v>152101199001193017</v>
      </c>
      <c r="D313" t="s">
        <v>0</v>
      </c>
      <c r="E313" t="s">
        <v>0</v>
      </c>
      <c r="F313" t="s">
        <v>1</v>
      </c>
      <c r="G313" t="str">
        <f>"2018-11-19 16:33:11"</f>
        <v>2018-11-19 16:33:11</v>
      </c>
    </row>
    <row r="314" spans="1:7" x14ac:dyDescent="0.2">
      <c r="A314" t="s">
        <v>316</v>
      </c>
      <c r="B314" t="str">
        <f>"15018249019"</f>
        <v>15018249019</v>
      </c>
      <c r="C314" t="str">
        <f>"513030199306052017"</f>
        <v>513030199306052017</v>
      </c>
      <c r="D314" t="s">
        <v>317</v>
      </c>
      <c r="E314" t="s">
        <v>318</v>
      </c>
      <c r="F314" t="s">
        <v>1</v>
      </c>
      <c r="G314" t="str">
        <f>"2018-11-19 16:32:43"</f>
        <v>2018-11-19 16:32:43</v>
      </c>
    </row>
    <row r="315" spans="1:7" x14ac:dyDescent="0.2">
      <c r="A315" t="s">
        <v>0</v>
      </c>
      <c r="B315" t="str">
        <f>"13534094659"</f>
        <v>13534094659</v>
      </c>
      <c r="C315" t="s">
        <v>0</v>
      </c>
      <c r="D315" t="s">
        <v>0</v>
      </c>
      <c r="E315" t="s">
        <v>0</v>
      </c>
      <c r="F315" t="s">
        <v>1</v>
      </c>
      <c r="G315" t="str">
        <f>"2018-11-19 16:32:40"</f>
        <v>2018-11-19 16:32:40</v>
      </c>
    </row>
    <row r="316" spans="1:7" x14ac:dyDescent="0.2">
      <c r="A316" t="s">
        <v>319</v>
      </c>
      <c r="B316" t="str">
        <f>"18578745028"</f>
        <v>18578745028</v>
      </c>
      <c r="C316" t="str">
        <f>"440102199111125633"</f>
        <v>440102199111125633</v>
      </c>
      <c r="D316" t="s">
        <v>320</v>
      </c>
      <c r="E316" t="s">
        <v>321</v>
      </c>
      <c r="F316" t="s">
        <v>1</v>
      </c>
      <c r="G316" t="str">
        <f>"2018-11-19 16:32:32"</f>
        <v>2018-11-19 16:32:32</v>
      </c>
    </row>
    <row r="317" spans="1:7" x14ac:dyDescent="0.2">
      <c r="A317" t="s">
        <v>322</v>
      </c>
      <c r="B317" t="str">
        <f>"18617806697"</f>
        <v>18617806697</v>
      </c>
      <c r="C317" t="str">
        <f>"130627199010181830"</f>
        <v>130627199010181830</v>
      </c>
      <c r="D317" t="s">
        <v>0</v>
      </c>
      <c r="E317" t="s">
        <v>0</v>
      </c>
      <c r="F317" t="s">
        <v>1</v>
      </c>
      <c r="G317" t="str">
        <f>"2018-11-19 16:32:09"</f>
        <v>2018-11-19 16:32:09</v>
      </c>
    </row>
    <row r="318" spans="1:7" x14ac:dyDescent="0.2">
      <c r="A318" t="s">
        <v>323</v>
      </c>
      <c r="B318" t="str">
        <f>"18556213990"</f>
        <v>18556213990</v>
      </c>
      <c r="C318" t="str">
        <f>"321023198212180813"</f>
        <v>321023198212180813</v>
      </c>
      <c r="D318" t="s">
        <v>0</v>
      </c>
      <c r="E318" t="s">
        <v>0</v>
      </c>
      <c r="F318" t="s">
        <v>1</v>
      </c>
      <c r="G318" t="str">
        <f>"2018-11-19 16:32:03"</f>
        <v>2018-11-19 16:32:03</v>
      </c>
    </row>
    <row r="319" spans="1:7" x14ac:dyDescent="0.2">
      <c r="A319" t="s">
        <v>0</v>
      </c>
      <c r="B319" t="str">
        <f>"18995023606"</f>
        <v>18995023606</v>
      </c>
      <c r="C319" t="s">
        <v>0</v>
      </c>
      <c r="D319" t="s">
        <v>0</v>
      </c>
      <c r="E319" t="s">
        <v>0</v>
      </c>
      <c r="F319" t="s">
        <v>1</v>
      </c>
      <c r="G319" t="str">
        <f>"2018-11-19 16:31:43"</f>
        <v>2018-11-19 16:31:43</v>
      </c>
    </row>
    <row r="320" spans="1:7" x14ac:dyDescent="0.2">
      <c r="A320" t="s">
        <v>324</v>
      </c>
      <c r="B320" t="str">
        <f>"13994754107"</f>
        <v>13994754107</v>
      </c>
      <c r="C320" t="str">
        <f>"142601199306013756"</f>
        <v>142601199306013756</v>
      </c>
      <c r="D320" t="s">
        <v>0</v>
      </c>
      <c r="E320" t="s">
        <v>0</v>
      </c>
      <c r="F320" t="s">
        <v>1</v>
      </c>
      <c r="G320" t="str">
        <f>"2018-11-19 16:31:11"</f>
        <v>2018-11-19 16:31:11</v>
      </c>
    </row>
    <row r="321" spans="1:7" x14ac:dyDescent="0.2">
      <c r="A321" t="s">
        <v>325</v>
      </c>
      <c r="B321" t="str">
        <f>"17743569806"</f>
        <v>17743569806</v>
      </c>
      <c r="C321" t="str">
        <f>"411526199103013218"</f>
        <v>411526199103013218</v>
      </c>
      <c r="D321" t="s">
        <v>0</v>
      </c>
      <c r="E321" t="s">
        <v>0</v>
      </c>
      <c r="F321" t="s">
        <v>1</v>
      </c>
      <c r="G321" t="str">
        <f>"2018-11-19 16:31:07"</f>
        <v>2018-11-19 16:31:07</v>
      </c>
    </row>
    <row r="322" spans="1:7" x14ac:dyDescent="0.2">
      <c r="A322" t="s">
        <v>326</v>
      </c>
      <c r="B322" t="str">
        <f>"18925346119"</f>
        <v>18925346119</v>
      </c>
      <c r="C322" t="str">
        <f>"442000198411135736"</f>
        <v>442000198411135736</v>
      </c>
      <c r="D322" t="s">
        <v>0</v>
      </c>
      <c r="E322" t="s">
        <v>0</v>
      </c>
      <c r="F322" t="s">
        <v>1</v>
      </c>
      <c r="G322" t="str">
        <f>"2018-11-19 16:31:00"</f>
        <v>2018-11-19 16:31:00</v>
      </c>
    </row>
    <row r="323" spans="1:7" x14ac:dyDescent="0.2">
      <c r="A323" t="s">
        <v>327</v>
      </c>
      <c r="B323" t="str">
        <f>"13870432704"</f>
        <v>13870432704</v>
      </c>
      <c r="C323" t="str">
        <f>"362532199511090443"</f>
        <v>362532199511090443</v>
      </c>
      <c r="D323" t="s">
        <v>0</v>
      </c>
      <c r="E323" t="s">
        <v>0</v>
      </c>
      <c r="F323" t="s">
        <v>1</v>
      </c>
      <c r="G323" t="str">
        <f>"2018-11-19 16:30:59"</f>
        <v>2018-11-19 16:30:59</v>
      </c>
    </row>
    <row r="324" spans="1:7" x14ac:dyDescent="0.2">
      <c r="A324" t="s">
        <v>0</v>
      </c>
      <c r="B324" t="str">
        <f>"18035947638"</f>
        <v>18035947638</v>
      </c>
      <c r="C324" t="s">
        <v>0</v>
      </c>
      <c r="D324" t="s">
        <v>0</v>
      </c>
      <c r="E324" t="s">
        <v>0</v>
      </c>
      <c r="F324" t="s">
        <v>1</v>
      </c>
      <c r="G324" t="str">
        <f>"2018-11-19 16:30:52"</f>
        <v>2018-11-19 16:30:52</v>
      </c>
    </row>
    <row r="325" spans="1:7" x14ac:dyDescent="0.2">
      <c r="A325" t="s">
        <v>0</v>
      </c>
      <c r="B325" t="str">
        <f>"13543334226"</f>
        <v>13543334226</v>
      </c>
      <c r="C325" t="s">
        <v>0</v>
      </c>
      <c r="D325" t="s">
        <v>0</v>
      </c>
      <c r="E325" t="s">
        <v>0</v>
      </c>
      <c r="F325" t="s">
        <v>1</v>
      </c>
      <c r="G325" t="str">
        <f>"2018-11-19 16:30:49"</f>
        <v>2018-11-19 16:30:49</v>
      </c>
    </row>
    <row r="326" spans="1:7" x14ac:dyDescent="0.2">
      <c r="A326" t="s">
        <v>0</v>
      </c>
      <c r="B326" t="str">
        <f>"15761698644"</f>
        <v>15761698644</v>
      </c>
      <c r="C326" t="s">
        <v>0</v>
      </c>
      <c r="D326" t="s">
        <v>0</v>
      </c>
      <c r="E326" t="s">
        <v>0</v>
      </c>
      <c r="F326" t="s">
        <v>1</v>
      </c>
      <c r="G326" t="str">
        <f>"2018-11-19 16:30:43"</f>
        <v>2018-11-19 16:30:43</v>
      </c>
    </row>
    <row r="327" spans="1:7" x14ac:dyDescent="0.2">
      <c r="A327" t="s">
        <v>328</v>
      </c>
      <c r="B327" t="str">
        <f>"13820326025"</f>
        <v>13820326025</v>
      </c>
      <c r="C327" t="str">
        <f>"132903197410087614"</f>
        <v>132903197410087614</v>
      </c>
      <c r="D327" t="s">
        <v>0</v>
      </c>
      <c r="E327" t="s">
        <v>0</v>
      </c>
      <c r="F327" t="s">
        <v>1</v>
      </c>
      <c r="G327" t="str">
        <f>"2018-11-19 16:30:39"</f>
        <v>2018-11-19 16:30:39</v>
      </c>
    </row>
    <row r="328" spans="1:7" x14ac:dyDescent="0.2">
      <c r="A328" t="s">
        <v>329</v>
      </c>
      <c r="B328" t="str">
        <f>"15920399102"</f>
        <v>15920399102</v>
      </c>
      <c r="C328" t="str">
        <f>"430422199002140033"</f>
        <v>430422199002140033</v>
      </c>
      <c r="D328" t="s">
        <v>0</v>
      </c>
      <c r="E328" t="s">
        <v>0</v>
      </c>
      <c r="F328" t="s">
        <v>1</v>
      </c>
      <c r="G328" t="str">
        <f>"2018-11-19 16:30:15"</f>
        <v>2018-11-19 16:30:15</v>
      </c>
    </row>
    <row r="329" spans="1:7" x14ac:dyDescent="0.2">
      <c r="A329" t="s">
        <v>330</v>
      </c>
      <c r="B329" t="str">
        <f>"13849198780"</f>
        <v>13849198780</v>
      </c>
      <c r="C329" t="str">
        <f>"340827198708264713"</f>
        <v>340827198708264713</v>
      </c>
      <c r="D329" t="s">
        <v>331</v>
      </c>
      <c r="E329" t="s">
        <v>332</v>
      </c>
      <c r="F329" t="s">
        <v>1</v>
      </c>
      <c r="G329" t="str">
        <f>"2018-11-19 16:30:15"</f>
        <v>2018-11-19 16:30:15</v>
      </c>
    </row>
    <row r="330" spans="1:7" x14ac:dyDescent="0.2">
      <c r="A330" t="s">
        <v>333</v>
      </c>
      <c r="B330" t="str">
        <f>"13114114395"</f>
        <v>13114114395</v>
      </c>
      <c r="C330" t="str">
        <f>"530328199609171836"</f>
        <v>530328199609171836</v>
      </c>
      <c r="D330" t="s">
        <v>0</v>
      </c>
      <c r="E330" t="s">
        <v>0</v>
      </c>
      <c r="F330" t="s">
        <v>1</v>
      </c>
      <c r="G330" t="str">
        <f>"2018-11-19 16:30:05"</f>
        <v>2018-11-19 16:30:05</v>
      </c>
    </row>
    <row r="331" spans="1:7" x14ac:dyDescent="0.2">
      <c r="A331" t="s">
        <v>334</v>
      </c>
      <c r="B331" t="str">
        <f>"18900913243"</f>
        <v>18900913243</v>
      </c>
      <c r="C331" t="str">
        <f>"210181198808206829"</f>
        <v>210181198808206829</v>
      </c>
      <c r="D331" t="s">
        <v>0</v>
      </c>
      <c r="E331" t="s">
        <v>0</v>
      </c>
      <c r="F331" t="s">
        <v>1</v>
      </c>
      <c r="G331" t="str">
        <f>"2018-11-19 16:29:46"</f>
        <v>2018-11-19 16:29:46</v>
      </c>
    </row>
    <row r="332" spans="1:7" x14ac:dyDescent="0.2">
      <c r="A332" t="s">
        <v>335</v>
      </c>
      <c r="B332" t="str">
        <f>"15061994336"</f>
        <v>15061994336</v>
      </c>
      <c r="C332" t="str">
        <f>"370404198402013312"</f>
        <v>370404198402013312</v>
      </c>
      <c r="D332" t="s">
        <v>0</v>
      </c>
      <c r="E332" t="s">
        <v>0</v>
      </c>
      <c r="F332" t="s">
        <v>1</v>
      </c>
      <c r="G332" t="str">
        <f>"2018-11-19 16:29:39"</f>
        <v>2018-11-19 16:29:39</v>
      </c>
    </row>
    <row r="333" spans="1:7" x14ac:dyDescent="0.2">
      <c r="A333" t="s">
        <v>0</v>
      </c>
      <c r="B333" t="str">
        <f>"13199878995"</f>
        <v>13199878995</v>
      </c>
      <c r="C333" t="s">
        <v>0</v>
      </c>
      <c r="D333" t="s">
        <v>0</v>
      </c>
      <c r="E333" t="s">
        <v>0</v>
      </c>
      <c r="F333" t="s">
        <v>1</v>
      </c>
      <c r="G333" t="str">
        <f>"2018-11-19 16:29:15"</f>
        <v>2018-11-19 16:29:15</v>
      </c>
    </row>
    <row r="334" spans="1:7" x14ac:dyDescent="0.2">
      <c r="A334" t="s">
        <v>0</v>
      </c>
      <c r="B334" t="str">
        <f>"17501696040"</f>
        <v>17501696040</v>
      </c>
      <c r="C334" t="s">
        <v>0</v>
      </c>
      <c r="D334" t="s">
        <v>0</v>
      </c>
      <c r="E334" t="s">
        <v>0</v>
      </c>
      <c r="F334" t="s">
        <v>1</v>
      </c>
      <c r="G334" t="str">
        <f>"2018-11-19 16:29:14"</f>
        <v>2018-11-19 16:29:14</v>
      </c>
    </row>
    <row r="335" spans="1:7" x14ac:dyDescent="0.2">
      <c r="A335" t="s">
        <v>336</v>
      </c>
      <c r="B335" t="str">
        <f>"13462191981"</f>
        <v>13462191981</v>
      </c>
      <c r="C335" t="str">
        <f>"411082199701036632"</f>
        <v>411082199701036632</v>
      </c>
      <c r="D335" t="s">
        <v>0</v>
      </c>
      <c r="E335" t="s">
        <v>0</v>
      </c>
      <c r="F335" t="s">
        <v>1</v>
      </c>
      <c r="G335" t="str">
        <f>"2018-11-19 16:29:13"</f>
        <v>2018-11-19 16:29:13</v>
      </c>
    </row>
    <row r="336" spans="1:7" x14ac:dyDescent="0.2">
      <c r="A336" t="s">
        <v>337</v>
      </c>
      <c r="B336" t="str">
        <f>"15751818891"</f>
        <v>15751818891</v>
      </c>
      <c r="C336" t="str">
        <f>"320582198206025717"</f>
        <v>320582198206025717</v>
      </c>
      <c r="D336" t="s">
        <v>338</v>
      </c>
      <c r="E336" t="s">
        <v>339</v>
      </c>
      <c r="F336" t="s">
        <v>1</v>
      </c>
      <c r="G336" t="str">
        <f>"2018-11-19 16:29:12"</f>
        <v>2018-11-19 16:29:12</v>
      </c>
    </row>
    <row r="337" spans="1:7" x14ac:dyDescent="0.2">
      <c r="A337" t="s">
        <v>340</v>
      </c>
      <c r="B337" t="str">
        <f>"18935195767"</f>
        <v>18935195767</v>
      </c>
      <c r="C337" t="str">
        <f>"142636198308180019"</f>
        <v>142636198308180019</v>
      </c>
      <c r="D337" t="s">
        <v>0</v>
      </c>
      <c r="E337" t="s">
        <v>0</v>
      </c>
      <c r="F337" t="s">
        <v>1</v>
      </c>
      <c r="G337" t="str">
        <f>"2018-11-19 16:28:58"</f>
        <v>2018-11-19 16:28:58</v>
      </c>
    </row>
    <row r="338" spans="1:7" x14ac:dyDescent="0.2">
      <c r="A338" t="s">
        <v>341</v>
      </c>
      <c r="B338" t="str">
        <f>"15078143838"</f>
        <v>15078143838</v>
      </c>
      <c r="C338" t="str">
        <f>"452402198404170935"</f>
        <v>452402198404170935</v>
      </c>
      <c r="D338" t="s">
        <v>0</v>
      </c>
      <c r="E338" t="s">
        <v>0</v>
      </c>
      <c r="F338" t="s">
        <v>1</v>
      </c>
      <c r="G338" t="str">
        <f>"2018-11-19 16:28:40"</f>
        <v>2018-11-19 16:28:40</v>
      </c>
    </row>
    <row r="339" spans="1:7" x14ac:dyDescent="0.2">
      <c r="A339" t="s">
        <v>342</v>
      </c>
      <c r="B339" t="str">
        <f>"18507769100"</f>
        <v>18507769100</v>
      </c>
      <c r="C339" t="str">
        <f>"452627198508220034"</f>
        <v>452627198508220034</v>
      </c>
      <c r="D339" t="s">
        <v>0</v>
      </c>
      <c r="E339" t="s">
        <v>0</v>
      </c>
      <c r="F339" t="s">
        <v>1</v>
      </c>
      <c r="G339" t="str">
        <f>"2018-11-19 16:28:38"</f>
        <v>2018-11-19 16:28:38</v>
      </c>
    </row>
    <row r="340" spans="1:7" x14ac:dyDescent="0.2">
      <c r="A340" t="s">
        <v>343</v>
      </c>
      <c r="B340" t="str">
        <f>"15200456399"</f>
        <v>15200456399</v>
      </c>
      <c r="C340" t="str">
        <f>"430224198906087973"</f>
        <v>430224198906087973</v>
      </c>
      <c r="D340" t="s">
        <v>0</v>
      </c>
      <c r="E340" t="s">
        <v>0</v>
      </c>
      <c r="F340" t="s">
        <v>1</v>
      </c>
      <c r="G340" t="str">
        <f>"2018-11-19 16:28:34"</f>
        <v>2018-11-19 16:28:34</v>
      </c>
    </row>
    <row r="341" spans="1:7" x14ac:dyDescent="0.2">
      <c r="A341" t="s">
        <v>344</v>
      </c>
      <c r="B341" t="str">
        <f>"13176377868"</f>
        <v>13176377868</v>
      </c>
      <c r="C341" t="str">
        <f>"370406198608202832"</f>
        <v>370406198608202832</v>
      </c>
      <c r="D341" t="s">
        <v>0</v>
      </c>
      <c r="E341" t="s">
        <v>0</v>
      </c>
      <c r="F341" t="s">
        <v>1</v>
      </c>
      <c r="G341" t="str">
        <f>"2018-11-19 16:28:03"</f>
        <v>2018-11-19 16:28:03</v>
      </c>
    </row>
    <row r="342" spans="1:7" x14ac:dyDescent="0.2">
      <c r="A342" t="s">
        <v>345</v>
      </c>
      <c r="B342" t="str">
        <f>"15221118481"</f>
        <v>15221118481</v>
      </c>
      <c r="C342" t="str">
        <f>"310225199001184617"</f>
        <v>310225199001184617</v>
      </c>
      <c r="D342" t="s">
        <v>0</v>
      </c>
      <c r="E342" t="s">
        <v>0</v>
      </c>
      <c r="F342" t="s">
        <v>1</v>
      </c>
      <c r="G342" t="str">
        <f>"2018-11-19 16:27:32"</f>
        <v>2018-11-19 16:27:32</v>
      </c>
    </row>
    <row r="343" spans="1:7" x14ac:dyDescent="0.2">
      <c r="A343" t="s">
        <v>346</v>
      </c>
      <c r="B343" t="str">
        <f>"13060906764"</f>
        <v>13060906764</v>
      </c>
      <c r="C343" t="str">
        <f>"440182199611021218"</f>
        <v>440182199611021218</v>
      </c>
      <c r="D343" t="s">
        <v>0</v>
      </c>
      <c r="E343" t="s">
        <v>0</v>
      </c>
      <c r="F343" t="s">
        <v>1</v>
      </c>
      <c r="G343" t="str">
        <f>"2018-11-19 16:27:21"</f>
        <v>2018-11-19 16:27:21</v>
      </c>
    </row>
    <row r="344" spans="1:7" x14ac:dyDescent="0.2">
      <c r="A344" t="s">
        <v>347</v>
      </c>
      <c r="B344" t="str">
        <f>"15131577207"</f>
        <v>15131577207</v>
      </c>
      <c r="C344" t="str">
        <f>"410102199510190162"</f>
        <v>410102199510190162</v>
      </c>
      <c r="D344" t="s">
        <v>0</v>
      </c>
      <c r="E344" t="s">
        <v>0</v>
      </c>
      <c r="F344" t="s">
        <v>1</v>
      </c>
      <c r="G344" t="str">
        <f>"2018-11-19 16:26:50"</f>
        <v>2018-11-19 16:26:50</v>
      </c>
    </row>
    <row r="345" spans="1:7" x14ac:dyDescent="0.2">
      <c r="A345" t="s">
        <v>348</v>
      </c>
      <c r="B345" t="str">
        <f>"15922593255"</f>
        <v>15922593255</v>
      </c>
      <c r="C345" t="str">
        <f>"500381199302022218"</f>
        <v>500381199302022218</v>
      </c>
      <c r="D345" t="s">
        <v>0</v>
      </c>
      <c r="E345" t="s">
        <v>0</v>
      </c>
      <c r="F345" t="s">
        <v>1</v>
      </c>
      <c r="G345" t="str">
        <f>"2018-11-19 16:26:20"</f>
        <v>2018-11-19 16:26:20</v>
      </c>
    </row>
    <row r="346" spans="1:7" x14ac:dyDescent="0.2">
      <c r="A346" t="s">
        <v>349</v>
      </c>
      <c r="B346" t="str">
        <f>"15549200537"</f>
        <v>15549200537</v>
      </c>
      <c r="C346" t="str">
        <f>"422802199112204436"</f>
        <v>422802199112204436</v>
      </c>
      <c r="D346" t="s">
        <v>0</v>
      </c>
      <c r="E346" t="s">
        <v>0</v>
      </c>
      <c r="F346" t="s">
        <v>1</v>
      </c>
      <c r="G346" t="str">
        <f>"2018-11-19 16:26:15"</f>
        <v>2018-11-19 16:26:15</v>
      </c>
    </row>
    <row r="347" spans="1:7" x14ac:dyDescent="0.2">
      <c r="A347" t="s">
        <v>350</v>
      </c>
      <c r="B347" t="str">
        <f>"13738502689"</f>
        <v>13738502689</v>
      </c>
      <c r="C347" t="str">
        <f>"332624199910201366"</f>
        <v>332624199910201366</v>
      </c>
      <c r="D347" t="s">
        <v>0</v>
      </c>
      <c r="E347" t="s">
        <v>0</v>
      </c>
      <c r="F347" t="s">
        <v>1</v>
      </c>
      <c r="G347" t="str">
        <f>"2018-11-19 16:26:13"</f>
        <v>2018-11-19 16:26:13</v>
      </c>
    </row>
    <row r="348" spans="1:7" x14ac:dyDescent="0.2">
      <c r="A348" t="s">
        <v>351</v>
      </c>
      <c r="B348" t="str">
        <f>"15125922015"</f>
        <v>15125922015</v>
      </c>
      <c r="C348" t="str">
        <f>"53232619830326003X"</f>
        <v>53232619830326003X</v>
      </c>
      <c r="D348" t="s">
        <v>0</v>
      </c>
      <c r="E348" t="s">
        <v>0</v>
      </c>
      <c r="F348" t="s">
        <v>1</v>
      </c>
      <c r="G348" t="str">
        <f>"2018-11-19 16:26:12"</f>
        <v>2018-11-19 16:26:12</v>
      </c>
    </row>
    <row r="349" spans="1:7" x14ac:dyDescent="0.2">
      <c r="A349" t="s">
        <v>352</v>
      </c>
      <c r="B349" t="str">
        <f>"13512356947"</f>
        <v>13512356947</v>
      </c>
      <c r="C349" t="str">
        <f>"500383198508289311"</f>
        <v>500383198508289311</v>
      </c>
      <c r="D349" t="s">
        <v>0</v>
      </c>
      <c r="E349" t="s">
        <v>0</v>
      </c>
      <c r="F349" t="s">
        <v>1</v>
      </c>
      <c r="G349" t="str">
        <f>"2018-11-19 16:25:58"</f>
        <v>2018-11-19 16:25:58</v>
      </c>
    </row>
    <row r="350" spans="1:7" x14ac:dyDescent="0.2">
      <c r="A350" t="s">
        <v>353</v>
      </c>
      <c r="B350" t="str">
        <f>"13029577788"</f>
        <v>13029577788</v>
      </c>
      <c r="C350" t="str">
        <f>"612726199504262716"</f>
        <v>612726199504262716</v>
      </c>
      <c r="D350" t="s">
        <v>354</v>
      </c>
      <c r="E350" t="s">
        <v>355</v>
      </c>
      <c r="F350" t="s">
        <v>1</v>
      </c>
      <c r="G350" t="str">
        <f>"2018-11-19 16:25:55"</f>
        <v>2018-11-19 16:25:55</v>
      </c>
    </row>
    <row r="351" spans="1:7" x14ac:dyDescent="0.2">
      <c r="A351" t="s">
        <v>0</v>
      </c>
      <c r="B351" t="str">
        <f>"15823438104"</f>
        <v>15823438104</v>
      </c>
      <c r="C351" t="s">
        <v>0</v>
      </c>
      <c r="D351" t="s">
        <v>0</v>
      </c>
      <c r="E351" t="s">
        <v>0</v>
      </c>
      <c r="F351" t="s">
        <v>1</v>
      </c>
      <c r="G351" t="str">
        <f>"2018-11-19 16:25:48"</f>
        <v>2018-11-19 16:25:48</v>
      </c>
    </row>
    <row r="352" spans="1:7" x14ac:dyDescent="0.2">
      <c r="A352" t="s">
        <v>356</v>
      </c>
      <c r="B352" t="str">
        <f>"18971909056"</f>
        <v>18971909056</v>
      </c>
      <c r="C352" t="str">
        <f>"420325198810065120"</f>
        <v>420325198810065120</v>
      </c>
      <c r="D352" t="s">
        <v>0</v>
      </c>
      <c r="E352" t="s">
        <v>0</v>
      </c>
      <c r="F352" t="s">
        <v>1</v>
      </c>
      <c r="G352" t="str">
        <f>"2018-11-19 16:25:42"</f>
        <v>2018-11-19 16:25:42</v>
      </c>
    </row>
    <row r="353" spans="1:7" x14ac:dyDescent="0.2">
      <c r="A353" t="s">
        <v>357</v>
      </c>
      <c r="B353" t="str">
        <f>"13679473012"</f>
        <v>13679473012</v>
      </c>
      <c r="C353" t="str">
        <f>"620103199204154011"</f>
        <v>620103199204154011</v>
      </c>
      <c r="D353" t="s">
        <v>0</v>
      </c>
      <c r="E353" t="s">
        <v>0</v>
      </c>
      <c r="F353" t="s">
        <v>1</v>
      </c>
      <c r="G353" t="str">
        <f>"2018-11-19 16:24:30"</f>
        <v>2018-11-19 16:24:30</v>
      </c>
    </row>
    <row r="354" spans="1:7" x14ac:dyDescent="0.2">
      <c r="A354" t="s">
        <v>358</v>
      </c>
      <c r="B354" t="str">
        <f>"18015950397"</f>
        <v>18015950397</v>
      </c>
      <c r="C354" t="str">
        <f>"321181198409300216"</f>
        <v>321181198409300216</v>
      </c>
      <c r="D354" t="s">
        <v>0</v>
      </c>
      <c r="E354" t="s">
        <v>0</v>
      </c>
      <c r="F354" t="s">
        <v>1</v>
      </c>
      <c r="G354" t="str">
        <f>"2018-11-19 16:24:06"</f>
        <v>2018-11-19 16:24:06</v>
      </c>
    </row>
    <row r="355" spans="1:7" x14ac:dyDescent="0.2">
      <c r="A355" t="s">
        <v>359</v>
      </c>
      <c r="B355" t="str">
        <f>"17584715996"</f>
        <v>17584715996</v>
      </c>
      <c r="C355" t="str">
        <f>"500228200207082851"</f>
        <v>500228200207082851</v>
      </c>
      <c r="D355" t="s">
        <v>0</v>
      </c>
      <c r="E355" t="s">
        <v>0</v>
      </c>
      <c r="F355" t="s">
        <v>1</v>
      </c>
      <c r="G355" t="str">
        <f>"2018-11-19 16:23:39"</f>
        <v>2018-11-19 16:23:39</v>
      </c>
    </row>
    <row r="356" spans="1:7" x14ac:dyDescent="0.2">
      <c r="A356" t="s">
        <v>0</v>
      </c>
      <c r="B356" t="str">
        <f>"13483130817"</f>
        <v>13483130817</v>
      </c>
      <c r="C356" t="s">
        <v>0</v>
      </c>
      <c r="D356" t="s">
        <v>0</v>
      </c>
      <c r="E356" t="s">
        <v>0</v>
      </c>
      <c r="F356" t="s">
        <v>1</v>
      </c>
      <c r="G356" t="str">
        <f>"2018-11-19 16:23:22"</f>
        <v>2018-11-19 16:23:22</v>
      </c>
    </row>
    <row r="357" spans="1:7" x14ac:dyDescent="0.2">
      <c r="A357" t="s">
        <v>360</v>
      </c>
      <c r="B357" t="str">
        <f>"18302128384"</f>
        <v>18302128384</v>
      </c>
      <c r="C357" t="str">
        <f>"310112199010261218"</f>
        <v>310112199010261218</v>
      </c>
      <c r="D357" t="s">
        <v>0</v>
      </c>
      <c r="E357" t="s">
        <v>0</v>
      </c>
      <c r="F357" t="s">
        <v>1</v>
      </c>
      <c r="G357" t="str">
        <f>"2018-11-19 16:23:14"</f>
        <v>2018-11-19 16:23:14</v>
      </c>
    </row>
    <row r="358" spans="1:7" x14ac:dyDescent="0.2">
      <c r="A358" t="s">
        <v>361</v>
      </c>
      <c r="B358" t="str">
        <f>"13683019339"</f>
        <v>13683019339</v>
      </c>
      <c r="C358" t="str">
        <f>"132324197102241236"</f>
        <v>132324197102241236</v>
      </c>
      <c r="D358" t="s">
        <v>0</v>
      </c>
      <c r="E358" t="s">
        <v>0</v>
      </c>
      <c r="F358" t="s">
        <v>1</v>
      </c>
      <c r="G358" t="str">
        <f>"2018-11-19 16:23:11"</f>
        <v>2018-11-19 16:23:11</v>
      </c>
    </row>
    <row r="359" spans="1:7" x14ac:dyDescent="0.2">
      <c r="A359" t="s">
        <v>0</v>
      </c>
      <c r="B359" t="str">
        <f>"15394795784"</f>
        <v>15394795784</v>
      </c>
      <c r="C359" t="s">
        <v>0</v>
      </c>
      <c r="D359" t="s">
        <v>0</v>
      </c>
      <c r="E359" t="s">
        <v>0</v>
      </c>
      <c r="F359" t="s">
        <v>1</v>
      </c>
      <c r="G359" t="str">
        <f>"2018-11-19 16:23:08"</f>
        <v>2018-11-19 16:23:08</v>
      </c>
    </row>
    <row r="360" spans="1:7" x14ac:dyDescent="0.2">
      <c r="A360" t="s">
        <v>0</v>
      </c>
      <c r="B360" t="str">
        <f>"13944584428"</f>
        <v>13944584428</v>
      </c>
      <c r="C360" t="s">
        <v>0</v>
      </c>
      <c r="D360" t="s">
        <v>0</v>
      </c>
      <c r="E360" t="s">
        <v>0</v>
      </c>
      <c r="F360" t="s">
        <v>1</v>
      </c>
      <c r="G360" t="str">
        <f>"2018-11-19 16:23:06"</f>
        <v>2018-11-19 16:23:06</v>
      </c>
    </row>
    <row r="361" spans="1:7" x14ac:dyDescent="0.2">
      <c r="A361" t="s">
        <v>0</v>
      </c>
      <c r="B361" t="str">
        <f>"18268027719"</f>
        <v>18268027719</v>
      </c>
      <c r="C361" t="s">
        <v>0</v>
      </c>
      <c r="D361" t="s">
        <v>0</v>
      </c>
      <c r="E361" t="s">
        <v>0</v>
      </c>
      <c r="F361" t="s">
        <v>1</v>
      </c>
      <c r="G361" t="str">
        <f>"2018-11-19 16:22:54"</f>
        <v>2018-11-19 16:22:54</v>
      </c>
    </row>
    <row r="362" spans="1:7" x14ac:dyDescent="0.2">
      <c r="A362" t="s">
        <v>0</v>
      </c>
      <c r="B362" t="str">
        <f>"13957893910"</f>
        <v>13957893910</v>
      </c>
      <c r="C362" t="s">
        <v>0</v>
      </c>
      <c r="D362" t="s">
        <v>0</v>
      </c>
      <c r="E362" t="s">
        <v>0</v>
      </c>
      <c r="F362" t="s">
        <v>1</v>
      </c>
      <c r="G362" t="str">
        <f>"2018-11-19 16:22:50"</f>
        <v>2018-11-19 16:22:50</v>
      </c>
    </row>
    <row r="363" spans="1:7" x14ac:dyDescent="0.2">
      <c r="A363" t="s">
        <v>0</v>
      </c>
      <c r="B363" t="str">
        <f>"15196974021"</f>
        <v>15196974021</v>
      </c>
      <c r="C363" t="s">
        <v>0</v>
      </c>
      <c r="D363" t="s">
        <v>0</v>
      </c>
      <c r="E363" t="s">
        <v>0</v>
      </c>
      <c r="F363" t="s">
        <v>1</v>
      </c>
      <c r="G363" t="str">
        <f>"2018-11-19 16:22:35"</f>
        <v>2018-11-19 16:22:35</v>
      </c>
    </row>
    <row r="364" spans="1:7" x14ac:dyDescent="0.2">
      <c r="A364" t="s">
        <v>362</v>
      </c>
      <c r="B364" t="str">
        <f>"18719153107"</f>
        <v>18719153107</v>
      </c>
      <c r="C364" t="str">
        <f>"440881199001237419"</f>
        <v>440881199001237419</v>
      </c>
      <c r="D364" t="s">
        <v>363</v>
      </c>
      <c r="E364" t="s">
        <v>364</v>
      </c>
      <c r="F364" t="s">
        <v>1</v>
      </c>
      <c r="G364" t="str">
        <f>"2018-11-19 16:22:04"</f>
        <v>2018-11-19 16:22:04</v>
      </c>
    </row>
    <row r="365" spans="1:7" x14ac:dyDescent="0.2">
      <c r="A365" t="s">
        <v>0</v>
      </c>
      <c r="B365" t="str">
        <f>"18411489304"</f>
        <v>18411489304</v>
      </c>
      <c r="C365" t="s">
        <v>0</v>
      </c>
      <c r="D365" t="s">
        <v>0</v>
      </c>
      <c r="E365" t="s">
        <v>0</v>
      </c>
      <c r="F365" t="s">
        <v>1</v>
      </c>
      <c r="G365" t="str">
        <f>"2018-11-19 16:22:02"</f>
        <v>2018-11-19 16:22:02</v>
      </c>
    </row>
    <row r="366" spans="1:7" x14ac:dyDescent="0.2">
      <c r="A366" t="s">
        <v>365</v>
      </c>
      <c r="B366" t="str">
        <f>"15553510096"</f>
        <v>15553510096</v>
      </c>
      <c r="C366" t="str">
        <f>"370602198311270012"</f>
        <v>370602198311270012</v>
      </c>
      <c r="D366" t="s">
        <v>0</v>
      </c>
      <c r="E366" t="s">
        <v>0</v>
      </c>
      <c r="F366" t="s">
        <v>1</v>
      </c>
      <c r="G366" t="str">
        <f>"2018-11-19 16:21:48"</f>
        <v>2018-11-19 16:21:48</v>
      </c>
    </row>
    <row r="367" spans="1:7" x14ac:dyDescent="0.2">
      <c r="A367" t="s">
        <v>366</v>
      </c>
      <c r="B367" t="str">
        <f>"17399565569"</f>
        <v>17399565569</v>
      </c>
      <c r="C367" t="str">
        <f>"653201198709051620"</f>
        <v>653201198709051620</v>
      </c>
      <c r="D367" t="s">
        <v>0</v>
      </c>
      <c r="E367" t="s">
        <v>0</v>
      </c>
      <c r="F367" t="s">
        <v>1</v>
      </c>
      <c r="G367" t="str">
        <f>"2018-11-19 16:21:13"</f>
        <v>2018-11-19 16:21:13</v>
      </c>
    </row>
    <row r="368" spans="1:7" x14ac:dyDescent="0.2">
      <c r="A368" t="s">
        <v>367</v>
      </c>
      <c r="B368" t="str">
        <f>"13823633246"</f>
        <v>13823633246</v>
      </c>
      <c r="C368" t="str">
        <f>"420204198012114939"</f>
        <v>420204198012114939</v>
      </c>
      <c r="D368" t="s">
        <v>0</v>
      </c>
      <c r="E368" t="s">
        <v>0</v>
      </c>
      <c r="F368" t="s">
        <v>1</v>
      </c>
      <c r="G368" t="str">
        <f>"2018-11-19 16:21:09"</f>
        <v>2018-11-19 16:21:09</v>
      </c>
    </row>
    <row r="369" spans="1:7" x14ac:dyDescent="0.2">
      <c r="A369" t="s">
        <v>0</v>
      </c>
      <c r="B369" t="str">
        <f>"15257651281"</f>
        <v>15257651281</v>
      </c>
      <c r="C369" t="s">
        <v>0</v>
      </c>
      <c r="D369" t="s">
        <v>0</v>
      </c>
      <c r="E369" t="s">
        <v>0</v>
      </c>
      <c r="F369" t="s">
        <v>1</v>
      </c>
      <c r="G369" t="str">
        <f>"2018-11-19 16:20:42"</f>
        <v>2018-11-19 16:20:42</v>
      </c>
    </row>
    <row r="370" spans="1:7" x14ac:dyDescent="0.2">
      <c r="A370" t="s">
        <v>368</v>
      </c>
      <c r="B370" t="str">
        <f>"15023679996"</f>
        <v>15023679996</v>
      </c>
      <c r="C370" t="str">
        <f>"51100219910618152X"</f>
        <v>51100219910618152X</v>
      </c>
      <c r="D370" t="s">
        <v>0</v>
      </c>
      <c r="E370" t="s">
        <v>0</v>
      </c>
      <c r="F370" t="s">
        <v>1</v>
      </c>
      <c r="G370" t="str">
        <f>"2018-11-19 16:20:37"</f>
        <v>2018-11-19 16:20:37</v>
      </c>
    </row>
    <row r="371" spans="1:7" x14ac:dyDescent="0.2">
      <c r="A371" t="s">
        <v>369</v>
      </c>
      <c r="B371" t="str">
        <f>"13821114104"</f>
        <v>13821114104</v>
      </c>
      <c r="C371" t="str">
        <f>"230230199612121712"</f>
        <v>230230199612121712</v>
      </c>
      <c r="D371" t="s">
        <v>0</v>
      </c>
      <c r="E371" t="s">
        <v>0</v>
      </c>
      <c r="F371" t="s">
        <v>1</v>
      </c>
      <c r="G371" t="str">
        <f>"2018-11-19 16:20:26"</f>
        <v>2018-11-19 16:20:26</v>
      </c>
    </row>
    <row r="372" spans="1:7" x14ac:dyDescent="0.2">
      <c r="A372" t="s">
        <v>370</v>
      </c>
      <c r="B372" t="str">
        <f>"13859240516"</f>
        <v>13859240516</v>
      </c>
      <c r="C372" t="str">
        <f>"350624199308222537"</f>
        <v>350624199308222537</v>
      </c>
      <c r="D372" t="s">
        <v>0</v>
      </c>
      <c r="E372" t="s">
        <v>0</v>
      </c>
      <c r="F372" t="s">
        <v>1</v>
      </c>
      <c r="G372" t="str">
        <f>"2018-11-19 16:20:16"</f>
        <v>2018-11-19 16:20:16</v>
      </c>
    </row>
    <row r="373" spans="1:7" x14ac:dyDescent="0.2">
      <c r="A373" t="s">
        <v>371</v>
      </c>
      <c r="B373" t="str">
        <f>"15942317938"</f>
        <v>15942317938</v>
      </c>
      <c r="C373" t="str">
        <f>"211226197511192419"</f>
        <v>211226197511192419</v>
      </c>
      <c r="D373" t="s">
        <v>0</v>
      </c>
      <c r="E373" t="s">
        <v>0</v>
      </c>
      <c r="F373" t="s">
        <v>1</v>
      </c>
      <c r="G373" t="str">
        <f>"2018-11-19 16:20:06"</f>
        <v>2018-11-19 16:20:06</v>
      </c>
    </row>
    <row r="374" spans="1:7" x14ac:dyDescent="0.2">
      <c r="A374" t="s">
        <v>0</v>
      </c>
      <c r="B374" t="str">
        <f>"18960269161"</f>
        <v>18960269161</v>
      </c>
      <c r="C374" t="s">
        <v>0</v>
      </c>
      <c r="D374" t="s">
        <v>0</v>
      </c>
      <c r="E374" t="s">
        <v>0</v>
      </c>
      <c r="F374" t="s">
        <v>1</v>
      </c>
      <c r="G374" t="str">
        <f>"2018-11-19 16:19:46"</f>
        <v>2018-11-19 16:19:46</v>
      </c>
    </row>
    <row r="375" spans="1:7" x14ac:dyDescent="0.2">
      <c r="A375" t="s">
        <v>0</v>
      </c>
      <c r="B375" t="str">
        <f>"18626133746"</f>
        <v>18626133746</v>
      </c>
      <c r="C375" t="s">
        <v>0</v>
      </c>
      <c r="D375" t="s">
        <v>0</v>
      </c>
      <c r="E375" t="s">
        <v>0</v>
      </c>
      <c r="F375" t="s">
        <v>1</v>
      </c>
      <c r="G375" t="str">
        <f>"2018-11-19 16:19:40"</f>
        <v>2018-11-19 16:19:40</v>
      </c>
    </row>
    <row r="376" spans="1:7" x14ac:dyDescent="0.2">
      <c r="A376" t="s">
        <v>372</v>
      </c>
      <c r="B376" t="str">
        <f>"15946719909"</f>
        <v>15946719909</v>
      </c>
      <c r="C376" t="str">
        <f>"230302198104065115"</f>
        <v>230302198104065115</v>
      </c>
      <c r="D376" t="s">
        <v>373</v>
      </c>
      <c r="E376" t="s">
        <v>374</v>
      </c>
      <c r="F376" t="s">
        <v>1</v>
      </c>
      <c r="G376" t="str">
        <f>"2018-11-19 16:19:34"</f>
        <v>2018-11-19 16:19:34</v>
      </c>
    </row>
    <row r="377" spans="1:7" x14ac:dyDescent="0.2">
      <c r="A377" t="s">
        <v>0</v>
      </c>
      <c r="B377" t="str">
        <f>"15801113472"</f>
        <v>15801113472</v>
      </c>
      <c r="C377" t="s">
        <v>0</v>
      </c>
      <c r="D377" t="s">
        <v>0</v>
      </c>
      <c r="E377" t="s">
        <v>0</v>
      </c>
      <c r="F377" t="s">
        <v>1</v>
      </c>
      <c r="G377" t="str">
        <f>"2018-11-19 16:19:29"</f>
        <v>2018-11-19 16:19:29</v>
      </c>
    </row>
    <row r="378" spans="1:7" x14ac:dyDescent="0.2">
      <c r="A378" t="s">
        <v>375</v>
      </c>
      <c r="B378" t="str">
        <f>"13519042255"</f>
        <v>13519042255</v>
      </c>
      <c r="C378" t="str">
        <f>"622823198702031613"</f>
        <v>622823198702031613</v>
      </c>
      <c r="D378" t="s">
        <v>0</v>
      </c>
      <c r="E378" t="s">
        <v>0</v>
      </c>
      <c r="F378" t="s">
        <v>1</v>
      </c>
      <c r="G378" t="str">
        <f>"2018-11-19 16:19:27"</f>
        <v>2018-11-19 16:19:27</v>
      </c>
    </row>
    <row r="379" spans="1:7" x14ac:dyDescent="0.2">
      <c r="A379" t="s">
        <v>376</v>
      </c>
      <c r="B379" t="str">
        <f>"18659490920"</f>
        <v>18659490920</v>
      </c>
      <c r="C379" t="str">
        <f>"342225198609205351"</f>
        <v>342225198609205351</v>
      </c>
      <c r="D379" t="s">
        <v>0</v>
      </c>
      <c r="E379" t="s">
        <v>0</v>
      </c>
      <c r="F379" t="s">
        <v>1</v>
      </c>
      <c r="G379" t="str">
        <f>"2018-11-19 16:19:22"</f>
        <v>2018-11-19 16:19:22</v>
      </c>
    </row>
    <row r="380" spans="1:7" x14ac:dyDescent="0.2">
      <c r="A380" t="s">
        <v>377</v>
      </c>
      <c r="B380" t="str">
        <f>"15168371505"</f>
        <v>15168371505</v>
      </c>
      <c r="C380" t="str">
        <f>"330104197309181014"</f>
        <v>330104197309181014</v>
      </c>
      <c r="D380" t="s">
        <v>0</v>
      </c>
      <c r="E380" t="s">
        <v>0</v>
      </c>
      <c r="F380" t="s">
        <v>1</v>
      </c>
      <c r="G380" t="str">
        <f>"2018-11-19 16:19:20"</f>
        <v>2018-11-19 16:19:20</v>
      </c>
    </row>
    <row r="381" spans="1:7" x14ac:dyDescent="0.2">
      <c r="A381" t="s">
        <v>378</v>
      </c>
      <c r="B381" t="str">
        <f>"15369010333"</f>
        <v>15369010333</v>
      </c>
      <c r="C381" t="str">
        <f>"132129197708274332"</f>
        <v>132129197708274332</v>
      </c>
      <c r="D381" t="s">
        <v>379</v>
      </c>
      <c r="E381" t="s">
        <v>380</v>
      </c>
      <c r="F381" t="s">
        <v>1</v>
      </c>
      <c r="G381" t="str">
        <f>"2018-11-19 16:19:18"</f>
        <v>2018-11-19 16:19:18</v>
      </c>
    </row>
    <row r="382" spans="1:7" x14ac:dyDescent="0.2">
      <c r="A382" t="s">
        <v>0</v>
      </c>
      <c r="B382" t="str">
        <f>"18681164674"</f>
        <v>18681164674</v>
      </c>
      <c r="C382" t="s">
        <v>0</v>
      </c>
      <c r="D382" t="s">
        <v>0</v>
      </c>
      <c r="E382" t="s">
        <v>0</v>
      </c>
      <c r="F382" t="s">
        <v>1</v>
      </c>
      <c r="G382" t="str">
        <f>"2018-11-19 16:19:17"</f>
        <v>2018-11-19 16:19:17</v>
      </c>
    </row>
    <row r="383" spans="1:7" x14ac:dyDescent="0.2">
      <c r="A383" t="s">
        <v>381</v>
      </c>
      <c r="B383" t="str">
        <f>"13607711218"</f>
        <v>13607711218</v>
      </c>
      <c r="C383" t="str">
        <f>"452630197412040024"</f>
        <v>452630197412040024</v>
      </c>
      <c r="D383" t="s">
        <v>0</v>
      </c>
      <c r="E383" t="s">
        <v>0</v>
      </c>
      <c r="F383" t="s">
        <v>1</v>
      </c>
      <c r="G383" t="str">
        <f>"2018-11-19 16:19:12"</f>
        <v>2018-11-19 16:19:12</v>
      </c>
    </row>
    <row r="384" spans="1:7" x14ac:dyDescent="0.2">
      <c r="A384" t="s">
        <v>382</v>
      </c>
      <c r="B384" t="str">
        <f>"18369940904"</f>
        <v>18369940904</v>
      </c>
      <c r="C384" t="str">
        <f>"371202198905285325"</f>
        <v>371202198905285325</v>
      </c>
      <c r="D384" t="s">
        <v>0</v>
      </c>
      <c r="E384" t="s">
        <v>0</v>
      </c>
      <c r="F384" t="s">
        <v>1</v>
      </c>
      <c r="G384" t="str">
        <f>"2018-11-19 16:19:11"</f>
        <v>2018-11-19 16:19:11</v>
      </c>
    </row>
    <row r="385" spans="1:7" x14ac:dyDescent="0.2">
      <c r="A385" t="s">
        <v>383</v>
      </c>
      <c r="B385" t="str">
        <f>"18707091965"</f>
        <v>18707091965</v>
      </c>
      <c r="C385" t="str">
        <f>"360302198702053017"</f>
        <v>360302198702053017</v>
      </c>
      <c r="D385" t="s">
        <v>0</v>
      </c>
      <c r="E385" t="s">
        <v>0</v>
      </c>
      <c r="F385" t="s">
        <v>1</v>
      </c>
      <c r="G385" t="str">
        <f>"2018-11-19 16:19:00"</f>
        <v>2018-11-19 16:19:00</v>
      </c>
    </row>
    <row r="386" spans="1:7" x14ac:dyDescent="0.2">
      <c r="A386" t="s">
        <v>0</v>
      </c>
      <c r="B386" t="str">
        <f>"15063772739"</f>
        <v>15063772739</v>
      </c>
      <c r="C386" t="s">
        <v>0</v>
      </c>
      <c r="D386" t="s">
        <v>0</v>
      </c>
      <c r="E386" t="s">
        <v>0</v>
      </c>
      <c r="F386" t="s">
        <v>1</v>
      </c>
      <c r="G386" t="str">
        <f>"2018-11-19 16:18:57"</f>
        <v>2018-11-19 16:18:57</v>
      </c>
    </row>
    <row r="387" spans="1:7" x14ac:dyDescent="0.2">
      <c r="A387" t="s">
        <v>384</v>
      </c>
      <c r="B387" t="str">
        <f>"18759725937"</f>
        <v>18759725937</v>
      </c>
      <c r="C387" t="str">
        <f>"350425198612070356"</f>
        <v>350425198612070356</v>
      </c>
      <c r="D387" t="s">
        <v>0</v>
      </c>
      <c r="E387" t="s">
        <v>0</v>
      </c>
      <c r="F387" t="s">
        <v>1</v>
      </c>
      <c r="G387" t="str">
        <f>"2018-11-19 16:18:16"</f>
        <v>2018-11-19 16:18:16</v>
      </c>
    </row>
    <row r="388" spans="1:7" x14ac:dyDescent="0.2">
      <c r="A388" t="s">
        <v>385</v>
      </c>
      <c r="B388" t="str">
        <f>"15242203566"</f>
        <v>15242203566</v>
      </c>
      <c r="C388" t="str">
        <f>"210302199205081510"</f>
        <v>210302199205081510</v>
      </c>
      <c r="D388" t="s">
        <v>0</v>
      </c>
      <c r="E388" t="s">
        <v>0</v>
      </c>
      <c r="F388" t="s">
        <v>1</v>
      </c>
      <c r="G388" t="str">
        <f>"2018-11-19 16:17:58"</f>
        <v>2018-11-19 16:17:58</v>
      </c>
    </row>
    <row r="389" spans="1:7" x14ac:dyDescent="0.2">
      <c r="A389" t="s">
        <v>0</v>
      </c>
      <c r="B389" t="str">
        <f>"18202408485"</f>
        <v>18202408485</v>
      </c>
      <c r="C389" t="s">
        <v>0</v>
      </c>
      <c r="D389" t="s">
        <v>0</v>
      </c>
      <c r="E389" t="s">
        <v>0</v>
      </c>
      <c r="F389" t="s">
        <v>1</v>
      </c>
      <c r="G389" t="str">
        <f>"2018-11-19 16:17:43"</f>
        <v>2018-11-19 16:17:43</v>
      </c>
    </row>
    <row r="390" spans="1:7" x14ac:dyDescent="0.2">
      <c r="A390" t="s">
        <v>0</v>
      </c>
      <c r="B390" t="str">
        <f>"13370626353"</f>
        <v>13370626353</v>
      </c>
      <c r="C390" t="s">
        <v>0</v>
      </c>
      <c r="D390" t="s">
        <v>0</v>
      </c>
      <c r="E390" t="s">
        <v>0</v>
      </c>
      <c r="F390" t="s">
        <v>1</v>
      </c>
      <c r="G390" t="str">
        <f>"2018-11-19 16:17:32"</f>
        <v>2018-11-19 16:17:32</v>
      </c>
    </row>
    <row r="391" spans="1:7" x14ac:dyDescent="0.2">
      <c r="A391" t="s">
        <v>386</v>
      </c>
      <c r="B391" t="str">
        <f>"13996000556"</f>
        <v>13996000556</v>
      </c>
      <c r="C391" t="str">
        <f>"512227197309250011"</f>
        <v>512227197309250011</v>
      </c>
      <c r="D391" t="s">
        <v>0</v>
      </c>
      <c r="E391" t="s">
        <v>0</v>
      </c>
      <c r="F391" t="s">
        <v>1</v>
      </c>
      <c r="G391" t="str">
        <f>"2018-11-19 16:17:05"</f>
        <v>2018-11-19 16:17:05</v>
      </c>
    </row>
    <row r="392" spans="1:7" x14ac:dyDescent="0.2">
      <c r="A392" t="s">
        <v>0</v>
      </c>
      <c r="B392" t="str">
        <f>"17665126727"</f>
        <v>17665126727</v>
      </c>
      <c r="C392" t="s">
        <v>0</v>
      </c>
      <c r="D392" t="s">
        <v>0</v>
      </c>
      <c r="E392" t="s">
        <v>0</v>
      </c>
      <c r="F392" t="s">
        <v>1</v>
      </c>
      <c r="G392" t="str">
        <f>"2018-11-19 16:16:59"</f>
        <v>2018-11-19 16:16:59</v>
      </c>
    </row>
    <row r="393" spans="1:7" x14ac:dyDescent="0.2">
      <c r="A393" t="s">
        <v>387</v>
      </c>
      <c r="B393" t="str">
        <f>"18719850969"</f>
        <v>18719850969</v>
      </c>
      <c r="C393" t="str">
        <f>"620502199902283342"</f>
        <v>620502199902283342</v>
      </c>
      <c r="D393" t="s">
        <v>0</v>
      </c>
      <c r="E393" t="s">
        <v>0</v>
      </c>
      <c r="F393" t="s">
        <v>1</v>
      </c>
      <c r="G393" t="str">
        <f>"2018-11-19 16:16:56"</f>
        <v>2018-11-19 16:16:56</v>
      </c>
    </row>
    <row r="394" spans="1:7" x14ac:dyDescent="0.2">
      <c r="A394" t="s">
        <v>388</v>
      </c>
      <c r="B394" t="str">
        <f>"13984601103"</f>
        <v>13984601103</v>
      </c>
      <c r="C394" t="str">
        <f>"520201199212011247"</f>
        <v>520201199212011247</v>
      </c>
      <c r="D394" t="s">
        <v>389</v>
      </c>
      <c r="E394" t="s">
        <v>390</v>
      </c>
      <c r="F394" t="s">
        <v>1</v>
      </c>
      <c r="G394" t="str">
        <f>"2018-11-19 16:16:10"</f>
        <v>2018-11-19 16:16:10</v>
      </c>
    </row>
    <row r="395" spans="1:7" x14ac:dyDescent="0.2">
      <c r="A395" t="s">
        <v>0</v>
      </c>
      <c r="B395" t="str">
        <f>"17872575396"</f>
        <v>17872575396</v>
      </c>
      <c r="C395" t="s">
        <v>0</v>
      </c>
      <c r="D395" t="s">
        <v>0</v>
      </c>
      <c r="E395" t="s">
        <v>0</v>
      </c>
      <c r="F395" t="s">
        <v>1</v>
      </c>
      <c r="G395" t="str">
        <f>"2018-11-19 16:15:46"</f>
        <v>2018-11-19 16:15:46</v>
      </c>
    </row>
    <row r="396" spans="1:7" x14ac:dyDescent="0.2">
      <c r="A396" t="s">
        <v>391</v>
      </c>
      <c r="B396" t="str">
        <f>"18244877506"</f>
        <v>18244877506</v>
      </c>
      <c r="C396" t="str">
        <f>"43122119870916023X"</f>
        <v>43122119870916023X</v>
      </c>
      <c r="D396" t="s">
        <v>392</v>
      </c>
      <c r="E396" t="s">
        <v>393</v>
      </c>
      <c r="F396" t="s">
        <v>1</v>
      </c>
      <c r="G396" t="str">
        <f>"2018-11-19 16:15:43"</f>
        <v>2018-11-19 16:15:43</v>
      </c>
    </row>
    <row r="397" spans="1:7" x14ac:dyDescent="0.2">
      <c r="A397" t="s">
        <v>394</v>
      </c>
      <c r="B397" t="str">
        <f>"15896950673"</f>
        <v>15896950673</v>
      </c>
      <c r="C397" t="str">
        <f>"411402199903220518"</f>
        <v>411402199903220518</v>
      </c>
      <c r="D397" t="s">
        <v>0</v>
      </c>
      <c r="E397" t="s">
        <v>0</v>
      </c>
      <c r="F397" t="s">
        <v>1</v>
      </c>
      <c r="G397" t="str">
        <f>"2018-11-19 16:15:41"</f>
        <v>2018-11-19 16:15:41</v>
      </c>
    </row>
    <row r="398" spans="1:7" x14ac:dyDescent="0.2">
      <c r="A398" t="s">
        <v>0</v>
      </c>
      <c r="B398" t="str">
        <f>"15026858385"</f>
        <v>15026858385</v>
      </c>
      <c r="C398" t="s">
        <v>0</v>
      </c>
      <c r="D398" t="s">
        <v>0</v>
      </c>
      <c r="E398" t="s">
        <v>0</v>
      </c>
      <c r="F398" t="s">
        <v>1</v>
      </c>
      <c r="G398" t="str">
        <f>"2018-11-19 16:15:39"</f>
        <v>2018-11-19 16:15:39</v>
      </c>
    </row>
    <row r="399" spans="1:7" x14ac:dyDescent="0.2">
      <c r="A399" t="s">
        <v>395</v>
      </c>
      <c r="B399" t="str">
        <f>"18085371401"</f>
        <v>18085371401</v>
      </c>
      <c r="C399" t="str">
        <f>"522725199002262427"</f>
        <v>522725199002262427</v>
      </c>
      <c r="D399" t="s">
        <v>0</v>
      </c>
      <c r="E399" t="s">
        <v>0</v>
      </c>
      <c r="F399" t="s">
        <v>1</v>
      </c>
      <c r="G399" t="str">
        <f>"2018-11-19 16:15:35"</f>
        <v>2018-11-19 16:15:35</v>
      </c>
    </row>
    <row r="400" spans="1:7" x14ac:dyDescent="0.2">
      <c r="A400" t="s">
        <v>396</v>
      </c>
      <c r="B400" t="str">
        <f>"15807820861"</f>
        <v>15807820861</v>
      </c>
      <c r="C400" t="str">
        <f>"452226197909162450"</f>
        <v>452226197909162450</v>
      </c>
      <c r="D400" t="s">
        <v>0</v>
      </c>
      <c r="E400" t="s">
        <v>0</v>
      </c>
      <c r="F400" t="s">
        <v>1</v>
      </c>
      <c r="G400" t="str">
        <f>"2018-11-19 16:15:33"</f>
        <v>2018-11-19 16:15:33</v>
      </c>
    </row>
    <row r="401" spans="1:7" x14ac:dyDescent="0.2">
      <c r="A401" t="s">
        <v>0</v>
      </c>
      <c r="B401" t="str">
        <f>"13289304113"</f>
        <v>13289304113</v>
      </c>
      <c r="C401" t="s">
        <v>0</v>
      </c>
      <c r="D401" t="s">
        <v>0</v>
      </c>
      <c r="E401" t="s">
        <v>0</v>
      </c>
      <c r="F401" t="s">
        <v>1</v>
      </c>
      <c r="G401" t="str">
        <f>"2018-11-19 16:15:29"</f>
        <v>2018-11-19 16:15:29</v>
      </c>
    </row>
    <row r="402" spans="1:7" x14ac:dyDescent="0.2">
      <c r="A402" t="s">
        <v>0</v>
      </c>
      <c r="B402" t="str">
        <f>"13266813620"</f>
        <v>13266813620</v>
      </c>
      <c r="C402" t="s">
        <v>0</v>
      </c>
      <c r="D402" t="s">
        <v>0</v>
      </c>
      <c r="E402" t="s">
        <v>0</v>
      </c>
      <c r="F402" t="s">
        <v>1</v>
      </c>
      <c r="G402" t="str">
        <f>"2018-11-19 16:15:22"</f>
        <v>2018-11-19 16:15:22</v>
      </c>
    </row>
    <row r="403" spans="1:7" x14ac:dyDescent="0.2">
      <c r="A403" t="s">
        <v>397</v>
      </c>
      <c r="B403" t="str">
        <f>"15085836681"</f>
        <v>15085836681</v>
      </c>
      <c r="C403" t="str">
        <f>"522229199009285638"</f>
        <v>522229199009285638</v>
      </c>
      <c r="D403" t="s">
        <v>0</v>
      </c>
      <c r="E403" t="s">
        <v>0</v>
      </c>
      <c r="F403" t="s">
        <v>1</v>
      </c>
      <c r="G403" t="str">
        <f>"2018-11-19 16:14:59"</f>
        <v>2018-11-19 16:14:59</v>
      </c>
    </row>
    <row r="404" spans="1:7" x14ac:dyDescent="0.2">
      <c r="A404" t="s">
        <v>0</v>
      </c>
      <c r="B404" t="str">
        <f>"18530392268"</f>
        <v>18530392268</v>
      </c>
      <c r="C404" t="s">
        <v>0</v>
      </c>
      <c r="D404" t="s">
        <v>0</v>
      </c>
      <c r="E404" t="s">
        <v>0</v>
      </c>
      <c r="F404" t="s">
        <v>1</v>
      </c>
      <c r="G404" t="str">
        <f>"2018-11-19 16:14:44"</f>
        <v>2018-11-19 16:14:44</v>
      </c>
    </row>
    <row r="405" spans="1:7" x14ac:dyDescent="0.2">
      <c r="A405" t="s">
        <v>398</v>
      </c>
      <c r="B405" t="str">
        <f>"13958563762"</f>
        <v>13958563762</v>
      </c>
      <c r="C405" t="str">
        <f>"522428199808301037"</f>
        <v>522428199808301037</v>
      </c>
      <c r="D405" t="s">
        <v>0</v>
      </c>
      <c r="E405" t="s">
        <v>0</v>
      </c>
      <c r="F405" t="s">
        <v>1</v>
      </c>
      <c r="G405" t="str">
        <f>"2018-11-19 16:14:44"</f>
        <v>2018-11-19 16:14:44</v>
      </c>
    </row>
    <row r="406" spans="1:7" x14ac:dyDescent="0.2">
      <c r="A406" t="s">
        <v>399</v>
      </c>
      <c r="B406" t="str">
        <f>"18288559930"</f>
        <v>18288559930</v>
      </c>
      <c r="C406" t="str">
        <f>"533001199506250319"</f>
        <v>533001199506250319</v>
      </c>
      <c r="D406" t="s">
        <v>400</v>
      </c>
      <c r="E406" t="s">
        <v>401</v>
      </c>
      <c r="F406" t="s">
        <v>1</v>
      </c>
      <c r="G406" t="str">
        <f>"2018-11-19 16:14:44"</f>
        <v>2018-11-19 16:14:44</v>
      </c>
    </row>
    <row r="407" spans="1:7" x14ac:dyDescent="0.2">
      <c r="A407" t="s">
        <v>402</v>
      </c>
      <c r="B407" t="str">
        <f>"18801064744"</f>
        <v>18801064744</v>
      </c>
      <c r="C407" t="str">
        <f>"130823199505170012"</f>
        <v>130823199505170012</v>
      </c>
      <c r="D407" t="s">
        <v>403</v>
      </c>
      <c r="E407" t="s">
        <v>404</v>
      </c>
      <c r="F407" t="s">
        <v>1</v>
      </c>
      <c r="G407" t="str">
        <f>"2018-11-19 16:14:31"</f>
        <v>2018-11-19 16:14:31</v>
      </c>
    </row>
    <row r="408" spans="1:7" x14ac:dyDescent="0.2">
      <c r="A408" t="s">
        <v>405</v>
      </c>
      <c r="B408" t="str">
        <f>"18595180580"</f>
        <v>18595180580</v>
      </c>
      <c r="C408" t="str">
        <f>"622821199306051411"</f>
        <v>622821199306051411</v>
      </c>
      <c r="D408" t="s">
        <v>406</v>
      </c>
      <c r="E408" t="s">
        <v>407</v>
      </c>
      <c r="F408" t="s">
        <v>1</v>
      </c>
      <c r="G408" t="str">
        <f>"2018-11-19 16:14:28"</f>
        <v>2018-11-19 16:14:28</v>
      </c>
    </row>
    <row r="409" spans="1:7" x14ac:dyDescent="0.2">
      <c r="A409" t="s">
        <v>408</v>
      </c>
      <c r="B409" t="str">
        <f>"18627094817"</f>
        <v>18627094817</v>
      </c>
      <c r="C409" t="str">
        <f>"420222199408179410"</f>
        <v>420222199408179410</v>
      </c>
      <c r="D409" t="s">
        <v>0</v>
      </c>
      <c r="E409" t="s">
        <v>0</v>
      </c>
      <c r="F409" t="s">
        <v>1</v>
      </c>
      <c r="G409" t="str">
        <f>"2018-11-19 16:14:17"</f>
        <v>2018-11-19 16:14:17</v>
      </c>
    </row>
    <row r="410" spans="1:7" x14ac:dyDescent="0.2">
      <c r="A410" t="s">
        <v>409</v>
      </c>
      <c r="B410" t="str">
        <f>"15865709160"</f>
        <v>15865709160</v>
      </c>
      <c r="C410" t="str">
        <f>"370882198804241685"</f>
        <v>370882198804241685</v>
      </c>
      <c r="D410" t="s">
        <v>0</v>
      </c>
      <c r="E410" t="s">
        <v>0</v>
      </c>
      <c r="F410" t="s">
        <v>1</v>
      </c>
      <c r="G410" t="str">
        <f>"2018-11-19 16:14:15"</f>
        <v>2018-11-19 16:14:15</v>
      </c>
    </row>
    <row r="411" spans="1:7" x14ac:dyDescent="0.2">
      <c r="A411" t="s">
        <v>0</v>
      </c>
      <c r="B411" t="str">
        <f>"17698700978"</f>
        <v>17698700978</v>
      </c>
      <c r="C411" t="s">
        <v>0</v>
      </c>
      <c r="D411" t="s">
        <v>0</v>
      </c>
      <c r="E411" t="s">
        <v>0</v>
      </c>
      <c r="F411" t="s">
        <v>1</v>
      </c>
      <c r="G411" t="str">
        <f>"2018-11-19 16:14:13"</f>
        <v>2018-11-19 16:14:13</v>
      </c>
    </row>
    <row r="412" spans="1:7" x14ac:dyDescent="0.2">
      <c r="A412" t="s">
        <v>410</v>
      </c>
      <c r="B412" t="str">
        <f>"15709237388"</f>
        <v>15709237388</v>
      </c>
      <c r="C412" t="str">
        <f>"610582197201162012"</f>
        <v>610582197201162012</v>
      </c>
      <c r="D412" t="s">
        <v>411</v>
      </c>
      <c r="E412" t="s">
        <v>412</v>
      </c>
      <c r="F412" t="s">
        <v>1</v>
      </c>
      <c r="G412" t="str">
        <f>"2018-11-19 16:14:12"</f>
        <v>2018-11-19 16:14:12</v>
      </c>
    </row>
    <row r="413" spans="1:7" x14ac:dyDescent="0.2">
      <c r="A413" t="s">
        <v>413</v>
      </c>
      <c r="B413" t="str">
        <f>"13680022469"</f>
        <v>13680022469</v>
      </c>
      <c r="C413" t="str">
        <f>"441827197810084313"</f>
        <v>441827197810084313</v>
      </c>
      <c r="D413" t="s">
        <v>414</v>
      </c>
      <c r="E413" t="s">
        <v>415</v>
      </c>
      <c r="F413" t="s">
        <v>1</v>
      </c>
      <c r="G413" t="str">
        <f>"2018-11-19 16:14:06"</f>
        <v>2018-11-19 16:14:06</v>
      </c>
    </row>
    <row r="414" spans="1:7" x14ac:dyDescent="0.2">
      <c r="A414" t="s">
        <v>0</v>
      </c>
      <c r="B414" t="str">
        <f>"15260537892"</f>
        <v>15260537892</v>
      </c>
      <c r="C414" t="s">
        <v>0</v>
      </c>
      <c r="D414" t="s">
        <v>0</v>
      </c>
      <c r="E414" t="s">
        <v>0</v>
      </c>
      <c r="F414" t="s">
        <v>1</v>
      </c>
      <c r="G414" t="str">
        <f>"2018-11-19 16:13:54"</f>
        <v>2018-11-19 16:13:54</v>
      </c>
    </row>
    <row r="415" spans="1:7" x14ac:dyDescent="0.2">
      <c r="A415" t="s">
        <v>0</v>
      </c>
      <c r="B415" t="str">
        <f>"18388945902"</f>
        <v>18388945902</v>
      </c>
      <c r="C415" t="s">
        <v>0</v>
      </c>
      <c r="D415" t="s">
        <v>0</v>
      </c>
      <c r="E415" t="s">
        <v>0</v>
      </c>
      <c r="F415" t="s">
        <v>1</v>
      </c>
      <c r="G415" t="str">
        <f>"2018-11-19 16:13:40"</f>
        <v>2018-11-19 16:13:40</v>
      </c>
    </row>
    <row r="416" spans="1:7" x14ac:dyDescent="0.2">
      <c r="A416" t="s">
        <v>0</v>
      </c>
      <c r="B416" t="str">
        <f>"13513208392"</f>
        <v>13513208392</v>
      </c>
      <c r="C416" t="s">
        <v>0</v>
      </c>
      <c r="D416" t="s">
        <v>0</v>
      </c>
      <c r="E416" t="s">
        <v>0</v>
      </c>
      <c r="F416" t="s">
        <v>1</v>
      </c>
      <c r="G416" t="str">
        <f>"2018-11-19 16:13:35"</f>
        <v>2018-11-19 16:13:35</v>
      </c>
    </row>
    <row r="417" spans="1:7" x14ac:dyDescent="0.2">
      <c r="A417" t="s">
        <v>416</v>
      </c>
      <c r="B417" t="str">
        <f>"15016805799"</f>
        <v>15016805799</v>
      </c>
      <c r="C417" t="str">
        <f>"532130199002191120"</f>
        <v>532130199002191120</v>
      </c>
      <c r="D417" t="s">
        <v>0</v>
      </c>
      <c r="E417" t="s">
        <v>0</v>
      </c>
      <c r="F417" t="s">
        <v>1</v>
      </c>
      <c r="G417" t="str">
        <f>"2018-11-19 16:13:19"</f>
        <v>2018-11-19 16:13:19</v>
      </c>
    </row>
    <row r="418" spans="1:7" x14ac:dyDescent="0.2">
      <c r="A418" t="s">
        <v>417</v>
      </c>
      <c r="B418" t="str">
        <f>"18737301115"</f>
        <v>18737301115</v>
      </c>
      <c r="C418" t="str">
        <f>"410782196909300053"</f>
        <v>410782196909300053</v>
      </c>
      <c r="D418" t="s">
        <v>0</v>
      </c>
      <c r="E418" t="s">
        <v>0</v>
      </c>
      <c r="F418" t="s">
        <v>1</v>
      </c>
      <c r="G418" t="str">
        <f>"2018-11-19 16:13:10"</f>
        <v>2018-11-19 16:13:10</v>
      </c>
    </row>
    <row r="419" spans="1:7" x14ac:dyDescent="0.2">
      <c r="A419" t="s">
        <v>0</v>
      </c>
      <c r="B419" t="str">
        <f>"13728117766"</f>
        <v>13728117766</v>
      </c>
      <c r="C419" t="s">
        <v>0</v>
      </c>
      <c r="D419" t="s">
        <v>0</v>
      </c>
      <c r="E419" t="s">
        <v>0</v>
      </c>
      <c r="F419" t="s">
        <v>1</v>
      </c>
      <c r="G419" t="str">
        <f>"2018-11-19 16:13:07"</f>
        <v>2018-11-19 16:13:07</v>
      </c>
    </row>
    <row r="420" spans="1:7" x14ac:dyDescent="0.2">
      <c r="A420" t="s">
        <v>0</v>
      </c>
      <c r="B420" t="str">
        <f>"15963988066"</f>
        <v>15963988066</v>
      </c>
      <c r="C420" t="s">
        <v>0</v>
      </c>
      <c r="D420" t="s">
        <v>0</v>
      </c>
      <c r="E420" t="s">
        <v>0</v>
      </c>
      <c r="F420" t="s">
        <v>1</v>
      </c>
      <c r="G420" t="str">
        <f>"2018-11-19 16:13:06"</f>
        <v>2018-11-19 16:13:06</v>
      </c>
    </row>
    <row r="421" spans="1:7" x14ac:dyDescent="0.2">
      <c r="A421" t="s">
        <v>418</v>
      </c>
      <c r="B421" t="str">
        <f>"13421151358"</f>
        <v>13421151358</v>
      </c>
      <c r="C421" t="str">
        <f>"445201199508100278"</f>
        <v>445201199508100278</v>
      </c>
      <c r="D421" t="s">
        <v>419</v>
      </c>
      <c r="E421" t="s">
        <v>420</v>
      </c>
      <c r="F421" t="s">
        <v>1</v>
      </c>
      <c r="G421" t="str">
        <f>"2018-11-19 16:12:09"</f>
        <v>2018-11-19 16:12:09</v>
      </c>
    </row>
    <row r="422" spans="1:7" x14ac:dyDescent="0.2">
      <c r="A422" t="s">
        <v>0</v>
      </c>
      <c r="B422" t="str">
        <f>"13110425701"</f>
        <v>13110425701</v>
      </c>
      <c r="C422" t="s">
        <v>0</v>
      </c>
      <c r="D422" t="s">
        <v>0</v>
      </c>
      <c r="E422" t="s">
        <v>0</v>
      </c>
      <c r="F422" t="s">
        <v>1</v>
      </c>
      <c r="G422" t="str">
        <f>"2018-11-19 16:12:07"</f>
        <v>2018-11-19 16:12:07</v>
      </c>
    </row>
    <row r="423" spans="1:7" x14ac:dyDescent="0.2">
      <c r="A423" t="s">
        <v>0</v>
      </c>
      <c r="B423" t="str">
        <f>"18046603527"</f>
        <v>18046603527</v>
      </c>
      <c r="C423" t="s">
        <v>0</v>
      </c>
      <c r="D423" t="s">
        <v>0</v>
      </c>
      <c r="E423" t="s">
        <v>0</v>
      </c>
      <c r="F423" t="s">
        <v>1</v>
      </c>
      <c r="G423" t="str">
        <f>"2018-11-19 16:11:53"</f>
        <v>2018-11-19 16:11:53</v>
      </c>
    </row>
    <row r="424" spans="1:7" x14ac:dyDescent="0.2">
      <c r="A424" t="s">
        <v>421</v>
      </c>
      <c r="B424" t="str">
        <f>"15960872077"</f>
        <v>15960872077</v>
      </c>
      <c r="C424" t="str">
        <f>"350623198408016318"</f>
        <v>350623198408016318</v>
      </c>
      <c r="D424" t="s">
        <v>0</v>
      </c>
      <c r="E424" t="s">
        <v>0</v>
      </c>
      <c r="F424" t="s">
        <v>1</v>
      </c>
      <c r="G424" t="str">
        <f>"2018-11-19 16:11:47"</f>
        <v>2018-11-19 16:11:47</v>
      </c>
    </row>
    <row r="425" spans="1:7" x14ac:dyDescent="0.2">
      <c r="A425" t="s">
        <v>422</v>
      </c>
      <c r="B425" t="str">
        <f>"15140757959"</f>
        <v>15140757959</v>
      </c>
      <c r="C425" t="str">
        <f>"210881198605221453"</f>
        <v>210881198605221453</v>
      </c>
      <c r="D425" t="s">
        <v>423</v>
      </c>
      <c r="E425" t="s">
        <v>424</v>
      </c>
      <c r="F425" t="s">
        <v>1</v>
      </c>
      <c r="G425" t="str">
        <f>"2018-11-19 16:11:36"</f>
        <v>2018-11-19 16:11:36</v>
      </c>
    </row>
    <row r="426" spans="1:7" x14ac:dyDescent="0.2">
      <c r="A426" t="s">
        <v>425</v>
      </c>
      <c r="B426" t="str">
        <f>"13586308799"</f>
        <v>13586308799</v>
      </c>
      <c r="C426" t="str">
        <f>"330481198609024233"</f>
        <v>330481198609024233</v>
      </c>
      <c r="D426" t="s">
        <v>0</v>
      </c>
      <c r="E426" t="s">
        <v>0</v>
      </c>
      <c r="F426" t="s">
        <v>1</v>
      </c>
      <c r="G426" t="str">
        <f>"2018-11-19 16:11:19"</f>
        <v>2018-11-19 16:11:19</v>
      </c>
    </row>
    <row r="427" spans="1:7" x14ac:dyDescent="0.2">
      <c r="A427" t="s">
        <v>426</v>
      </c>
      <c r="B427" t="str">
        <f>"15602262436"</f>
        <v>15602262436</v>
      </c>
      <c r="C427" t="str">
        <f>"362201199110273619"</f>
        <v>362201199110273619</v>
      </c>
      <c r="D427" t="s">
        <v>0</v>
      </c>
      <c r="E427" t="s">
        <v>0</v>
      </c>
      <c r="F427" t="s">
        <v>1</v>
      </c>
      <c r="G427" t="str">
        <f>"2018-11-19 16:11:06"</f>
        <v>2018-11-19 16:11:06</v>
      </c>
    </row>
    <row r="428" spans="1:7" x14ac:dyDescent="0.2">
      <c r="A428" t="s">
        <v>427</v>
      </c>
      <c r="B428" t="str">
        <f>"15815811144"</f>
        <v>15815811144</v>
      </c>
      <c r="C428" t="str">
        <f>"441900198012263835"</f>
        <v>441900198012263835</v>
      </c>
      <c r="D428" t="s">
        <v>0</v>
      </c>
      <c r="E428" t="s">
        <v>0</v>
      </c>
      <c r="F428" t="s">
        <v>1</v>
      </c>
      <c r="G428" t="str">
        <f>"2018-11-19 16:10:53"</f>
        <v>2018-11-19 16:10:53</v>
      </c>
    </row>
    <row r="429" spans="1:7" x14ac:dyDescent="0.2">
      <c r="A429" t="s">
        <v>0</v>
      </c>
      <c r="B429" t="str">
        <f>"13826135837"</f>
        <v>13826135837</v>
      </c>
      <c r="C429" t="s">
        <v>0</v>
      </c>
      <c r="D429" t="s">
        <v>0</v>
      </c>
      <c r="E429" t="s">
        <v>0</v>
      </c>
      <c r="F429" t="s">
        <v>1</v>
      </c>
      <c r="G429" t="str">
        <f>"2018-11-19 16:10:44"</f>
        <v>2018-11-19 16:10:44</v>
      </c>
    </row>
    <row r="430" spans="1:7" x14ac:dyDescent="0.2">
      <c r="A430" t="s">
        <v>428</v>
      </c>
      <c r="B430" t="str">
        <f>"18073132028"</f>
        <v>18073132028</v>
      </c>
      <c r="C430" t="str">
        <f>"430104199010271237"</f>
        <v>430104199010271237</v>
      </c>
      <c r="D430" t="s">
        <v>0</v>
      </c>
      <c r="E430" t="s">
        <v>0</v>
      </c>
      <c r="F430" t="s">
        <v>1</v>
      </c>
      <c r="G430" t="str">
        <f>"2018-11-19 16:10:41"</f>
        <v>2018-11-19 16:10:41</v>
      </c>
    </row>
    <row r="431" spans="1:7" x14ac:dyDescent="0.2">
      <c r="A431" t="s">
        <v>429</v>
      </c>
      <c r="B431" t="str">
        <f>"18182446286"</f>
        <v>18182446286</v>
      </c>
      <c r="C431" t="str">
        <f>"610202198701152415"</f>
        <v>610202198701152415</v>
      </c>
      <c r="D431" t="s">
        <v>0</v>
      </c>
      <c r="E431" t="s">
        <v>0</v>
      </c>
      <c r="F431" t="s">
        <v>1</v>
      </c>
      <c r="G431" t="str">
        <f>"2018-11-19 16:10:23"</f>
        <v>2018-11-19 16:10:23</v>
      </c>
    </row>
    <row r="432" spans="1:7" x14ac:dyDescent="0.2">
      <c r="A432" t="s">
        <v>430</v>
      </c>
      <c r="B432" t="str">
        <f>"15352523444"</f>
        <v>15352523444</v>
      </c>
      <c r="C432" t="str">
        <f>"62242819950914192X"</f>
        <v>62242819950914192X</v>
      </c>
      <c r="D432" t="s">
        <v>0</v>
      </c>
      <c r="E432" t="s">
        <v>0</v>
      </c>
      <c r="F432" t="s">
        <v>1</v>
      </c>
      <c r="G432" t="str">
        <f>"2018-11-19 16:10:09"</f>
        <v>2018-11-19 16:10:09</v>
      </c>
    </row>
    <row r="433" spans="1:7" x14ac:dyDescent="0.2">
      <c r="A433" t="s">
        <v>0</v>
      </c>
      <c r="B433" t="str">
        <f>"15025124427"</f>
        <v>15025124427</v>
      </c>
      <c r="C433" t="s">
        <v>0</v>
      </c>
      <c r="D433" t="s">
        <v>0</v>
      </c>
      <c r="E433" t="s">
        <v>0</v>
      </c>
      <c r="F433" t="s">
        <v>1</v>
      </c>
      <c r="G433" t="str">
        <f>"2018-11-19 16:10:07"</f>
        <v>2018-11-19 16:10:07</v>
      </c>
    </row>
    <row r="434" spans="1:7" x14ac:dyDescent="0.2">
      <c r="A434" t="s">
        <v>431</v>
      </c>
      <c r="B434" t="str">
        <f>"15933533495"</f>
        <v>15933533495</v>
      </c>
      <c r="C434" t="str">
        <f>"130632199307230016"</f>
        <v>130632199307230016</v>
      </c>
      <c r="D434" t="s">
        <v>0</v>
      </c>
      <c r="E434" t="s">
        <v>0</v>
      </c>
      <c r="F434" t="s">
        <v>1</v>
      </c>
      <c r="G434" t="str">
        <f>"2018-11-19 16:10:00"</f>
        <v>2018-11-19 16:10:00</v>
      </c>
    </row>
    <row r="435" spans="1:7" x14ac:dyDescent="0.2">
      <c r="A435" t="s">
        <v>432</v>
      </c>
      <c r="B435" t="str">
        <f>"13814559280"</f>
        <v>13814559280</v>
      </c>
      <c r="C435" t="str">
        <f>"610221198706015611"</f>
        <v>610221198706015611</v>
      </c>
      <c r="D435" t="s">
        <v>0</v>
      </c>
      <c r="E435" t="s">
        <v>0</v>
      </c>
      <c r="F435" t="s">
        <v>1</v>
      </c>
      <c r="G435" t="str">
        <f>"2018-11-19 16:09:51"</f>
        <v>2018-11-19 16:09:51</v>
      </c>
    </row>
    <row r="436" spans="1:7" x14ac:dyDescent="0.2">
      <c r="A436" t="s">
        <v>433</v>
      </c>
      <c r="B436" t="str">
        <f>"13186365363"</f>
        <v>13186365363</v>
      </c>
      <c r="C436" t="str">
        <f>"610522199303163035"</f>
        <v>610522199303163035</v>
      </c>
      <c r="D436" t="s">
        <v>434</v>
      </c>
      <c r="E436" t="s">
        <v>435</v>
      </c>
      <c r="F436" t="s">
        <v>1</v>
      </c>
      <c r="G436" t="str">
        <f>"2018-11-19 16:09:45"</f>
        <v>2018-11-19 16:09:45</v>
      </c>
    </row>
    <row r="437" spans="1:7" x14ac:dyDescent="0.2">
      <c r="A437" t="s">
        <v>0</v>
      </c>
      <c r="B437" t="str">
        <f>"18988718998"</f>
        <v>18988718998</v>
      </c>
      <c r="C437" t="s">
        <v>0</v>
      </c>
      <c r="D437" t="s">
        <v>0</v>
      </c>
      <c r="E437" t="s">
        <v>0</v>
      </c>
      <c r="F437" t="s">
        <v>1</v>
      </c>
      <c r="G437" t="str">
        <f>"2018-11-19 16:09:23"</f>
        <v>2018-11-19 16:09:23</v>
      </c>
    </row>
    <row r="438" spans="1:7" x14ac:dyDescent="0.2">
      <c r="A438" t="s">
        <v>436</v>
      </c>
      <c r="B438" t="str">
        <f>"18676809966"</f>
        <v>18676809966</v>
      </c>
      <c r="C438" t="str">
        <f>"445121199003015668"</f>
        <v>445121199003015668</v>
      </c>
      <c r="D438" t="s">
        <v>437</v>
      </c>
      <c r="E438" t="s">
        <v>438</v>
      </c>
      <c r="F438" t="s">
        <v>1</v>
      </c>
      <c r="G438" t="str">
        <f>"2018-11-19 16:09:18"</f>
        <v>2018-11-19 16:09:18</v>
      </c>
    </row>
    <row r="439" spans="1:7" x14ac:dyDescent="0.2">
      <c r="A439" t="s">
        <v>439</v>
      </c>
      <c r="B439" t="str">
        <f>"13400865756"</f>
        <v>13400865756</v>
      </c>
      <c r="C439" t="str">
        <f>"350521199910164515"</f>
        <v>350521199910164515</v>
      </c>
      <c r="D439" t="s">
        <v>440</v>
      </c>
      <c r="E439" t="s">
        <v>441</v>
      </c>
      <c r="F439" t="s">
        <v>1</v>
      </c>
      <c r="G439" t="str">
        <f>"2018-11-19 16:09:10"</f>
        <v>2018-11-19 16:09:10</v>
      </c>
    </row>
    <row r="440" spans="1:7" x14ac:dyDescent="0.2">
      <c r="A440" t="s">
        <v>0</v>
      </c>
      <c r="B440" t="str">
        <f>"15912014686"</f>
        <v>15912014686</v>
      </c>
      <c r="C440" t="s">
        <v>0</v>
      </c>
      <c r="D440" t="s">
        <v>0</v>
      </c>
      <c r="E440" t="s">
        <v>0</v>
      </c>
      <c r="F440" t="s">
        <v>1</v>
      </c>
      <c r="G440" t="str">
        <f>"2018-11-19 16:08:59"</f>
        <v>2018-11-19 16:08:59</v>
      </c>
    </row>
    <row r="441" spans="1:7" x14ac:dyDescent="0.2">
      <c r="A441" t="s">
        <v>442</v>
      </c>
      <c r="B441" t="str">
        <f>"17312127921"</f>
        <v>17312127921</v>
      </c>
      <c r="C441" t="str">
        <f>"342221199808285031"</f>
        <v>342221199808285031</v>
      </c>
      <c r="D441" t="s">
        <v>0</v>
      </c>
      <c r="E441" t="s">
        <v>0</v>
      </c>
      <c r="F441" t="s">
        <v>1</v>
      </c>
      <c r="G441" t="str">
        <f>"2018-11-19 16:08:48"</f>
        <v>2018-11-19 16:08:48</v>
      </c>
    </row>
    <row r="442" spans="1:7" x14ac:dyDescent="0.2">
      <c r="A442" t="s">
        <v>0</v>
      </c>
      <c r="B442" t="str">
        <f>"18030984320"</f>
        <v>18030984320</v>
      </c>
      <c r="C442" t="s">
        <v>0</v>
      </c>
      <c r="D442" t="s">
        <v>0</v>
      </c>
      <c r="E442" t="s">
        <v>0</v>
      </c>
      <c r="F442" t="s">
        <v>1</v>
      </c>
      <c r="G442" t="str">
        <f>"2018-11-19 16:08:41"</f>
        <v>2018-11-19 16:08:41</v>
      </c>
    </row>
    <row r="443" spans="1:7" x14ac:dyDescent="0.2">
      <c r="A443" t="s">
        <v>443</v>
      </c>
      <c r="B443" t="str">
        <f>"13793795543"</f>
        <v>13793795543</v>
      </c>
      <c r="C443" t="str">
        <f>"370881199010041110"</f>
        <v>370881199010041110</v>
      </c>
      <c r="D443" t="s">
        <v>444</v>
      </c>
      <c r="E443" t="s">
        <v>445</v>
      </c>
      <c r="F443" t="s">
        <v>1</v>
      </c>
      <c r="G443" t="str">
        <f>"2018-11-19 16:08:27"</f>
        <v>2018-11-19 16:08:27</v>
      </c>
    </row>
    <row r="444" spans="1:7" x14ac:dyDescent="0.2">
      <c r="A444" t="s">
        <v>446</v>
      </c>
      <c r="B444" t="str">
        <f>"13921102692"</f>
        <v>13921102692</v>
      </c>
      <c r="C444" t="str">
        <f>"320212198312210523"</f>
        <v>320212198312210523</v>
      </c>
      <c r="D444" t="s">
        <v>0</v>
      </c>
      <c r="E444" t="s">
        <v>0</v>
      </c>
      <c r="F444" t="s">
        <v>1</v>
      </c>
      <c r="G444" t="str">
        <f>"2018-11-19 16:08:10"</f>
        <v>2018-11-19 16:08:10</v>
      </c>
    </row>
    <row r="445" spans="1:7" x14ac:dyDescent="0.2">
      <c r="A445" t="s">
        <v>447</v>
      </c>
      <c r="B445" t="str">
        <f>"15088196581"</f>
        <v>15088196581</v>
      </c>
      <c r="C445" t="str">
        <f>"445302198401120321"</f>
        <v>445302198401120321</v>
      </c>
      <c r="D445" t="s">
        <v>0</v>
      </c>
      <c r="E445" t="s">
        <v>0</v>
      </c>
      <c r="F445" t="s">
        <v>1</v>
      </c>
      <c r="G445" t="str">
        <f>"2018-11-19 16:08:09"</f>
        <v>2018-11-19 16:08:09</v>
      </c>
    </row>
    <row r="446" spans="1:7" x14ac:dyDescent="0.2">
      <c r="A446" t="s">
        <v>0</v>
      </c>
      <c r="B446" t="str">
        <f>"13981612378"</f>
        <v>13981612378</v>
      </c>
      <c r="C446" t="s">
        <v>0</v>
      </c>
      <c r="D446" t="s">
        <v>0</v>
      </c>
      <c r="E446" t="s">
        <v>0</v>
      </c>
      <c r="F446" t="s">
        <v>1</v>
      </c>
      <c r="G446" t="str">
        <f>"2018-11-19 16:08:00"</f>
        <v>2018-11-19 16:08:00</v>
      </c>
    </row>
    <row r="447" spans="1:7" x14ac:dyDescent="0.2">
      <c r="A447" t="s">
        <v>448</v>
      </c>
      <c r="B447" t="str">
        <f>"15399027463"</f>
        <v>15399027463</v>
      </c>
      <c r="C447" t="str">
        <f>"610112198107011019"</f>
        <v>610112198107011019</v>
      </c>
      <c r="D447" t="s">
        <v>449</v>
      </c>
      <c r="E447" t="s">
        <v>450</v>
      </c>
      <c r="F447" t="s">
        <v>1</v>
      </c>
      <c r="G447" t="str">
        <f>"2018-11-19 16:07:54"</f>
        <v>2018-11-19 16:07:54</v>
      </c>
    </row>
    <row r="448" spans="1:7" x14ac:dyDescent="0.2">
      <c r="A448" t="s">
        <v>0</v>
      </c>
      <c r="B448" t="str">
        <f>"13050543285"</f>
        <v>13050543285</v>
      </c>
      <c r="C448" t="s">
        <v>0</v>
      </c>
      <c r="D448" t="s">
        <v>0</v>
      </c>
      <c r="E448" t="s">
        <v>0</v>
      </c>
      <c r="F448" t="s">
        <v>1</v>
      </c>
      <c r="G448" t="str">
        <f>"2018-11-19 16:07:47"</f>
        <v>2018-11-19 16:07:47</v>
      </c>
    </row>
    <row r="449" spans="1:7" x14ac:dyDescent="0.2">
      <c r="A449" t="s">
        <v>451</v>
      </c>
      <c r="B449" t="str">
        <f>"13136231313"</f>
        <v>13136231313</v>
      </c>
      <c r="C449" t="str">
        <f>"330482199009040652"</f>
        <v>330482199009040652</v>
      </c>
      <c r="D449" t="s">
        <v>0</v>
      </c>
      <c r="E449" t="s">
        <v>0</v>
      </c>
      <c r="F449" t="s">
        <v>1</v>
      </c>
      <c r="G449" t="str">
        <f>"2018-11-19 16:07:43"</f>
        <v>2018-11-19 16:07:43</v>
      </c>
    </row>
    <row r="450" spans="1:7" x14ac:dyDescent="0.2">
      <c r="A450" t="s">
        <v>0</v>
      </c>
      <c r="B450" t="str">
        <f>"13175962954"</f>
        <v>13175962954</v>
      </c>
      <c r="C450" t="s">
        <v>0</v>
      </c>
      <c r="D450" t="s">
        <v>0</v>
      </c>
      <c r="E450" t="s">
        <v>0</v>
      </c>
      <c r="F450" t="s">
        <v>1</v>
      </c>
      <c r="G450" t="str">
        <f>"2018-11-19 16:07:43"</f>
        <v>2018-11-19 16:07:43</v>
      </c>
    </row>
    <row r="451" spans="1:7" x14ac:dyDescent="0.2">
      <c r="A451" t="s">
        <v>0</v>
      </c>
      <c r="B451" t="str">
        <f>"18314121005"</f>
        <v>18314121005</v>
      </c>
      <c r="C451" t="s">
        <v>0</v>
      </c>
      <c r="D451" t="s">
        <v>0</v>
      </c>
      <c r="E451" t="s">
        <v>0</v>
      </c>
      <c r="F451" t="s">
        <v>1</v>
      </c>
      <c r="G451" t="str">
        <f>"2018-11-19 16:07:17"</f>
        <v>2018-11-19 16:07:17</v>
      </c>
    </row>
    <row r="452" spans="1:7" x14ac:dyDescent="0.2">
      <c r="A452" t="s">
        <v>452</v>
      </c>
      <c r="B452" t="str">
        <f>"15690914523"</f>
        <v>15690914523</v>
      </c>
      <c r="C452" t="str">
        <f>"130722199406023410"</f>
        <v>130722199406023410</v>
      </c>
      <c r="D452" t="s">
        <v>0</v>
      </c>
      <c r="E452" t="s">
        <v>0</v>
      </c>
      <c r="F452" t="s">
        <v>1</v>
      </c>
      <c r="G452" t="str">
        <f>"2018-11-19 16:07:10"</f>
        <v>2018-11-19 16:07:10</v>
      </c>
    </row>
    <row r="453" spans="1:7" x14ac:dyDescent="0.2">
      <c r="A453" t="s">
        <v>453</v>
      </c>
      <c r="B453" t="str">
        <f>"15285933397"</f>
        <v>15285933397</v>
      </c>
      <c r="C453" t="str">
        <f>"520102199110027417"</f>
        <v>520102199110027417</v>
      </c>
      <c r="D453" t="s">
        <v>454</v>
      </c>
      <c r="E453" t="s">
        <v>455</v>
      </c>
      <c r="F453" t="s">
        <v>1</v>
      </c>
      <c r="G453" t="str">
        <f>"2018-11-19 16:07:09"</f>
        <v>2018-11-19 16:07:09</v>
      </c>
    </row>
    <row r="454" spans="1:7" x14ac:dyDescent="0.2">
      <c r="A454" t="s">
        <v>456</v>
      </c>
      <c r="B454" t="str">
        <f>"18823706739"</f>
        <v>18823706739</v>
      </c>
      <c r="C454" t="str">
        <f>"36242919901020551X"</f>
        <v>36242919901020551X</v>
      </c>
      <c r="D454" t="s">
        <v>0</v>
      </c>
      <c r="E454" t="s">
        <v>0</v>
      </c>
      <c r="F454" t="s">
        <v>1</v>
      </c>
      <c r="G454" t="str">
        <f>"2018-11-19 16:06:55"</f>
        <v>2018-11-19 16:06:55</v>
      </c>
    </row>
    <row r="455" spans="1:7" x14ac:dyDescent="0.2">
      <c r="A455" t="s">
        <v>0</v>
      </c>
      <c r="B455" t="str">
        <f>"15851635297"</f>
        <v>15851635297</v>
      </c>
      <c r="C455" t="s">
        <v>0</v>
      </c>
      <c r="D455" t="s">
        <v>0</v>
      </c>
      <c r="E455" t="s">
        <v>0</v>
      </c>
      <c r="F455" t="s">
        <v>1</v>
      </c>
      <c r="G455" t="str">
        <f>"2018-11-19 16:06:06"</f>
        <v>2018-11-19 16:06:06</v>
      </c>
    </row>
    <row r="456" spans="1:7" x14ac:dyDescent="0.2">
      <c r="A456" t="s">
        <v>0</v>
      </c>
      <c r="B456" t="str">
        <f>"13963450860"</f>
        <v>13963450860</v>
      </c>
      <c r="C456" t="s">
        <v>0</v>
      </c>
      <c r="D456" t="s">
        <v>0</v>
      </c>
      <c r="E456" t="s">
        <v>0</v>
      </c>
      <c r="F456" t="s">
        <v>1</v>
      </c>
      <c r="G456" t="str">
        <f>"2018-11-19 16:06:03"</f>
        <v>2018-11-19 16:06:03</v>
      </c>
    </row>
    <row r="457" spans="1:7" x14ac:dyDescent="0.2">
      <c r="A457" t="s">
        <v>0</v>
      </c>
      <c r="B457" t="str">
        <f>"13593368701"</f>
        <v>13593368701</v>
      </c>
      <c r="C457" t="s">
        <v>0</v>
      </c>
      <c r="D457" t="s">
        <v>0</v>
      </c>
      <c r="E457" t="s">
        <v>0</v>
      </c>
      <c r="F457" t="s">
        <v>1</v>
      </c>
      <c r="G457" t="str">
        <f>"2018-11-19 16:05:43"</f>
        <v>2018-11-19 16:05:43</v>
      </c>
    </row>
    <row r="458" spans="1:7" x14ac:dyDescent="0.2">
      <c r="A458" t="s">
        <v>0</v>
      </c>
      <c r="B458" t="str">
        <f>"13347719602"</f>
        <v>13347719602</v>
      </c>
      <c r="C458" t="s">
        <v>0</v>
      </c>
      <c r="D458" t="s">
        <v>0</v>
      </c>
      <c r="E458" t="s">
        <v>0</v>
      </c>
      <c r="F458" t="s">
        <v>1</v>
      </c>
      <c r="G458" t="str">
        <f>"2018-11-19 16:05:42"</f>
        <v>2018-11-19 16:05:42</v>
      </c>
    </row>
    <row r="459" spans="1:7" x14ac:dyDescent="0.2">
      <c r="A459" t="s">
        <v>457</v>
      </c>
      <c r="B459" t="str">
        <f>"18587906865"</f>
        <v>18587906865</v>
      </c>
      <c r="C459" t="str">
        <f>"450111199404100059"</f>
        <v>450111199404100059</v>
      </c>
      <c r="D459" t="s">
        <v>0</v>
      </c>
      <c r="E459" t="s">
        <v>0</v>
      </c>
      <c r="F459" t="s">
        <v>1</v>
      </c>
      <c r="G459" t="str">
        <f>"2018-11-19 16:05:21"</f>
        <v>2018-11-19 16:05:21</v>
      </c>
    </row>
    <row r="460" spans="1:7" x14ac:dyDescent="0.2">
      <c r="A460" t="s">
        <v>0</v>
      </c>
      <c r="B460" t="str">
        <f>"18434374483"</f>
        <v>18434374483</v>
      </c>
      <c r="C460" t="s">
        <v>0</v>
      </c>
      <c r="D460" t="s">
        <v>0</v>
      </c>
      <c r="E460" t="s">
        <v>0</v>
      </c>
      <c r="F460" t="s">
        <v>1</v>
      </c>
      <c r="G460" t="str">
        <f>"2018-11-19 16:05:09"</f>
        <v>2018-11-19 16:05:09</v>
      </c>
    </row>
    <row r="461" spans="1:7" x14ac:dyDescent="0.2">
      <c r="A461" t="s">
        <v>458</v>
      </c>
      <c r="B461" t="str">
        <f>"18770732282"</f>
        <v>18770732282</v>
      </c>
      <c r="C461" t="str">
        <f>"360731199401200827"</f>
        <v>360731199401200827</v>
      </c>
      <c r="D461" t="s">
        <v>0</v>
      </c>
      <c r="E461" t="s">
        <v>0</v>
      </c>
      <c r="F461" t="s">
        <v>1</v>
      </c>
      <c r="G461" t="str">
        <f>"2018-11-19 16:04:53"</f>
        <v>2018-11-19 16:04:53</v>
      </c>
    </row>
    <row r="462" spans="1:7" x14ac:dyDescent="0.2">
      <c r="A462" t="s">
        <v>459</v>
      </c>
      <c r="B462" t="str">
        <f>"15841437587"</f>
        <v>15841437587</v>
      </c>
      <c r="C462" t="str">
        <f>"211321198704031513"</f>
        <v>211321198704031513</v>
      </c>
      <c r="D462" t="s">
        <v>0</v>
      </c>
      <c r="E462" t="s">
        <v>0</v>
      </c>
      <c r="F462" t="s">
        <v>1</v>
      </c>
      <c r="G462" t="str">
        <f>"2018-11-19 16:04:53"</f>
        <v>2018-11-19 16:04:53</v>
      </c>
    </row>
    <row r="463" spans="1:7" x14ac:dyDescent="0.2">
      <c r="A463" t="s">
        <v>460</v>
      </c>
      <c r="B463" t="str">
        <f>"13831681875"</f>
        <v>13831681875</v>
      </c>
      <c r="C463" t="str">
        <f>"132825197610121613"</f>
        <v>132825197610121613</v>
      </c>
      <c r="D463" t="s">
        <v>461</v>
      </c>
      <c r="E463" t="s">
        <v>462</v>
      </c>
      <c r="F463" t="s">
        <v>1</v>
      </c>
      <c r="G463" t="str">
        <f>"2018-11-19 16:04:46"</f>
        <v>2018-11-19 16:04:46</v>
      </c>
    </row>
    <row r="464" spans="1:7" x14ac:dyDescent="0.2">
      <c r="A464" t="s">
        <v>463</v>
      </c>
      <c r="B464" t="str">
        <f>"13726530173"</f>
        <v>13726530173</v>
      </c>
      <c r="C464" t="str">
        <f>"440582198605130650"</f>
        <v>440582198605130650</v>
      </c>
      <c r="D464" t="s">
        <v>0</v>
      </c>
      <c r="E464" t="s">
        <v>0</v>
      </c>
      <c r="F464" t="s">
        <v>1</v>
      </c>
      <c r="G464" t="str">
        <f>"2018-11-19 16:04:36"</f>
        <v>2018-11-19 16:04:36</v>
      </c>
    </row>
    <row r="465" spans="1:7" x14ac:dyDescent="0.2">
      <c r="A465" t="s">
        <v>464</v>
      </c>
      <c r="B465" t="str">
        <f>"18600908594"</f>
        <v>18600908594</v>
      </c>
      <c r="C465" t="str">
        <f>"11010919930611035X"</f>
        <v>11010919930611035X</v>
      </c>
      <c r="D465" t="s">
        <v>0</v>
      </c>
      <c r="E465" t="s">
        <v>0</v>
      </c>
      <c r="F465" t="s">
        <v>1</v>
      </c>
      <c r="G465" t="str">
        <f>"2018-11-19 16:04:11"</f>
        <v>2018-11-19 16:04:11</v>
      </c>
    </row>
    <row r="466" spans="1:7" x14ac:dyDescent="0.2">
      <c r="A466" t="s">
        <v>465</v>
      </c>
      <c r="B466" t="str">
        <f>"17660443458"</f>
        <v>17660443458</v>
      </c>
      <c r="C466" t="str">
        <f>"371522199611113313"</f>
        <v>371522199611113313</v>
      </c>
      <c r="D466" t="s">
        <v>0</v>
      </c>
      <c r="E466" t="s">
        <v>0</v>
      </c>
      <c r="F466" t="s">
        <v>1</v>
      </c>
      <c r="G466" t="str">
        <f>"2018-11-19 16:04:02"</f>
        <v>2018-11-19 16:04:02</v>
      </c>
    </row>
    <row r="467" spans="1:7" x14ac:dyDescent="0.2">
      <c r="A467" t="s">
        <v>0</v>
      </c>
      <c r="B467" t="str">
        <f>"13084669340"</f>
        <v>13084669340</v>
      </c>
      <c r="C467" t="s">
        <v>0</v>
      </c>
      <c r="D467" t="s">
        <v>0</v>
      </c>
      <c r="E467" t="s">
        <v>0</v>
      </c>
      <c r="F467" t="s">
        <v>1</v>
      </c>
      <c r="G467" t="str">
        <f>"2018-11-19 16:03:57"</f>
        <v>2018-11-19 16:03:57</v>
      </c>
    </row>
    <row r="468" spans="1:7" x14ac:dyDescent="0.2">
      <c r="A468" t="s">
        <v>466</v>
      </c>
      <c r="B468" t="str">
        <f>"17691172180"</f>
        <v>17691172180</v>
      </c>
      <c r="C468" t="str">
        <f>"610626199701111012"</f>
        <v>610626199701111012</v>
      </c>
      <c r="D468" t="s">
        <v>0</v>
      </c>
      <c r="E468" t="s">
        <v>0</v>
      </c>
      <c r="F468" t="s">
        <v>1</v>
      </c>
      <c r="G468" t="str">
        <f>"2018-11-19 16:03:51"</f>
        <v>2018-11-19 16:03:51</v>
      </c>
    </row>
    <row r="469" spans="1:7" x14ac:dyDescent="0.2">
      <c r="A469" t="s">
        <v>467</v>
      </c>
      <c r="B469" t="str">
        <f>"13511664888"</f>
        <v>13511664888</v>
      </c>
      <c r="C469" t="str">
        <f>"320422197608120139"</f>
        <v>320422197608120139</v>
      </c>
      <c r="D469" t="s">
        <v>0</v>
      </c>
      <c r="E469" t="s">
        <v>0</v>
      </c>
      <c r="F469" t="s">
        <v>1</v>
      </c>
      <c r="G469" t="str">
        <f>"2018-11-19 16:03:46"</f>
        <v>2018-11-19 16:03:46</v>
      </c>
    </row>
    <row r="470" spans="1:7" x14ac:dyDescent="0.2">
      <c r="A470" t="s">
        <v>468</v>
      </c>
      <c r="B470" t="str">
        <f>"15931620203"</f>
        <v>15931620203</v>
      </c>
      <c r="C470" t="str">
        <f>"131023198811113019"</f>
        <v>131023198811113019</v>
      </c>
      <c r="D470" t="s">
        <v>0</v>
      </c>
      <c r="E470" t="s">
        <v>0</v>
      </c>
      <c r="F470" t="s">
        <v>1</v>
      </c>
      <c r="G470" t="str">
        <f>"2018-11-19 16:03:40"</f>
        <v>2018-11-19 16:03:40</v>
      </c>
    </row>
    <row r="471" spans="1:7" x14ac:dyDescent="0.2">
      <c r="A471" t="s">
        <v>469</v>
      </c>
      <c r="B471" t="str">
        <f>"18785609449"</f>
        <v>18785609449</v>
      </c>
      <c r="C471" t="str">
        <f>"522221199307275226"</f>
        <v>522221199307275226</v>
      </c>
      <c r="D471" t="s">
        <v>0</v>
      </c>
      <c r="E471" t="s">
        <v>0</v>
      </c>
      <c r="F471" t="s">
        <v>1</v>
      </c>
      <c r="G471" t="str">
        <f>"2018-11-19 16:03:33"</f>
        <v>2018-11-19 16:03:33</v>
      </c>
    </row>
    <row r="472" spans="1:7" x14ac:dyDescent="0.2">
      <c r="A472" t="s">
        <v>470</v>
      </c>
      <c r="B472" t="str">
        <f>"18632975080"</f>
        <v>18632975080</v>
      </c>
      <c r="C472" t="str">
        <f>"130531199211021031"</f>
        <v>130531199211021031</v>
      </c>
      <c r="D472" t="s">
        <v>0</v>
      </c>
      <c r="E472" t="s">
        <v>0</v>
      </c>
      <c r="F472" t="s">
        <v>1</v>
      </c>
      <c r="G472" t="str">
        <f>"2018-11-19 16:03:23"</f>
        <v>2018-11-19 16:03:23</v>
      </c>
    </row>
    <row r="473" spans="1:7" x14ac:dyDescent="0.2">
      <c r="A473" t="s">
        <v>0</v>
      </c>
      <c r="B473" t="str">
        <f>"17127610741"</f>
        <v>17127610741</v>
      </c>
      <c r="C473" t="s">
        <v>0</v>
      </c>
      <c r="D473" t="s">
        <v>0</v>
      </c>
      <c r="E473" t="s">
        <v>0</v>
      </c>
      <c r="F473" t="s">
        <v>1</v>
      </c>
      <c r="G473" t="str">
        <f>"2018-11-19 16:03:14"</f>
        <v>2018-11-19 16:03:14</v>
      </c>
    </row>
    <row r="474" spans="1:7" x14ac:dyDescent="0.2">
      <c r="A474" t="s">
        <v>471</v>
      </c>
      <c r="B474" t="str">
        <f>"13081094925"</f>
        <v>13081094925</v>
      </c>
      <c r="C474" t="str">
        <f>"130106199310021813"</f>
        <v>130106199310021813</v>
      </c>
      <c r="D474" t="s">
        <v>0</v>
      </c>
      <c r="E474" t="s">
        <v>0</v>
      </c>
      <c r="F474" t="s">
        <v>1</v>
      </c>
      <c r="G474" t="str">
        <f>"2018-11-19 16:03:12"</f>
        <v>2018-11-19 16:03:12</v>
      </c>
    </row>
    <row r="475" spans="1:7" x14ac:dyDescent="0.2">
      <c r="A475" t="s">
        <v>472</v>
      </c>
      <c r="B475" t="str">
        <f>"13595752005"</f>
        <v>13595752005</v>
      </c>
      <c r="C475" t="str">
        <f>"52242319811128041X"</f>
        <v>52242319811128041X</v>
      </c>
      <c r="D475" t="s">
        <v>473</v>
      </c>
      <c r="E475" t="s">
        <v>474</v>
      </c>
      <c r="F475" t="s">
        <v>1</v>
      </c>
      <c r="G475" t="str">
        <f>"2018-11-19 16:03:12"</f>
        <v>2018-11-19 16:03:12</v>
      </c>
    </row>
    <row r="476" spans="1:7" x14ac:dyDescent="0.2">
      <c r="A476" t="s">
        <v>0</v>
      </c>
      <c r="B476" t="str">
        <f>"17684042539"</f>
        <v>17684042539</v>
      </c>
      <c r="C476" t="s">
        <v>0</v>
      </c>
      <c r="D476" t="s">
        <v>0</v>
      </c>
      <c r="E476" t="s">
        <v>0</v>
      </c>
      <c r="F476" t="s">
        <v>1</v>
      </c>
      <c r="G476" t="str">
        <f>"2018-11-19 16:03:05"</f>
        <v>2018-11-19 16:03:05</v>
      </c>
    </row>
    <row r="477" spans="1:7" x14ac:dyDescent="0.2">
      <c r="A477" t="s">
        <v>475</v>
      </c>
      <c r="B477" t="str">
        <f>"15575855468"</f>
        <v>15575855468</v>
      </c>
      <c r="C477" t="str">
        <f>"430703198912181355"</f>
        <v>430703198912181355</v>
      </c>
      <c r="D477" t="s">
        <v>0</v>
      </c>
      <c r="E477" t="s">
        <v>0</v>
      </c>
      <c r="F477" t="s">
        <v>1</v>
      </c>
      <c r="G477" t="str">
        <f>"2018-11-19 16:03:01"</f>
        <v>2018-11-19 16:03:01</v>
      </c>
    </row>
    <row r="478" spans="1:7" x14ac:dyDescent="0.2">
      <c r="A478" t="s">
        <v>476</v>
      </c>
      <c r="B478" t="str">
        <f>"15214249937"</f>
        <v>15214249937</v>
      </c>
      <c r="C478" t="str">
        <f>"211203197804082016"</f>
        <v>211203197804082016</v>
      </c>
      <c r="D478" t="s">
        <v>0</v>
      </c>
      <c r="E478" t="s">
        <v>0</v>
      </c>
      <c r="F478" t="s">
        <v>1</v>
      </c>
      <c r="G478" t="str">
        <f>"2018-11-19 16:02:43"</f>
        <v>2018-11-19 16:02:43</v>
      </c>
    </row>
    <row r="479" spans="1:7" x14ac:dyDescent="0.2">
      <c r="A479" t="s">
        <v>477</v>
      </c>
      <c r="B479" t="str">
        <f>"15070997173"</f>
        <v>15070997173</v>
      </c>
      <c r="C479" t="str">
        <f>"360124199906191827"</f>
        <v>360124199906191827</v>
      </c>
      <c r="D479" t="s">
        <v>478</v>
      </c>
      <c r="E479" t="s">
        <v>479</v>
      </c>
      <c r="F479" t="s">
        <v>1</v>
      </c>
      <c r="G479" t="str">
        <f>"2018-11-19 16:02:35"</f>
        <v>2018-11-19 16:02:35</v>
      </c>
    </row>
    <row r="480" spans="1:7" x14ac:dyDescent="0.2">
      <c r="A480" t="s">
        <v>480</v>
      </c>
      <c r="B480" t="str">
        <f>"13887648077"</f>
        <v>13887648077</v>
      </c>
      <c r="C480" t="str">
        <f>"532624197606201714"</f>
        <v>532624197606201714</v>
      </c>
      <c r="D480" t="s">
        <v>0</v>
      </c>
      <c r="E480" t="s">
        <v>0</v>
      </c>
      <c r="F480" t="s">
        <v>1</v>
      </c>
      <c r="G480" t="str">
        <f>"2018-11-19 16:02:32"</f>
        <v>2018-11-19 16:02:32</v>
      </c>
    </row>
    <row r="481" spans="1:7" x14ac:dyDescent="0.2">
      <c r="A481" t="s">
        <v>481</v>
      </c>
      <c r="B481" t="str">
        <f>"15681538098"</f>
        <v>15681538098</v>
      </c>
      <c r="C481" t="str">
        <f>"510524199902195978"</f>
        <v>510524199902195978</v>
      </c>
      <c r="D481" t="s">
        <v>0</v>
      </c>
      <c r="E481" t="s">
        <v>0</v>
      </c>
      <c r="F481" t="s">
        <v>1</v>
      </c>
      <c r="G481" t="str">
        <f>"2018-11-19 16:02:19"</f>
        <v>2018-11-19 16:02:19</v>
      </c>
    </row>
    <row r="482" spans="1:7" x14ac:dyDescent="0.2">
      <c r="A482" t="s">
        <v>0</v>
      </c>
      <c r="B482" t="str">
        <f>"18873671872"</f>
        <v>18873671872</v>
      </c>
      <c r="C482" t="s">
        <v>0</v>
      </c>
      <c r="D482" t="s">
        <v>0</v>
      </c>
      <c r="E482" t="s">
        <v>0</v>
      </c>
      <c r="F482" t="s">
        <v>1</v>
      </c>
      <c r="G482" t="str">
        <f>"2018-11-19 16:02:18"</f>
        <v>2018-11-19 16:02:18</v>
      </c>
    </row>
    <row r="483" spans="1:7" x14ac:dyDescent="0.2">
      <c r="A483" t="s">
        <v>482</v>
      </c>
      <c r="B483" t="str">
        <f>"15229231927"</f>
        <v>15229231927</v>
      </c>
      <c r="C483" t="str">
        <f>"610115199605155027"</f>
        <v>610115199605155027</v>
      </c>
      <c r="D483" t="s">
        <v>0</v>
      </c>
      <c r="E483" t="s">
        <v>0</v>
      </c>
      <c r="F483" t="s">
        <v>1</v>
      </c>
      <c r="G483" t="str">
        <f>"2018-11-19 16:02:03"</f>
        <v>2018-11-19 16:02:03</v>
      </c>
    </row>
    <row r="484" spans="1:7" x14ac:dyDescent="0.2">
      <c r="A484" t="s">
        <v>483</v>
      </c>
      <c r="B484" t="str">
        <f>"18875236258"</f>
        <v>18875236258</v>
      </c>
      <c r="C484" t="str">
        <f>"500222199706094714"</f>
        <v>500222199706094714</v>
      </c>
      <c r="D484" t="s">
        <v>484</v>
      </c>
      <c r="E484" t="s">
        <v>485</v>
      </c>
      <c r="F484" t="s">
        <v>1</v>
      </c>
      <c r="G484" t="str">
        <f>"2018-11-19 16:02:01"</f>
        <v>2018-11-19 16:02:01</v>
      </c>
    </row>
    <row r="485" spans="1:7" x14ac:dyDescent="0.2">
      <c r="A485" t="s">
        <v>486</v>
      </c>
      <c r="B485" t="str">
        <f>"13593706182"</f>
        <v>13593706182</v>
      </c>
      <c r="C485" t="str">
        <f>"420322198904144517"</f>
        <v>420322198904144517</v>
      </c>
      <c r="D485" t="s">
        <v>0</v>
      </c>
      <c r="E485" t="s">
        <v>0</v>
      </c>
      <c r="F485" t="s">
        <v>1</v>
      </c>
      <c r="G485" t="str">
        <f>"2018-11-19 16:01:54"</f>
        <v>2018-11-19 16:01:54</v>
      </c>
    </row>
    <row r="486" spans="1:7" x14ac:dyDescent="0.2">
      <c r="A486" t="s">
        <v>487</v>
      </c>
      <c r="B486" t="str">
        <f>"18673712267"</f>
        <v>18673712267</v>
      </c>
      <c r="C486" t="str">
        <f>"43092219941202581X"</f>
        <v>43092219941202581X</v>
      </c>
      <c r="D486" t="s">
        <v>0</v>
      </c>
      <c r="E486" t="s">
        <v>0</v>
      </c>
      <c r="F486" t="s">
        <v>1</v>
      </c>
      <c r="G486" t="str">
        <f>"2018-11-19 16:01:44"</f>
        <v>2018-11-19 16:01:44</v>
      </c>
    </row>
    <row r="487" spans="1:7" x14ac:dyDescent="0.2">
      <c r="A487" t="s">
        <v>488</v>
      </c>
      <c r="B487" t="str">
        <f>"15192295095"</f>
        <v>15192295095</v>
      </c>
      <c r="C487" t="str">
        <f>"370687198207165478"</f>
        <v>370687198207165478</v>
      </c>
      <c r="D487" t="s">
        <v>0</v>
      </c>
      <c r="E487" t="s">
        <v>0</v>
      </c>
      <c r="F487" t="s">
        <v>1</v>
      </c>
      <c r="G487" t="str">
        <f>"2018-11-19 16:01:36"</f>
        <v>2018-11-19 16:01:36</v>
      </c>
    </row>
    <row r="488" spans="1:7" x14ac:dyDescent="0.2">
      <c r="A488" t="s">
        <v>0</v>
      </c>
      <c r="B488" t="str">
        <f>"13055387395"</f>
        <v>13055387395</v>
      </c>
      <c r="C488" t="s">
        <v>0</v>
      </c>
      <c r="D488" t="s">
        <v>0</v>
      </c>
      <c r="E488" t="s">
        <v>0</v>
      </c>
      <c r="F488" t="s">
        <v>1</v>
      </c>
      <c r="G488" t="str">
        <f>"2018-11-19 16:01:33"</f>
        <v>2018-11-19 16:01:33</v>
      </c>
    </row>
    <row r="489" spans="1:7" x14ac:dyDescent="0.2">
      <c r="A489" t="s">
        <v>489</v>
      </c>
      <c r="B489" t="str">
        <f>"18152275503"</f>
        <v>18152275503</v>
      </c>
      <c r="C489" t="str">
        <f>"622827199112202929"</f>
        <v>622827199112202929</v>
      </c>
      <c r="D489" t="s">
        <v>0</v>
      </c>
      <c r="E489" t="s">
        <v>0</v>
      </c>
      <c r="F489" t="s">
        <v>1</v>
      </c>
      <c r="G489" t="str">
        <f>"2018-11-19 16:01:25"</f>
        <v>2018-11-19 16:01:25</v>
      </c>
    </row>
    <row r="490" spans="1:7" x14ac:dyDescent="0.2">
      <c r="A490" t="s">
        <v>490</v>
      </c>
      <c r="B490" t="str">
        <f>"13869796067"</f>
        <v>13869796067</v>
      </c>
      <c r="C490" t="str">
        <f>"372929198604033035"</f>
        <v>372929198604033035</v>
      </c>
      <c r="D490" t="s">
        <v>0</v>
      </c>
      <c r="E490" t="s">
        <v>0</v>
      </c>
      <c r="F490" t="s">
        <v>1</v>
      </c>
      <c r="G490" t="str">
        <f>"2018-11-19 16:01:16"</f>
        <v>2018-11-19 16:01:16</v>
      </c>
    </row>
    <row r="491" spans="1:7" x14ac:dyDescent="0.2">
      <c r="A491" t="s">
        <v>491</v>
      </c>
      <c r="B491" t="str">
        <f>"15517128866"</f>
        <v>15517128866</v>
      </c>
      <c r="C491" t="str">
        <f>"410182199107010012"</f>
        <v>410182199107010012</v>
      </c>
      <c r="D491" t="s">
        <v>0</v>
      </c>
      <c r="E491" t="s">
        <v>0</v>
      </c>
      <c r="F491" t="s">
        <v>1</v>
      </c>
      <c r="G491" t="str">
        <f>"2018-11-19 16:01:06"</f>
        <v>2018-11-19 16:01:06</v>
      </c>
    </row>
    <row r="492" spans="1:7" x14ac:dyDescent="0.2">
      <c r="A492" t="s">
        <v>492</v>
      </c>
      <c r="B492" t="str">
        <f>"13602053269"</f>
        <v>13602053269</v>
      </c>
      <c r="C492" t="str">
        <f>"120222199102044619"</f>
        <v>120222199102044619</v>
      </c>
      <c r="D492" t="s">
        <v>0</v>
      </c>
      <c r="E492" t="s">
        <v>0</v>
      </c>
      <c r="F492" t="s">
        <v>1</v>
      </c>
      <c r="G492" t="str">
        <f>"2018-11-19 16:00:53"</f>
        <v>2018-11-19 16:00:53</v>
      </c>
    </row>
    <row r="493" spans="1:7" x14ac:dyDescent="0.2">
      <c r="A493" t="s">
        <v>493</v>
      </c>
      <c r="B493" t="str">
        <f>"13540131377"</f>
        <v>13540131377</v>
      </c>
      <c r="C493" t="str">
        <f>"51092219930820683X"</f>
        <v>51092219930820683X</v>
      </c>
      <c r="D493" t="s">
        <v>494</v>
      </c>
      <c r="E493" t="s">
        <v>495</v>
      </c>
      <c r="F493" t="s">
        <v>1</v>
      </c>
      <c r="G493" t="str">
        <f>"2018-11-19 16:00:42"</f>
        <v>2018-11-19 16:00:42</v>
      </c>
    </row>
    <row r="494" spans="1:7" x14ac:dyDescent="0.2">
      <c r="A494" t="s">
        <v>496</v>
      </c>
      <c r="B494" t="str">
        <f>"13521761919"</f>
        <v>13521761919</v>
      </c>
      <c r="C494" t="str">
        <f>"110222198908010841"</f>
        <v>110222198908010841</v>
      </c>
      <c r="D494" t="s">
        <v>0</v>
      </c>
      <c r="E494" t="s">
        <v>0</v>
      </c>
      <c r="F494" t="s">
        <v>1</v>
      </c>
      <c r="G494" t="str">
        <f>"2018-11-19 16:00:27"</f>
        <v>2018-11-19 16:00:27</v>
      </c>
    </row>
    <row r="495" spans="1:7" x14ac:dyDescent="0.2">
      <c r="A495" t="s">
        <v>429</v>
      </c>
      <c r="B495" t="str">
        <f>"13481083011"</f>
        <v>13481083011</v>
      </c>
      <c r="C495" t="str">
        <f>"450106198703181017"</f>
        <v>450106198703181017</v>
      </c>
      <c r="D495" t="s">
        <v>0</v>
      </c>
      <c r="E495" t="s">
        <v>0</v>
      </c>
      <c r="F495" t="s">
        <v>1</v>
      </c>
      <c r="G495" t="str">
        <f>"2018-11-19 16:00:25"</f>
        <v>2018-11-19 16:00:25</v>
      </c>
    </row>
    <row r="496" spans="1:7" x14ac:dyDescent="0.2">
      <c r="A496" t="s">
        <v>497</v>
      </c>
      <c r="B496" t="str">
        <f>"15918726418"</f>
        <v>15918726418</v>
      </c>
      <c r="C496" t="str">
        <f>"440183199105294834"</f>
        <v>440183199105294834</v>
      </c>
      <c r="D496" t="s">
        <v>0</v>
      </c>
      <c r="E496" t="s">
        <v>0</v>
      </c>
      <c r="F496" t="s">
        <v>1</v>
      </c>
      <c r="G496" t="str">
        <f>"2018-11-19 16:00:22"</f>
        <v>2018-11-19 16:00:22</v>
      </c>
    </row>
    <row r="497" spans="1:7" x14ac:dyDescent="0.2">
      <c r="A497" t="s">
        <v>0</v>
      </c>
      <c r="B497" t="str">
        <f>"15835249198"</f>
        <v>15835249198</v>
      </c>
      <c r="C497" t="s">
        <v>0</v>
      </c>
      <c r="D497" t="s">
        <v>0</v>
      </c>
      <c r="E497" t="s">
        <v>0</v>
      </c>
      <c r="F497" t="s">
        <v>1</v>
      </c>
      <c r="G497" t="str">
        <f>"2018-11-19 16:00:18"</f>
        <v>2018-11-19 16:00:18</v>
      </c>
    </row>
    <row r="498" spans="1:7" x14ac:dyDescent="0.2">
      <c r="A498" t="s">
        <v>0</v>
      </c>
      <c r="B498" t="str">
        <f>"17196155594"</f>
        <v>17196155594</v>
      </c>
      <c r="C498" t="s">
        <v>0</v>
      </c>
      <c r="D498" t="s">
        <v>0</v>
      </c>
      <c r="E498" t="s">
        <v>0</v>
      </c>
      <c r="F498" t="s">
        <v>1</v>
      </c>
      <c r="G498" t="str">
        <f>"2018-11-19 16:00:11"</f>
        <v>2018-11-19 16:00:11</v>
      </c>
    </row>
    <row r="499" spans="1:7" x14ac:dyDescent="0.2">
      <c r="A499" t="s">
        <v>498</v>
      </c>
      <c r="B499" t="str">
        <f>"15580712889"</f>
        <v>15580712889</v>
      </c>
      <c r="C499" t="str">
        <f>"433024197211240019"</f>
        <v>433024197211240019</v>
      </c>
      <c r="D499" t="s">
        <v>0</v>
      </c>
      <c r="E499" t="s">
        <v>0</v>
      </c>
      <c r="F499" t="s">
        <v>1</v>
      </c>
      <c r="G499" t="str">
        <f>"2018-11-19 15:59:47"</f>
        <v>2018-11-19 15:59:47</v>
      </c>
    </row>
    <row r="500" spans="1:7" x14ac:dyDescent="0.2">
      <c r="A500" t="s">
        <v>0</v>
      </c>
      <c r="B500" t="str">
        <f>"13584375789"</f>
        <v>13584375789</v>
      </c>
      <c r="C500" t="s">
        <v>0</v>
      </c>
      <c r="D500" t="s">
        <v>0</v>
      </c>
      <c r="E500" t="s">
        <v>0</v>
      </c>
      <c r="F500" t="s">
        <v>1</v>
      </c>
      <c r="G500" t="str">
        <f>"2018-11-19 15:59:43"</f>
        <v>2018-11-19 15:59:43</v>
      </c>
    </row>
    <row r="501" spans="1:7" x14ac:dyDescent="0.2">
      <c r="A501" t="s">
        <v>0</v>
      </c>
      <c r="B501" t="str">
        <f>"15006082710"</f>
        <v>15006082710</v>
      </c>
      <c r="C501" t="s">
        <v>0</v>
      </c>
      <c r="D501" t="s">
        <v>0</v>
      </c>
      <c r="E501" t="s">
        <v>0</v>
      </c>
      <c r="F501" t="s">
        <v>1</v>
      </c>
      <c r="G501" t="str">
        <f>"2018-11-19 15:59:41"</f>
        <v>2018-11-19 15:59:41</v>
      </c>
    </row>
    <row r="502" spans="1:7" x14ac:dyDescent="0.2">
      <c r="A502" t="s">
        <v>0</v>
      </c>
      <c r="B502" t="str">
        <f>"15687771500"</f>
        <v>15687771500</v>
      </c>
      <c r="C502" t="s">
        <v>0</v>
      </c>
      <c r="D502" t="s">
        <v>0</v>
      </c>
      <c r="E502" t="s">
        <v>0</v>
      </c>
      <c r="F502" t="s">
        <v>1</v>
      </c>
      <c r="G502" t="str">
        <f>"2018-11-19 15:59:33"</f>
        <v>2018-11-19 15:59:33</v>
      </c>
    </row>
    <row r="503" spans="1:7" x14ac:dyDescent="0.2">
      <c r="A503" t="s">
        <v>499</v>
      </c>
      <c r="B503" t="str">
        <f>"15203556865"</f>
        <v>15203556865</v>
      </c>
      <c r="C503" t="str">
        <f>"140481199505273218"</f>
        <v>140481199505273218</v>
      </c>
      <c r="D503" t="s">
        <v>0</v>
      </c>
      <c r="E503" t="s">
        <v>0</v>
      </c>
      <c r="F503" t="s">
        <v>1</v>
      </c>
      <c r="G503" t="str">
        <f>"2018-11-19 15:59:32"</f>
        <v>2018-11-19 15:59:32</v>
      </c>
    </row>
    <row r="504" spans="1:7" x14ac:dyDescent="0.2">
      <c r="A504" t="s">
        <v>500</v>
      </c>
      <c r="B504" t="str">
        <f>"17877707118"</f>
        <v>17877707118</v>
      </c>
      <c r="C504" t="str">
        <f>"430726199003254819"</f>
        <v>430726199003254819</v>
      </c>
      <c r="D504" t="s">
        <v>0</v>
      </c>
      <c r="E504" t="s">
        <v>0</v>
      </c>
      <c r="F504" t="s">
        <v>1</v>
      </c>
      <c r="G504" t="str">
        <f>"2018-11-19 15:59:31"</f>
        <v>2018-11-19 15:59:31</v>
      </c>
    </row>
    <row r="505" spans="1:7" x14ac:dyDescent="0.2">
      <c r="A505" t="s">
        <v>501</v>
      </c>
      <c r="B505" t="str">
        <f>"13035311230"</f>
        <v>13035311230</v>
      </c>
      <c r="C505" t="str">
        <f>"421087199509297027"</f>
        <v>421087199509297027</v>
      </c>
      <c r="D505" t="s">
        <v>0</v>
      </c>
      <c r="E505" t="s">
        <v>0</v>
      </c>
      <c r="F505" t="s">
        <v>1</v>
      </c>
      <c r="G505" t="str">
        <f>"2018-11-19 15:59:30"</f>
        <v>2018-11-19 15:59:30</v>
      </c>
    </row>
    <row r="506" spans="1:7" x14ac:dyDescent="0.2">
      <c r="A506" t="s">
        <v>502</v>
      </c>
      <c r="B506" t="str">
        <f>"17704379881"</f>
        <v>17704379881</v>
      </c>
      <c r="C506" t="str">
        <f>"220402199106125618"</f>
        <v>220402199106125618</v>
      </c>
      <c r="D506" t="s">
        <v>0</v>
      </c>
      <c r="E506" t="s">
        <v>0</v>
      </c>
      <c r="F506" t="s">
        <v>1</v>
      </c>
      <c r="G506" t="str">
        <f>"2018-11-19 15:59:27"</f>
        <v>2018-11-19 15:59:27</v>
      </c>
    </row>
    <row r="507" spans="1:7" x14ac:dyDescent="0.2">
      <c r="A507" t="s">
        <v>0</v>
      </c>
      <c r="B507" t="str">
        <f>"15893586810"</f>
        <v>15893586810</v>
      </c>
      <c r="C507" t="s">
        <v>0</v>
      </c>
      <c r="D507" t="s">
        <v>0</v>
      </c>
      <c r="E507" t="s">
        <v>0</v>
      </c>
      <c r="F507" t="s">
        <v>1</v>
      </c>
      <c r="G507" t="str">
        <f>"2018-11-19 15:59:16"</f>
        <v>2018-11-19 15:59:16</v>
      </c>
    </row>
    <row r="508" spans="1:7" x14ac:dyDescent="0.2">
      <c r="A508" t="s">
        <v>503</v>
      </c>
      <c r="B508" t="str">
        <f>"17729995556"</f>
        <v>17729995556</v>
      </c>
      <c r="C508" t="str">
        <f>"340221199405154350"</f>
        <v>340221199405154350</v>
      </c>
      <c r="D508" t="s">
        <v>0</v>
      </c>
      <c r="E508" t="s">
        <v>0</v>
      </c>
      <c r="F508" t="s">
        <v>1</v>
      </c>
      <c r="G508" t="str">
        <f>"2018-11-19 15:58:55"</f>
        <v>2018-11-19 15:58:55</v>
      </c>
    </row>
    <row r="509" spans="1:7" x14ac:dyDescent="0.2">
      <c r="A509" t="s">
        <v>504</v>
      </c>
      <c r="B509" t="str">
        <f>"18670348232"</f>
        <v>18670348232</v>
      </c>
      <c r="C509" t="str">
        <f>"430121198310257316"</f>
        <v>430121198310257316</v>
      </c>
      <c r="D509" t="s">
        <v>0</v>
      </c>
      <c r="E509" t="s">
        <v>0</v>
      </c>
      <c r="F509" t="s">
        <v>1</v>
      </c>
      <c r="G509" t="str">
        <f>"2018-11-19 15:58:48"</f>
        <v>2018-11-19 15:58:48</v>
      </c>
    </row>
    <row r="510" spans="1:7" x14ac:dyDescent="0.2">
      <c r="A510" t="s">
        <v>505</v>
      </c>
      <c r="B510" t="str">
        <f>"18879889010"</f>
        <v>18879889010</v>
      </c>
      <c r="C510" t="str">
        <f>"360203198711172027"</f>
        <v>360203198711172027</v>
      </c>
      <c r="D510" t="s">
        <v>506</v>
      </c>
      <c r="E510" t="s">
        <v>507</v>
      </c>
      <c r="F510" t="s">
        <v>1</v>
      </c>
      <c r="G510" t="str">
        <f>"2018-11-19 15:58:43"</f>
        <v>2018-11-19 15:58:43</v>
      </c>
    </row>
    <row r="511" spans="1:7" x14ac:dyDescent="0.2">
      <c r="A511" t="s">
        <v>508</v>
      </c>
      <c r="B511" t="str">
        <f>"15261192868"</f>
        <v>15261192868</v>
      </c>
      <c r="C511" t="str">
        <f>"321088198710153955"</f>
        <v>321088198710153955</v>
      </c>
      <c r="D511" t="s">
        <v>0</v>
      </c>
      <c r="E511" t="s">
        <v>0</v>
      </c>
      <c r="F511" t="s">
        <v>1</v>
      </c>
      <c r="G511" t="str">
        <f>"2018-11-19 15:58:36"</f>
        <v>2018-11-19 15:58:36</v>
      </c>
    </row>
    <row r="512" spans="1:7" x14ac:dyDescent="0.2">
      <c r="A512" t="s">
        <v>509</v>
      </c>
      <c r="B512" t="str">
        <f>"17702262566"</f>
        <v>17702262566</v>
      </c>
      <c r="C512" t="str">
        <f>"372328199704300079"</f>
        <v>372328199704300079</v>
      </c>
      <c r="D512" t="s">
        <v>0</v>
      </c>
      <c r="E512" t="s">
        <v>0</v>
      </c>
      <c r="F512" t="s">
        <v>1</v>
      </c>
      <c r="G512" t="str">
        <f>"2018-11-19 15:58:26"</f>
        <v>2018-11-19 15:58:26</v>
      </c>
    </row>
    <row r="513" spans="1:7" x14ac:dyDescent="0.2">
      <c r="A513" t="s">
        <v>510</v>
      </c>
      <c r="B513" t="str">
        <f>"13310925751"</f>
        <v>13310925751</v>
      </c>
      <c r="C513" t="str">
        <f>"612701198210252617"</f>
        <v>612701198210252617</v>
      </c>
      <c r="D513" t="s">
        <v>0</v>
      </c>
      <c r="E513" t="s">
        <v>0</v>
      </c>
      <c r="F513" t="s">
        <v>1</v>
      </c>
      <c r="G513" t="str">
        <f>"2018-11-19 15:58:08"</f>
        <v>2018-11-19 15:58:08</v>
      </c>
    </row>
    <row r="514" spans="1:7" x14ac:dyDescent="0.2">
      <c r="A514" t="s">
        <v>511</v>
      </c>
      <c r="B514" t="str">
        <f>"13168804103"</f>
        <v>13168804103</v>
      </c>
      <c r="C514" t="str">
        <f>"440184199809012731"</f>
        <v>440184199809012731</v>
      </c>
      <c r="D514" t="s">
        <v>512</v>
      </c>
      <c r="E514" t="s">
        <v>513</v>
      </c>
      <c r="F514" t="s">
        <v>1</v>
      </c>
      <c r="G514" t="str">
        <f>"2018-11-19 15:57:49"</f>
        <v>2018-11-19 15:57:49</v>
      </c>
    </row>
    <row r="515" spans="1:7" x14ac:dyDescent="0.2">
      <c r="A515" t="s">
        <v>0</v>
      </c>
      <c r="B515" t="str">
        <f>"18702858868"</f>
        <v>18702858868</v>
      </c>
      <c r="C515" t="s">
        <v>0</v>
      </c>
      <c r="D515" t="s">
        <v>0</v>
      </c>
      <c r="E515" t="s">
        <v>0</v>
      </c>
      <c r="F515" t="s">
        <v>1</v>
      </c>
      <c r="G515" t="str">
        <f>"2018-11-19 15:57:35"</f>
        <v>2018-11-19 15:57:35</v>
      </c>
    </row>
    <row r="516" spans="1:7" x14ac:dyDescent="0.2">
      <c r="A516" t="s">
        <v>514</v>
      </c>
      <c r="B516" t="str">
        <f>"13375433030"</f>
        <v>13375433030</v>
      </c>
      <c r="C516" t="str">
        <f>"372323198604152439"</f>
        <v>372323198604152439</v>
      </c>
      <c r="D516" t="s">
        <v>0</v>
      </c>
      <c r="E516" t="s">
        <v>0</v>
      </c>
      <c r="F516" t="s">
        <v>1</v>
      </c>
      <c r="G516" t="str">
        <f>"2018-11-19 15:57:28"</f>
        <v>2018-11-19 15:57:28</v>
      </c>
    </row>
    <row r="517" spans="1:7" x14ac:dyDescent="0.2">
      <c r="A517" t="s">
        <v>515</v>
      </c>
      <c r="B517" t="str">
        <f>"15945557462"</f>
        <v>15945557462</v>
      </c>
      <c r="C517" t="str">
        <f>"232324199812270923"</f>
        <v>232324199812270923</v>
      </c>
      <c r="D517" t="s">
        <v>0</v>
      </c>
      <c r="E517" t="s">
        <v>0</v>
      </c>
      <c r="F517" t="s">
        <v>1</v>
      </c>
      <c r="G517" t="str">
        <f>"2018-11-19 15:57:02"</f>
        <v>2018-11-19 15:57:02</v>
      </c>
    </row>
    <row r="518" spans="1:7" x14ac:dyDescent="0.2">
      <c r="A518" t="s">
        <v>516</v>
      </c>
      <c r="B518" t="str">
        <f>"18607074457"</f>
        <v>18607074457</v>
      </c>
      <c r="C518" t="str">
        <f>"360702199102111312"</f>
        <v>360702199102111312</v>
      </c>
      <c r="D518" t="s">
        <v>517</v>
      </c>
      <c r="E518" t="s">
        <v>518</v>
      </c>
      <c r="F518" t="s">
        <v>1</v>
      </c>
      <c r="G518" t="str">
        <f>"2018-11-19 15:56:41"</f>
        <v>2018-11-19 15:56:41</v>
      </c>
    </row>
    <row r="519" spans="1:7" x14ac:dyDescent="0.2">
      <c r="A519" t="s">
        <v>0</v>
      </c>
      <c r="B519" t="str">
        <f>"13790998049"</f>
        <v>13790998049</v>
      </c>
      <c r="C519" t="s">
        <v>0</v>
      </c>
      <c r="D519" t="s">
        <v>0</v>
      </c>
      <c r="E519" t="s">
        <v>0</v>
      </c>
      <c r="F519" t="s">
        <v>1</v>
      </c>
      <c r="G519" t="str">
        <f>"2018-11-19 15:56:33"</f>
        <v>2018-11-19 15:56:33</v>
      </c>
    </row>
    <row r="520" spans="1:7" x14ac:dyDescent="0.2">
      <c r="A520" t="s">
        <v>519</v>
      </c>
      <c r="B520" t="str">
        <f>"13724113404"</f>
        <v>13724113404</v>
      </c>
      <c r="C520" t="str">
        <f>"431021198306039143"</f>
        <v>431021198306039143</v>
      </c>
      <c r="D520" t="s">
        <v>0</v>
      </c>
      <c r="E520" t="s">
        <v>0</v>
      </c>
      <c r="F520" t="s">
        <v>1</v>
      </c>
      <c r="G520" t="str">
        <f>"2018-11-19 15:56:23"</f>
        <v>2018-11-19 15:56:23</v>
      </c>
    </row>
    <row r="521" spans="1:7" x14ac:dyDescent="0.2">
      <c r="A521" t="s">
        <v>520</v>
      </c>
      <c r="B521" t="str">
        <f>"15072584014"</f>
        <v>15072584014</v>
      </c>
      <c r="C521" t="str">
        <f>"420922199311096852"</f>
        <v>420922199311096852</v>
      </c>
      <c r="D521" t="s">
        <v>0</v>
      </c>
      <c r="E521" t="s">
        <v>0</v>
      </c>
      <c r="F521" t="s">
        <v>1</v>
      </c>
      <c r="G521" t="str">
        <f>"2018-11-19 15:56:18"</f>
        <v>2018-11-19 15:56:18</v>
      </c>
    </row>
    <row r="522" spans="1:7" x14ac:dyDescent="0.2">
      <c r="A522" t="s">
        <v>0</v>
      </c>
      <c r="B522" t="str">
        <f>"15336732811"</f>
        <v>15336732811</v>
      </c>
      <c r="C522" t="s">
        <v>0</v>
      </c>
      <c r="D522" t="s">
        <v>0</v>
      </c>
      <c r="E522" t="s">
        <v>0</v>
      </c>
      <c r="F522" t="s">
        <v>1</v>
      </c>
      <c r="G522" t="str">
        <f>"2018-11-19 15:55:53"</f>
        <v>2018-11-19 15:55:53</v>
      </c>
    </row>
    <row r="523" spans="1:7" x14ac:dyDescent="0.2">
      <c r="A523" t="s">
        <v>0</v>
      </c>
      <c r="B523" t="str">
        <f>"18132427891"</f>
        <v>18132427891</v>
      </c>
      <c r="C523" t="s">
        <v>0</v>
      </c>
      <c r="D523" t="s">
        <v>0</v>
      </c>
      <c r="E523" t="s">
        <v>0</v>
      </c>
      <c r="F523" t="s">
        <v>1</v>
      </c>
      <c r="G523" t="str">
        <f>"2018-11-19 15:55:37"</f>
        <v>2018-11-19 15:55:37</v>
      </c>
    </row>
    <row r="524" spans="1:7" x14ac:dyDescent="0.2">
      <c r="A524" t="s">
        <v>521</v>
      </c>
      <c r="B524" t="str">
        <f>"18860999090"</f>
        <v>18860999090</v>
      </c>
      <c r="C524" t="str">
        <f>"321322199202032758"</f>
        <v>321322199202032758</v>
      </c>
      <c r="D524" t="s">
        <v>0</v>
      </c>
      <c r="E524" t="s">
        <v>0</v>
      </c>
      <c r="F524" t="s">
        <v>1</v>
      </c>
      <c r="G524" t="str">
        <f>"2018-11-19 15:55:18"</f>
        <v>2018-11-19 15:55:18</v>
      </c>
    </row>
    <row r="525" spans="1:7" x14ac:dyDescent="0.2">
      <c r="A525" t="s">
        <v>0</v>
      </c>
      <c r="B525" t="str">
        <f>"13888159844"</f>
        <v>13888159844</v>
      </c>
      <c r="C525" t="s">
        <v>0</v>
      </c>
      <c r="D525" t="s">
        <v>0</v>
      </c>
      <c r="E525" t="s">
        <v>0</v>
      </c>
      <c r="F525" t="s">
        <v>1</v>
      </c>
      <c r="G525" t="str">
        <f>"2018-11-19 15:55:17"</f>
        <v>2018-11-19 15:55:17</v>
      </c>
    </row>
    <row r="526" spans="1:7" x14ac:dyDescent="0.2">
      <c r="A526" t="s">
        <v>522</v>
      </c>
      <c r="B526" t="str">
        <f>"13192707260"</f>
        <v>13192707260</v>
      </c>
      <c r="C526" t="str">
        <f>"441621199303096715"</f>
        <v>441621199303096715</v>
      </c>
      <c r="D526" t="s">
        <v>523</v>
      </c>
      <c r="E526" t="s">
        <v>524</v>
      </c>
      <c r="F526" t="s">
        <v>1</v>
      </c>
      <c r="G526" t="str">
        <f>"2018-11-19 15:55:05"</f>
        <v>2018-11-19 15:55:05</v>
      </c>
    </row>
    <row r="527" spans="1:7" x14ac:dyDescent="0.2">
      <c r="A527" t="s">
        <v>525</v>
      </c>
      <c r="B527" t="str">
        <f>"17844112302"</f>
        <v>17844112302</v>
      </c>
      <c r="C527" t="str">
        <f>"522601199509176812"</f>
        <v>522601199509176812</v>
      </c>
      <c r="D527" t="s">
        <v>0</v>
      </c>
      <c r="E527" t="s">
        <v>0</v>
      </c>
      <c r="F527" t="s">
        <v>1</v>
      </c>
      <c r="G527" t="str">
        <f>"2018-11-19 15:54:39"</f>
        <v>2018-11-19 15:54:39</v>
      </c>
    </row>
    <row r="528" spans="1:7" x14ac:dyDescent="0.2">
      <c r="A528" t="s">
        <v>526</v>
      </c>
      <c r="B528" t="str">
        <f>"18521798802"</f>
        <v>18521798802</v>
      </c>
      <c r="C528" t="str">
        <f>"370481198602285729"</f>
        <v>370481198602285729</v>
      </c>
      <c r="D528" t="s">
        <v>0</v>
      </c>
      <c r="E528" t="s">
        <v>0</v>
      </c>
      <c r="F528" t="s">
        <v>1</v>
      </c>
      <c r="G528" t="str">
        <f>"2018-11-19 15:54:37"</f>
        <v>2018-11-19 15:54:37</v>
      </c>
    </row>
    <row r="529" spans="1:7" x14ac:dyDescent="0.2">
      <c r="A529" t="s">
        <v>527</v>
      </c>
      <c r="B529" t="str">
        <f>"17744477719"</f>
        <v>17744477719</v>
      </c>
      <c r="C529" t="str">
        <f>"130731199303182626"</f>
        <v>130731199303182626</v>
      </c>
      <c r="D529" t="s">
        <v>0</v>
      </c>
      <c r="E529" t="s">
        <v>0</v>
      </c>
      <c r="F529" t="s">
        <v>1</v>
      </c>
      <c r="G529" t="str">
        <f>"2018-11-19 15:54:12"</f>
        <v>2018-11-19 15:54:12</v>
      </c>
    </row>
    <row r="530" spans="1:7" x14ac:dyDescent="0.2">
      <c r="A530" t="s">
        <v>528</v>
      </c>
      <c r="B530" t="str">
        <f>"13972012135"</f>
        <v>13972012135</v>
      </c>
      <c r="C530" t="str">
        <f>"422802199202091332"</f>
        <v>422802199202091332</v>
      </c>
      <c r="D530" t="s">
        <v>0</v>
      </c>
      <c r="E530" t="s">
        <v>0</v>
      </c>
      <c r="F530" t="s">
        <v>1</v>
      </c>
      <c r="G530" t="str">
        <f>"2018-11-19 15:53:35"</f>
        <v>2018-11-19 15:53:35</v>
      </c>
    </row>
    <row r="531" spans="1:7" x14ac:dyDescent="0.2">
      <c r="A531" t="s">
        <v>529</v>
      </c>
      <c r="B531" t="str">
        <f>"13976308204"</f>
        <v>13976308204</v>
      </c>
      <c r="C531" t="str">
        <f>"46002619741110093X"</f>
        <v>46002619741110093X</v>
      </c>
      <c r="D531" t="s">
        <v>0</v>
      </c>
      <c r="E531" t="s">
        <v>0</v>
      </c>
      <c r="F531" t="s">
        <v>1</v>
      </c>
      <c r="G531" t="str">
        <f>"2018-11-19 15:53:21"</f>
        <v>2018-11-19 15:53:21</v>
      </c>
    </row>
    <row r="532" spans="1:7" x14ac:dyDescent="0.2">
      <c r="A532" t="s">
        <v>530</v>
      </c>
      <c r="B532" t="str">
        <f>"15630567669"</f>
        <v>15630567669</v>
      </c>
      <c r="C532" t="str">
        <f>"130205199103284521"</f>
        <v>130205199103284521</v>
      </c>
      <c r="D532" t="s">
        <v>0</v>
      </c>
      <c r="E532" t="s">
        <v>0</v>
      </c>
      <c r="F532" t="s">
        <v>1</v>
      </c>
      <c r="G532" t="str">
        <f>"2018-11-19 15:53:15"</f>
        <v>2018-11-19 15:53:15</v>
      </c>
    </row>
    <row r="533" spans="1:7" x14ac:dyDescent="0.2">
      <c r="A533" t="s">
        <v>531</v>
      </c>
      <c r="B533" t="str">
        <f>"13209340090"</f>
        <v>13209340090</v>
      </c>
      <c r="C533" t="str">
        <f>"622801198708041478"</f>
        <v>622801198708041478</v>
      </c>
      <c r="D533" t="s">
        <v>0</v>
      </c>
      <c r="E533" t="s">
        <v>0</v>
      </c>
      <c r="F533" t="s">
        <v>1</v>
      </c>
      <c r="G533" t="str">
        <f>"2018-11-19 15:52:53"</f>
        <v>2018-11-19 15:52:53</v>
      </c>
    </row>
    <row r="534" spans="1:7" x14ac:dyDescent="0.2">
      <c r="A534" t="s">
        <v>0</v>
      </c>
      <c r="B534" t="str">
        <f>"13709646870"</f>
        <v>13709646870</v>
      </c>
      <c r="C534" t="s">
        <v>0</v>
      </c>
      <c r="D534" t="s">
        <v>0</v>
      </c>
      <c r="E534" t="s">
        <v>0</v>
      </c>
      <c r="F534" t="s">
        <v>1</v>
      </c>
      <c r="G534" t="str">
        <f>"2018-11-19 15:52:50"</f>
        <v>2018-11-19 15:52:50</v>
      </c>
    </row>
    <row r="535" spans="1:7" x14ac:dyDescent="0.2">
      <c r="A535" t="s">
        <v>532</v>
      </c>
      <c r="B535" t="str">
        <f>"17670356092"</f>
        <v>17670356092</v>
      </c>
      <c r="C535" t="str">
        <f>"430981200011084312"</f>
        <v>430981200011084312</v>
      </c>
      <c r="D535" t="s">
        <v>533</v>
      </c>
      <c r="E535" t="s">
        <v>534</v>
      </c>
      <c r="F535" t="s">
        <v>1</v>
      </c>
      <c r="G535" t="str">
        <f>"2018-11-19 15:52:47"</f>
        <v>2018-11-19 15:52:47</v>
      </c>
    </row>
    <row r="536" spans="1:7" x14ac:dyDescent="0.2">
      <c r="A536" t="s">
        <v>535</v>
      </c>
      <c r="B536" t="str">
        <f>"15102923211"</f>
        <v>15102923211</v>
      </c>
      <c r="C536" t="str">
        <f>"610123197203180765"</f>
        <v>610123197203180765</v>
      </c>
      <c r="D536" t="s">
        <v>0</v>
      </c>
      <c r="E536" t="s">
        <v>0</v>
      </c>
      <c r="F536" t="s">
        <v>1</v>
      </c>
      <c r="G536" t="str">
        <f>"2018-11-19 15:52:33"</f>
        <v>2018-11-19 15:52:33</v>
      </c>
    </row>
    <row r="537" spans="1:7" x14ac:dyDescent="0.2">
      <c r="A537" t="s">
        <v>536</v>
      </c>
      <c r="B537" t="str">
        <f>"13518749838"</f>
        <v>13518749838</v>
      </c>
      <c r="C537" t="str">
        <f>"513030198605157519"</f>
        <v>513030198605157519</v>
      </c>
      <c r="D537" t="s">
        <v>0</v>
      </c>
      <c r="E537" t="s">
        <v>0</v>
      </c>
      <c r="F537" t="s">
        <v>1</v>
      </c>
      <c r="G537" t="str">
        <f>"2018-11-19 15:52:21"</f>
        <v>2018-11-19 15:52:21</v>
      </c>
    </row>
    <row r="538" spans="1:7" x14ac:dyDescent="0.2">
      <c r="A538" t="s">
        <v>537</v>
      </c>
      <c r="B538" t="str">
        <f>"15979649413"</f>
        <v>15979649413</v>
      </c>
      <c r="C538" t="str">
        <f>"362422199108030071"</f>
        <v>362422199108030071</v>
      </c>
      <c r="D538" t="s">
        <v>0</v>
      </c>
      <c r="E538" t="s">
        <v>0</v>
      </c>
      <c r="F538" t="s">
        <v>1</v>
      </c>
      <c r="G538" t="str">
        <f>"2018-11-19 15:52:20"</f>
        <v>2018-11-19 15:52:20</v>
      </c>
    </row>
    <row r="539" spans="1:7" x14ac:dyDescent="0.2">
      <c r="A539" t="s">
        <v>538</v>
      </c>
      <c r="B539" t="str">
        <f>"13619438293"</f>
        <v>13619438293</v>
      </c>
      <c r="C539" t="str">
        <f>"532501198701171845"</f>
        <v>532501198701171845</v>
      </c>
      <c r="D539" t="s">
        <v>0</v>
      </c>
      <c r="E539" t="s">
        <v>0</v>
      </c>
      <c r="F539" t="s">
        <v>1</v>
      </c>
      <c r="G539" t="str">
        <f>"2018-11-19 15:52:09"</f>
        <v>2018-11-19 15:52:09</v>
      </c>
    </row>
    <row r="540" spans="1:7" x14ac:dyDescent="0.2">
      <c r="A540" t="s">
        <v>539</v>
      </c>
      <c r="B540" t="str">
        <f>"15589644888"</f>
        <v>15589644888</v>
      </c>
      <c r="C540" t="str">
        <f>"370403198207030831"</f>
        <v>370403198207030831</v>
      </c>
      <c r="D540" t="s">
        <v>0</v>
      </c>
      <c r="E540" t="s">
        <v>0</v>
      </c>
      <c r="F540" t="s">
        <v>1</v>
      </c>
      <c r="G540" t="str">
        <f>"2018-11-19 15:51:50"</f>
        <v>2018-11-19 15:51:50</v>
      </c>
    </row>
    <row r="541" spans="1:7" x14ac:dyDescent="0.2">
      <c r="A541" t="s">
        <v>0</v>
      </c>
      <c r="B541" t="str">
        <f>"15974302300"</f>
        <v>15974302300</v>
      </c>
      <c r="C541" t="s">
        <v>0</v>
      </c>
      <c r="D541" t="s">
        <v>0</v>
      </c>
      <c r="E541" t="s">
        <v>0</v>
      </c>
      <c r="F541" t="s">
        <v>1</v>
      </c>
      <c r="G541" t="str">
        <f>"2018-11-19 15:51:48"</f>
        <v>2018-11-19 15:51:48</v>
      </c>
    </row>
    <row r="542" spans="1:7" x14ac:dyDescent="0.2">
      <c r="A542" t="s">
        <v>540</v>
      </c>
      <c r="B542" t="str">
        <f>"13904890498"</f>
        <v>13904890498</v>
      </c>
      <c r="C542" t="str">
        <f>"230622198602166463"</f>
        <v>230622198602166463</v>
      </c>
      <c r="D542" t="s">
        <v>0</v>
      </c>
      <c r="E542" t="s">
        <v>0</v>
      </c>
      <c r="F542" t="s">
        <v>1</v>
      </c>
      <c r="G542" t="str">
        <f>"2018-11-19 15:51:47"</f>
        <v>2018-11-19 15:51:47</v>
      </c>
    </row>
    <row r="543" spans="1:7" x14ac:dyDescent="0.2">
      <c r="A543" t="s">
        <v>0</v>
      </c>
      <c r="B543" t="str">
        <f>"17688780792"</f>
        <v>17688780792</v>
      </c>
      <c r="C543" t="s">
        <v>0</v>
      </c>
      <c r="D543" t="s">
        <v>0</v>
      </c>
      <c r="E543" t="s">
        <v>0</v>
      </c>
      <c r="F543" t="s">
        <v>1</v>
      </c>
      <c r="G543" t="str">
        <f>"2018-11-19 15:51:42"</f>
        <v>2018-11-19 15:51:42</v>
      </c>
    </row>
    <row r="544" spans="1:7" x14ac:dyDescent="0.2">
      <c r="A544" t="s">
        <v>541</v>
      </c>
      <c r="B544" t="str">
        <f>"18914530629"</f>
        <v>18914530629</v>
      </c>
      <c r="C544" t="str">
        <f>"32108619770130323X"</f>
        <v>32108619770130323X</v>
      </c>
      <c r="D544" t="s">
        <v>542</v>
      </c>
      <c r="E544" t="s">
        <v>543</v>
      </c>
      <c r="F544" t="s">
        <v>1</v>
      </c>
      <c r="G544" t="str">
        <f>"2018-11-19 15:51:34"</f>
        <v>2018-11-19 15:51:34</v>
      </c>
    </row>
    <row r="545" spans="1:7" x14ac:dyDescent="0.2">
      <c r="A545" t="s">
        <v>544</v>
      </c>
      <c r="B545" t="str">
        <f>"15286467560"</f>
        <v>15286467560</v>
      </c>
      <c r="C545" t="str">
        <f>"513101199110024819"</f>
        <v>513101199110024819</v>
      </c>
      <c r="D545" t="s">
        <v>0</v>
      </c>
      <c r="E545" t="s">
        <v>0</v>
      </c>
      <c r="F545" t="s">
        <v>1</v>
      </c>
      <c r="G545" t="str">
        <f>"2018-11-19 15:51:05"</f>
        <v>2018-11-19 15:51:05</v>
      </c>
    </row>
    <row r="546" spans="1:7" x14ac:dyDescent="0.2">
      <c r="A546" t="s">
        <v>545</v>
      </c>
      <c r="B546" t="str">
        <f>"15388444256"</f>
        <v>15388444256</v>
      </c>
      <c r="C546" t="str">
        <f>"510122199011057315"</f>
        <v>510122199011057315</v>
      </c>
      <c r="D546" t="s">
        <v>546</v>
      </c>
      <c r="E546" t="s">
        <v>547</v>
      </c>
      <c r="F546" t="s">
        <v>1</v>
      </c>
      <c r="G546" t="str">
        <f>"2018-11-19 15:50:51"</f>
        <v>2018-11-19 15:50:51</v>
      </c>
    </row>
    <row r="547" spans="1:7" x14ac:dyDescent="0.2">
      <c r="A547" t="s">
        <v>548</v>
      </c>
      <c r="B547" t="str">
        <f>"13689836852"</f>
        <v>13689836852</v>
      </c>
      <c r="C547" t="str">
        <f>"220122198404241312"</f>
        <v>220122198404241312</v>
      </c>
      <c r="D547" t="s">
        <v>0</v>
      </c>
      <c r="E547" t="s">
        <v>0</v>
      </c>
      <c r="F547" t="s">
        <v>1</v>
      </c>
      <c r="G547" t="str">
        <f>"2018-11-19 15:50:51"</f>
        <v>2018-11-19 15:50:51</v>
      </c>
    </row>
    <row r="548" spans="1:7" x14ac:dyDescent="0.2">
      <c r="A548" t="s">
        <v>549</v>
      </c>
      <c r="B548" t="str">
        <f>"17710307072"</f>
        <v>17710307072</v>
      </c>
      <c r="C548" t="str">
        <f>"230119198911253215"</f>
        <v>230119198911253215</v>
      </c>
      <c r="D548" t="s">
        <v>0</v>
      </c>
      <c r="E548" t="s">
        <v>0</v>
      </c>
      <c r="F548" t="s">
        <v>1</v>
      </c>
      <c r="G548" t="str">
        <f>"2018-11-19 15:50:46"</f>
        <v>2018-11-19 15:50:46</v>
      </c>
    </row>
    <row r="549" spans="1:7" x14ac:dyDescent="0.2">
      <c r="A549" t="s">
        <v>550</v>
      </c>
      <c r="B549" t="str">
        <f>"15892715488"</f>
        <v>15892715488</v>
      </c>
      <c r="C549" t="str">
        <f>"511129199212132030"</f>
        <v>511129199212132030</v>
      </c>
      <c r="D549" t="s">
        <v>0</v>
      </c>
      <c r="E549" t="s">
        <v>0</v>
      </c>
      <c r="F549" t="s">
        <v>1</v>
      </c>
      <c r="G549" t="str">
        <f>"2018-11-19 15:50:39"</f>
        <v>2018-11-19 15:50:39</v>
      </c>
    </row>
    <row r="550" spans="1:7" x14ac:dyDescent="0.2">
      <c r="A550" t="s">
        <v>0</v>
      </c>
      <c r="B550" t="str">
        <f>"15577945903"</f>
        <v>15577945903</v>
      </c>
      <c r="C550" t="s">
        <v>0</v>
      </c>
      <c r="D550" t="s">
        <v>0</v>
      </c>
      <c r="E550" t="s">
        <v>0</v>
      </c>
      <c r="F550" t="s">
        <v>1</v>
      </c>
      <c r="G550" t="str">
        <f>"2018-11-19 15:50:21"</f>
        <v>2018-11-19 15:50:21</v>
      </c>
    </row>
    <row r="551" spans="1:7" x14ac:dyDescent="0.2">
      <c r="A551" t="s">
        <v>551</v>
      </c>
      <c r="B551" t="str">
        <f>"13707072538"</f>
        <v>13707072538</v>
      </c>
      <c r="C551" t="str">
        <f>"362126197510222418"</f>
        <v>362126197510222418</v>
      </c>
      <c r="D551" t="s">
        <v>0</v>
      </c>
      <c r="E551" t="s">
        <v>0</v>
      </c>
      <c r="F551" t="s">
        <v>1</v>
      </c>
      <c r="G551" t="str">
        <f>"2018-11-19 15:50:13"</f>
        <v>2018-11-19 15:50:13</v>
      </c>
    </row>
    <row r="552" spans="1:7" x14ac:dyDescent="0.2">
      <c r="A552" t="s">
        <v>552</v>
      </c>
      <c r="B552" t="str">
        <f>"15963712160"</f>
        <v>15963712160</v>
      </c>
      <c r="C552" t="str">
        <f>"370982198412273878"</f>
        <v>370982198412273878</v>
      </c>
      <c r="D552" t="s">
        <v>0</v>
      </c>
      <c r="E552" t="s">
        <v>0</v>
      </c>
      <c r="F552" t="s">
        <v>1</v>
      </c>
      <c r="G552" t="str">
        <f>"2018-11-19 15:50:02"</f>
        <v>2018-11-19 15:50:02</v>
      </c>
    </row>
    <row r="553" spans="1:7" x14ac:dyDescent="0.2">
      <c r="A553" t="s">
        <v>553</v>
      </c>
      <c r="B553" t="str">
        <f>"15801837749"</f>
        <v>15801837749</v>
      </c>
      <c r="C553" t="str">
        <f>"310104198609164014"</f>
        <v>310104198609164014</v>
      </c>
      <c r="D553" t="s">
        <v>0</v>
      </c>
      <c r="E553" t="s">
        <v>0</v>
      </c>
      <c r="F553" t="s">
        <v>1</v>
      </c>
      <c r="G553" t="str">
        <f>"2018-11-19 15:49:52"</f>
        <v>2018-11-19 15:49:52</v>
      </c>
    </row>
    <row r="554" spans="1:7" x14ac:dyDescent="0.2">
      <c r="A554" t="s">
        <v>554</v>
      </c>
      <c r="B554" t="str">
        <f>"15632735777"</f>
        <v>15632735777</v>
      </c>
      <c r="C554" t="str">
        <f>"130921198509283418"</f>
        <v>130921198509283418</v>
      </c>
      <c r="D554" t="s">
        <v>0</v>
      </c>
      <c r="E554" t="s">
        <v>0</v>
      </c>
      <c r="F554" t="s">
        <v>1</v>
      </c>
      <c r="G554" t="str">
        <f>"2018-11-19 15:49:41"</f>
        <v>2018-11-19 15:49:41</v>
      </c>
    </row>
    <row r="555" spans="1:7" x14ac:dyDescent="0.2">
      <c r="A555" t="s">
        <v>555</v>
      </c>
      <c r="B555" t="str">
        <f>"18357283393"</f>
        <v>18357283393</v>
      </c>
      <c r="C555" t="str">
        <f>"341021198907269735"</f>
        <v>341021198907269735</v>
      </c>
      <c r="D555" t="s">
        <v>0</v>
      </c>
      <c r="E555" t="s">
        <v>0</v>
      </c>
      <c r="F555" t="s">
        <v>1</v>
      </c>
      <c r="G555" t="str">
        <f>"2018-11-19 15:49:31"</f>
        <v>2018-11-19 15:49:31</v>
      </c>
    </row>
    <row r="556" spans="1:7" x14ac:dyDescent="0.2">
      <c r="A556" t="s">
        <v>556</v>
      </c>
      <c r="B556" t="str">
        <f>"17601606335"</f>
        <v>17601606335</v>
      </c>
      <c r="C556" t="str">
        <f>"130823199512052516"</f>
        <v>130823199512052516</v>
      </c>
      <c r="D556" t="s">
        <v>0</v>
      </c>
      <c r="E556" t="s">
        <v>0</v>
      </c>
      <c r="F556" t="s">
        <v>1</v>
      </c>
      <c r="G556" t="str">
        <f>"2018-11-19 15:49:19"</f>
        <v>2018-11-19 15:49:19</v>
      </c>
    </row>
    <row r="557" spans="1:7" x14ac:dyDescent="0.2">
      <c r="A557" t="s">
        <v>557</v>
      </c>
      <c r="B557" t="str">
        <f>"15875708883"</f>
        <v>15875708883</v>
      </c>
      <c r="C557" t="str">
        <f>"440684199506210834"</f>
        <v>440684199506210834</v>
      </c>
      <c r="D557" t="s">
        <v>558</v>
      </c>
      <c r="E557" t="s">
        <v>559</v>
      </c>
      <c r="F557" t="s">
        <v>1</v>
      </c>
      <c r="G557" t="str">
        <f>"2018-11-19 15:49:13"</f>
        <v>2018-11-19 15:49:13</v>
      </c>
    </row>
    <row r="558" spans="1:7" x14ac:dyDescent="0.2">
      <c r="A558" t="s">
        <v>560</v>
      </c>
      <c r="B558" t="str">
        <f>"18627287163"</f>
        <v>18627287163</v>
      </c>
      <c r="C558" t="str">
        <f>"421087199402264719"</f>
        <v>421087199402264719</v>
      </c>
      <c r="D558" t="s">
        <v>0</v>
      </c>
      <c r="E558" t="s">
        <v>0</v>
      </c>
      <c r="F558" t="s">
        <v>1</v>
      </c>
      <c r="G558" t="str">
        <f>"2018-11-19 15:49:12"</f>
        <v>2018-11-19 15:49:12</v>
      </c>
    </row>
    <row r="559" spans="1:7" x14ac:dyDescent="0.2">
      <c r="A559" t="s">
        <v>0</v>
      </c>
      <c r="B559" t="str">
        <f>"13812233331"</f>
        <v>13812233331</v>
      </c>
      <c r="C559" t="s">
        <v>0</v>
      </c>
      <c r="D559" t="s">
        <v>0</v>
      </c>
      <c r="E559" t="s">
        <v>0</v>
      </c>
      <c r="F559" t="s">
        <v>1</v>
      </c>
      <c r="G559" t="str">
        <f>"2018-11-19 15:49:10"</f>
        <v>2018-11-19 15:49:10</v>
      </c>
    </row>
    <row r="560" spans="1:7" x14ac:dyDescent="0.2">
      <c r="A560" t="s">
        <v>0</v>
      </c>
      <c r="B560" t="str">
        <f>"18786887331"</f>
        <v>18786887331</v>
      </c>
      <c r="C560" t="s">
        <v>0</v>
      </c>
      <c r="D560" t="s">
        <v>0</v>
      </c>
      <c r="E560" t="s">
        <v>0</v>
      </c>
      <c r="F560" t="s">
        <v>1</v>
      </c>
      <c r="G560" t="str">
        <f>"2018-11-19 15:48:53"</f>
        <v>2018-11-19 15:48:53</v>
      </c>
    </row>
    <row r="561" spans="1:7" x14ac:dyDescent="0.2">
      <c r="A561" t="s">
        <v>561</v>
      </c>
      <c r="B561" t="str">
        <f>"13104473737"</f>
        <v>13104473737</v>
      </c>
      <c r="C561" t="str">
        <f>"220202199102131817"</f>
        <v>220202199102131817</v>
      </c>
      <c r="D561" t="s">
        <v>0</v>
      </c>
      <c r="E561" t="s">
        <v>0</v>
      </c>
      <c r="F561" t="s">
        <v>1</v>
      </c>
      <c r="G561" t="str">
        <f>"2018-11-19 15:48:18"</f>
        <v>2018-11-19 15:48:18</v>
      </c>
    </row>
    <row r="562" spans="1:7" x14ac:dyDescent="0.2">
      <c r="A562" t="s">
        <v>562</v>
      </c>
      <c r="B562" t="str">
        <f>"13950493959"</f>
        <v>13950493959</v>
      </c>
      <c r="C562" t="str">
        <f>"350181199011181834"</f>
        <v>350181199011181834</v>
      </c>
      <c r="D562" t="s">
        <v>0</v>
      </c>
      <c r="E562" t="s">
        <v>0</v>
      </c>
      <c r="F562" t="s">
        <v>1</v>
      </c>
      <c r="G562" t="str">
        <f>"2018-11-19 15:48:00"</f>
        <v>2018-11-19 15:48:00</v>
      </c>
    </row>
    <row r="563" spans="1:7" x14ac:dyDescent="0.2">
      <c r="A563" t="s">
        <v>0</v>
      </c>
      <c r="B563" t="str">
        <f>"15806827209"</f>
        <v>15806827209</v>
      </c>
      <c r="C563" t="s">
        <v>0</v>
      </c>
      <c r="D563" t="s">
        <v>0</v>
      </c>
      <c r="E563" t="s">
        <v>0</v>
      </c>
      <c r="F563" t="s">
        <v>1</v>
      </c>
      <c r="G563" t="str">
        <f>"2018-11-19 15:47:58"</f>
        <v>2018-11-19 15:47:58</v>
      </c>
    </row>
    <row r="564" spans="1:7" x14ac:dyDescent="0.2">
      <c r="A564" t="s">
        <v>0</v>
      </c>
      <c r="B564" t="str">
        <f>"13524515537"</f>
        <v>13524515537</v>
      </c>
      <c r="C564" t="s">
        <v>0</v>
      </c>
      <c r="D564" t="s">
        <v>0</v>
      </c>
      <c r="E564" t="s">
        <v>0</v>
      </c>
      <c r="F564" t="s">
        <v>1</v>
      </c>
      <c r="G564" t="str">
        <f>"2018-11-19 15:47:54"</f>
        <v>2018-11-19 15:47:54</v>
      </c>
    </row>
    <row r="565" spans="1:7" x14ac:dyDescent="0.2">
      <c r="A565" t="s">
        <v>563</v>
      </c>
      <c r="B565" t="str">
        <f>"18745034342"</f>
        <v>18745034342</v>
      </c>
      <c r="C565" t="str">
        <f>"230121199312293449"</f>
        <v>230121199312293449</v>
      </c>
      <c r="D565" t="s">
        <v>0</v>
      </c>
      <c r="E565" t="s">
        <v>0</v>
      </c>
      <c r="F565" t="s">
        <v>1</v>
      </c>
      <c r="G565" t="str">
        <f>"2018-11-19 15:47:33"</f>
        <v>2018-11-19 15:47:33</v>
      </c>
    </row>
    <row r="566" spans="1:7" x14ac:dyDescent="0.2">
      <c r="A566" t="s">
        <v>564</v>
      </c>
      <c r="B566" t="str">
        <f>"13545227255"</f>
        <v>13545227255</v>
      </c>
      <c r="C566" t="str">
        <f>"43051119930920451X"</f>
        <v>43051119930920451X</v>
      </c>
      <c r="D566" t="s">
        <v>0</v>
      </c>
      <c r="E566" t="s">
        <v>0</v>
      </c>
      <c r="F566" t="s">
        <v>1</v>
      </c>
      <c r="G566" t="str">
        <f>"2018-11-19 15:47:33"</f>
        <v>2018-11-19 15:47:33</v>
      </c>
    </row>
    <row r="567" spans="1:7" x14ac:dyDescent="0.2">
      <c r="A567" t="s">
        <v>565</v>
      </c>
      <c r="B567" t="str">
        <f>"15972092030"</f>
        <v>15972092030</v>
      </c>
      <c r="C567" t="str">
        <f>"420983198803011032"</f>
        <v>420983198803011032</v>
      </c>
      <c r="D567" t="s">
        <v>0</v>
      </c>
      <c r="E567" t="s">
        <v>0</v>
      </c>
      <c r="F567" t="s">
        <v>1</v>
      </c>
      <c r="G567" t="str">
        <f>"2018-11-19 15:47:32"</f>
        <v>2018-11-19 15:47:32</v>
      </c>
    </row>
    <row r="568" spans="1:7" x14ac:dyDescent="0.2">
      <c r="A568" t="s">
        <v>566</v>
      </c>
      <c r="B568" t="str">
        <f>"17634968832"</f>
        <v>17634968832</v>
      </c>
      <c r="C568" t="str">
        <f>"140702199102017114"</f>
        <v>140702199102017114</v>
      </c>
      <c r="D568" t="s">
        <v>0</v>
      </c>
      <c r="E568" t="s">
        <v>0</v>
      </c>
      <c r="F568" t="s">
        <v>1</v>
      </c>
      <c r="G568" t="str">
        <f>"2018-11-19 15:47:31"</f>
        <v>2018-11-19 15:47:31</v>
      </c>
    </row>
    <row r="569" spans="1:7" x14ac:dyDescent="0.2">
      <c r="A569" t="s">
        <v>567</v>
      </c>
      <c r="B569" t="str">
        <f>"18791294461"</f>
        <v>18791294461</v>
      </c>
      <c r="C569" t="str">
        <f>"612724199405221131"</f>
        <v>612724199405221131</v>
      </c>
      <c r="D569" t="s">
        <v>0</v>
      </c>
      <c r="E569" t="s">
        <v>0</v>
      </c>
      <c r="F569" t="s">
        <v>1</v>
      </c>
      <c r="G569" t="str">
        <f>"2018-11-19 15:46:42"</f>
        <v>2018-11-19 15:46:42</v>
      </c>
    </row>
    <row r="570" spans="1:7" x14ac:dyDescent="0.2">
      <c r="A570" t="s">
        <v>568</v>
      </c>
      <c r="B570" t="str">
        <f>"17718793880"</f>
        <v>17718793880</v>
      </c>
      <c r="C570" t="str">
        <f>"622923198903063019"</f>
        <v>622923198903063019</v>
      </c>
      <c r="D570" t="s">
        <v>0</v>
      </c>
      <c r="E570" t="s">
        <v>0</v>
      </c>
      <c r="F570" t="s">
        <v>1</v>
      </c>
      <c r="G570" t="str">
        <f>"2018-11-19 15:46:40"</f>
        <v>2018-11-19 15:46:40</v>
      </c>
    </row>
    <row r="571" spans="1:7" x14ac:dyDescent="0.2">
      <c r="A571" t="s">
        <v>206</v>
      </c>
      <c r="B571" t="str">
        <f>"15365998943"</f>
        <v>15365998943</v>
      </c>
      <c r="C571" t="str">
        <f>"379009197510103212"</f>
        <v>379009197510103212</v>
      </c>
      <c r="D571" t="s">
        <v>0</v>
      </c>
      <c r="E571" t="s">
        <v>0</v>
      </c>
      <c r="F571" t="s">
        <v>1</v>
      </c>
      <c r="G571" t="str">
        <f>"2018-11-19 15:46:33"</f>
        <v>2018-11-19 15:46:33</v>
      </c>
    </row>
    <row r="572" spans="1:7" x14ac:dyDescent="0.2">
      <c r="A572" t="s">
        <v>569</v>
      </c>
      <c r="B572" t="str">
        <f>"15205946440"</f>
        <v>15205946440</v>
      </c>
      <c r="C572" t="str">
        <f>"232126198610083078"</f>
        <v>232126198610083078</v>
      </c>
      <c r="D572" t="s">
        <v>0</v>
      </c>
      <c r="E572" t="s">
        <v>0</v>
      </c>
      <c r="F572" t="s">
        <v>1</v>
      </c>
      <c r="G572" t="str">
        <f>"2018-11-19 15:46:32"</f>
        <v>2018-11-19 15:46:32</v>
      </c>
    </row>
    <row r="573" spans="1:7" x14ac:dyDescent="0.2">
      <c r="A573" t="s">
        <v>570</v>
      </c>
      <c r="B573" t="str">
        <f>"18978285189"</f>
        <v>18978285189</v>
      </c>
      <c r="C573" t="str">
        <f>"45128119980903346X"</f>
        <v>45128119980903346X</v>
      </c>
      <c r="D573" t="s">
        <v>571</v>
      </c>
      <c r="E573" t="s">
        <v>572</v>
      </c>
      <c r="F573" t="s">
        <v>1</v>
      </c>
      <c r="G573" t="str">
        <f>"2018-11-19 15:46:30"</f>
        <v>2018-11-19 15:46:30</v>
      </c>
    </row>
    <row r="574" spans="1:7" x14ac:dyDescent="0.2">
      <c r="A574" t="s">
        <v>0</v>
      </c>
      <c r="B574" t="str">
        <f>"13094834962"</f>
        <v>13094834962</v>
      </c>
      <c r="C574" t="s">
        <v>0</v>
      </c>
      <c r="D574" t="s">
        <v>0</v>
      </c>
      <c r="E574" t="s">
        <v>0</v>
      </c>
      <c r="F574" t="s">
        <v>1</v>
      </c>
      <c r="G574" t="str">
        <f>"2018-11-19 15:46:27"</f>
        <v>2018-11-19 15:46:27</v>
      </c>
    </row>
    <row r="575" spans="1:7" x14ac:dyDescent="0.2">
      <c r="A575" t="s">
        <v>573</v>
      </c>
      <c r="B575" t="str">
        <f>"18735340870"</f>
        <v>18735340870</v>
      </c>
      <c r="C575" t="str">
        <f>"142431199710036316"</f>
        <v>142431199710036316</v>
      </c>
      <c r="D575" t="s">
        <v>0</v>
      </c>
      <c r="E575" t="s">
        <v>0</v>
      </c>
      <c r="F575" t="s">
        <v>1</v>
      </c>
      <c r="G575" t="str">
        <f>"2018-11-19 15:46:24"</f>
        <v>2018-11-19 15:46:24</v>
      </c>
    </row>
    <row r="576" spans="1:7" x14ac:dyDescent="0.2">
      <c r="A576" t="s">
        <v>574</v>
      </c>
      <c r="B576" t="str">
        <f>"13620595409"</f>
        <v>13620595409</v>
      </c>
      <c r="C576" t="str">
        <f>"441802198707092419"</f>
        <v>441802198707092419</v>
      </c>
      <c r="D576" t="s">
        <v>0</v>
      </c>
      <c r="E576" t="s">
        <v>0</v>
      </c>
      <c r="F576" t="s">
        <v>1</v>
      </c>
      <c r="G576" t="str">
        <f>"2018-11-19 15:46:15"</f>
        <v>2018-11-19 15:46:15</v>
      </c>
    </row>
    <row r="577" spans="1:7" x14ac:dyDescent="0.2">
      <c r="A577" t="s">
        <v>575</v>
      </c>
      <c r="B577" t="str">
        <f>"15171369333"</f>
        <v>15171369333</v>
      </c>
      <c r="C577" t="str">
        <f>"420321198411116319"</f>
        <v>420321198411116319</v>
      </c>
      <c r="D577" t="s">
        <v>0</v>
      </c>
      <c r="E577" t="s">
        <v>0</v>
      </c>
      <c r="F577" t="s">
        <v>1</v>
      </c>
      <c r="G577" t="str">
        <f>"2018-11-19 15:46:11"</f>
        <v>2018-11-19 15:46:11</v>
      </c>
    </row>
    <row r="578" spans="1:7" x14ac:dyDescent="0.2">
      <c r="A578" t="s">
        <v>0</v>
      </c>
      <c r="B578" t="str">
        <f>"15004889545"</f>
        <v>15004889545</v>
      </c>
      <c r="C578" t="s">
        <v>0</v>
      </c>
      <c r="D578" t="s">
        <v>0</v>
      </c>
      <c r="E578" t="s">
        <v>0</v>
      </c>
      <c r="F578" t="s">
        <v>1</v>
      </c>
      <c r="G578" t="str">
        <f>"2018-11-19 15:45:55"</f>
        <v>2018-11-19 15:45:55</v>
      </c>
    </row>
    <row r="579" spans="1:7" x14ac:dyDescent="0.2">
      <c r="A579" t="s">
        <v>576</v>
      </c>
      <c r="B579" t="str">
        <f>"13373183871"</f>
        <v>13373183871</v>
      </c>
      <c r="C579" t="str">
        <f>"131126198602131813"</f>
        <v>131126198602131813</v>
      </c>
      <c r="D579" t="s">
        <v>0</v>
      </c>
      <c r="E579" t="s">
        <v>0</v>
      </c>
      <c r="F579" t="s">
        <v>1</v>
      </c>
      <c r="G579" t="str">
        <f>"2018-11-19 15:44:20"</f>
        <v>2018-11-19 15:44:20</v>
      </c>
    </row>
    <row r="580" spans="1:7" x14ac:dyDescent="0.2">
      <c r="A580" t="s">
        <v>577</v>
      </c>
      <c r="B580" t="str">
        <f>"15966998458"</f>
        <v>15966998458</v>
      </c>
      <c r="C580" t="str">
        <f>"371202197210065321"</f>
        <v>371202197210065321</v>
      </c>
      <c r="D580" t="s">
        <v>578</v>
      </c>
      <c r="E580" t="s">
        <v>579</v>
      </c>
      <c r="F580" t="s">
        <v>1</v>
      </c>
      <c r="G580" t="str">
        <f>"2018-11-19 15:44:13"</f>
        <v>2018-11-19 15:44:13</v>
      </c>
    </row>
    <row r="581" spans="1:7" x14ac:dyDescent="0.2">
      <c r="A581" t="s">
        <v>580</v>
      </c>
      <c r="B581" t="str">
        <f>"13805349906"</f>
        <v>13805349906</v>
      </c>
      <c r="C581" t="str">
        <f>"371402198608032613"</f>
        <v>371402198608032613</v>
      </c>
      <c r="D581" t="s">
        <v>0</v>
      </c>
      <c r="E581" t="s">
        <v>0</v>
      </c>
      <c r="F581" t="s">
        <v>1</v>
      </c>
      <c r="G581" t="str">
        <f>"2018-11-19 15:44:11"</f>
        <v>2018-11-19 15:44:11</v>
      </c>
    </row>
    <row r="582" spans="1:7" x14ac:dyDescent="0.2">
      <c r="A582" t="s">
        <v>581</v>
      </c>
      <c r="B582" t="str">
        <f>"18267073566"</f>
        <v>18267073566</v>
      </c>
      <c r="C582" t="str">
        <f>"142729199405073318"</f>
        <v>142729199405073318</v>
      </c>
      <c r="D582" t="s">
        <v>0</v>
      </c>
      <c r="E582" t="s">
        <v>0</v>
      </c>
      <c r="F582" t="s">
        <v>1</v>
      </c>
      <c r="G582" t="str">
        <f>"2018-11-19 15:43:56"</f>
        <v>2018-11-19 15:43:56</v>
      </c>
    </row>
    <row r="583" spans="1:7" x14ac:dyDescent="0.2">
      <c r="A583" t="s">
        <v>582</v>
      </c>
      <c r="B583" t="str">
        <f>"15881094524"</f>
        <v>15881094524</v>
      </c>
      <c r="C583" t="str">
        <f>"510183199004040016"</f>
        <v>510183199004040016</v>
      </c>
      <c r="D583" t="s">
        <v>0</v>
      </c>
      <c r="E583" t="s">
        <v>0</v>
      </c>
      <c r="F583" t="s">
        <v>1</v>
      </c>
      <c r="G583" t="str">
        <f>"2018-11-19 15:43:53"</f>
        <v>2018-11-19 15:43:53</v>
      </c>
    </row>
    <row r="584" spans="1:7" x14ac:dyDescent="0.2">
      <c r="A584" t="s">
        <v>583</v>
      </c>
      <c r="B584" t="str">
        <f>"18612533525"</f>
        <v>18612533525</v>
      </c>
      <c r="C584" t="str">
        <f>"110105199602098310"</f>
        <v>110105199602098310</v>
      </c>
      <c r="D584" t="s">
        <v>584</v>
      </c>
      <c r="E584" t="s">
        <v>585</v>
      </c>
      <c r="F584" t="s">
        <v>1</v>
      </c>
      <c r="G584" t="str">
        <f>"2018-11-19 15:43:49"</f>
        <v>2018-11-19 15:43:49</v>
      </c>
    </row>
    <row r="585" spans="1:7" x14ac:dyDescent="0.2">
      <c r="A585" t="s">
        <v>586</v>
      </c>
      <c r="B585" t="str">
        <f>"13685230686"</f>
        <v>13685230686</v>
      </c>
      <c r="C585" t="str">
        <f>"320421197911272817"</f>
        <v>320421197911272817</v>
      </c>
      <c r="D585" t="s">
        <v>0</v>
      </c>
      <c r="E585" t="s">
        <v>0</v>
      </c>
      <c r="F585" t="s">
        <v>1</v>
      </c>
      <c r="G585" t="str">
        <f>"2018-11-19 15:43:37"</f>
        <v>2018-11-19 15:43:37</v>
      </c>
    </row>
    <row r="586" spans="1:7" x14ac:dyDescent="0.2">
      <c r="A586" t="s">
        <v>587</v>
      </c>
      <c r="B586" t="str">
        <f>"15723063818"</f>
        <v>15723063818</v>
      </c>
      <c r="C586" t="str">
        <f>"500236199308196959"</f>
        <v>500236199308196959</v>
      </c>
      <c r="D586" t="s">
        <v>588</v>
      </c>
      <c r="E586" t="s">
        <v>589</v>
      </c>
      <c r="F586" t="s">
        <v>1</v>
      </c>
      <c r="G586" t="str">
        <f>"2018-11-19 15:43:27"</f>
        <v>2018-11-19 15:43:27</v>
      </c>
    </row>
    <row r="587" spans="1:7" x14ac:dyDescent="0.2">
      <c r="A587" t="s">
        <v>0</v>
      </c>
      <c r="B587" t="str">
        <f>"15218149487"</f>
        <v>15218149487</v>
      </c>
      <c r="C587" t="s">
        <v>0</v>
      </c>
      <c r="D587" t="s">
        <v>0</v>
      </c>
      <c r="E587" t="s">
        <v>0</v>
      </c>
      <c r="F587" t="s">
        <v>1</v>
      </c>
      <c r="G587" t="str">
        <f>"2018-11-19 15:43:23"</f>
        <v>2018-11-19 15:43:23</v>
      </c>
    </row>
    <row r="588" spans="1:7" x14ac:dyDescent="0.2">
      <c r="A588" t="s">
        <v>0</v>
      </c>
      <c r="B588" t="str">
        <f>"18942583472"</f>
        <v>18942583472</v>
      </c>
      <c r="C588" t="s">
        <v>0</v>
      </c>
      <c r="D588" t="s">
        <v>0</v>
      </c>
      <c r="E588" t="s">
        <v>0</v>
      </c>
      <c r="F588" t="s">
        <v>1</v>
      </c>
      <c r="G588" t="str">
        <f>"2018-11-19 15:43:14"</f>
        <v>2018-11-19 15:43:14</v>
      </c>
    </row>
    <row r="589" spans="1:7" x14ac:dyDescent="0.2">
      <c r="A589" t="s">
        <v>0</v>
      </c>
      <c r="B589" t="str">
        <f>"17305938717"</f>
        <v>17305938717</v>
      </c>
      <c r="C589" t="s">
        <v>0</v>
      </c>
      <c r="D589" t="s">
        <v>0</v>
      </c>
      <c r="E589" t="s">
        <v>0</v>
      </c>
      <c r="F589" t="s">
        <v>1</v>
      </c>
      <c r="G589" t="str">
        <f>"2018-11-19 15:43:10"</f>
        <v>2018-11-19 15:43:10</v>
      </c>
    </row>
    <row r="590" spans="1:7" x14ac:dyDescent="0.2">
      <c r="A590" t="s">
        <v>590</v>
      </c>
      <c r="B590" t="str">
        <f>"13379235518"</f>
        <v>13379235518</v>
      </c>
      <c r="C590" t="str">
        <f>"230603199002262115"</f>
        <v>230603199002262115</v>
      </c>
      <c r="D590" t="s">
        <v>0</v>
      </c>
      <c r="E590" t="s">
        <v>0</v>
      </c>
      <c r="F590" t="s">
        <v>1</v>
      </c>
      <c r="G590" t="str">
        <f>"2018-11-19 15:43:10"</f>
        <v>2018-11-19 15:43:10</v>
      </c>
    </row>
    <row r="591" spans="1:7" x14ac:dyDescent="0.2">
      <c r="A591" t="s">
        <v>591</v>
      </c>
      <c r="B591" t="str">
        <f>"18716793215"</f>
        <v>18716793215</v>
      </c>
      <c r="C591" t="str">
        <f>"500235199401250343"</f>
        <v>500235199401250343</v>
      </c>
      <c r="D591" t="s">
        <v>0</v>
      </c>
      <c r="E591" t="s">
        <v>0</v>
      </c>
      <c r="F591" t="s">
        <v>1</v>
      </c>
      <c r="G591" t="str">
        <f>"2018-11-19 15:43:07"</f>
        <v>2018-11-19 15:43:07</v>
      </c>
    </row>
    <row r="592" spans="1:7" x14ac:dyDescent="0.2">
      <c r="A592" t="s">
        <v>592</v>
      </c>
      <c r="B592" t="str">
        <f>"17640153990"</f>
        <v>17640153990</v>
      </c>
      <c r="C592" t="str">
        <f>"211223199001211069"</f>
        <v>211223199001211069</v>
      </c>
      <c r="D592" t="s">
        <v>0</v>
      </c>
      <c r="E592" t="s">
        <v>0</v>
      </c>
      <c r="F592" t="s">
        <v>1</v>
      </c>
      <c r="G592" t="str">
        <f>"2018-11-19 15:43:03"</f>
        <v>2018-11-19 15:43:03</v>
      </c>
    </row>
    <row r="593" spans="1:7" x14ac:dyDescent="0.2">
      <c r="A593" t="s">
        <v>593</v>
      </c>
      <c r="B593" t="str">
        <f>"18595581330"</f>
        <v>18595581330</v>
      </c>
      <c r="C593" t="str">
        <f>"410223199611066010"</f>
        <v>410223199611066010</v>
      </c>
      <c r="D593" t="s">
        <v>0</v>
      </c>
      <c r="E593" t="s">
        <v>0</v>
      </c>
      <c r="F593" t="s">
        <v>1</v>
      </c>
      <c r="G593" t="str">
        <f>"2018-11-19 15:42:29"</f>
        <v>2018-11-19 15:42:29</v>
      </c>
    </row>
    <row r="594" spans="1:7" x14ac:dyDescent="0.2">
      <c r="A594" t="s">
        <v>0</v>
      </c>
      <c r="B594" t="str">
        <f>"13175389094"</f>
        <v>13175389094</v>
      </c>
      <c r="C594" t="s">
        <v>0</v>
      </c>
      <c r="D594" t="s">
        <v>0</v>
      </c>
      <c r="E594" t="s">
        <v>0</v>
      </c>
      <c r="F594" t="s">
        <v>1</v>
      </c>
      <c r="G594" t="str">
        <f>"2018-11-19 15:42:22"</f>
        <v>2018-11-19 15:42:22</v>
      </c>
    </row>
    <row r="595" spans="1:7" x14ac:dyDescent="0.2">
      <c r="A595" t="s">
        <v>594</v>
      </c>
      <c r="B595" t="str">
        <f>"13126329265"</f>
        <v>13126329265</v>
      </c>
      <c r="C595" t="str">
        <f>"450921198707092414"</f>
        <v>450921198707092414</v>
      </c>
      <c r="D595" t="s">
        <v>595</v>
      </c>
      <c r="E595" t="s">
        <v>596</v>
      </c>
      <c r="F595" t="s">
        <v>1</v>
      </c>
      <c r="G595" t="str">
        <f>"2018-11-19 15:42:18"</f>
        <v>2018-11-19 15:42:18</v>
      </c>
    </row>
    <row r="596" spans="1:7" x14ac:dyDescent="0.2">
      <c r="A596" t="s">
        <v>0</v>
      </c>
      <c r="B596" t="str">
        <f>"15103005020"</f>
        <v>15103005020</v>
      </c>
      <c r="C596" t="s">
        <v>0</v>
      </c>
      <c r="D596" t="s">
        <v>0</v>
      </c>
      <c r="E596" t="s">
        <v>0</v>
      </c>
      <c r="F596" t="s">
        <v>1</v>
      </c>
      <c r="G596" t="str">
        <f>"2018-11-19 15:42:10"</f>
        <v>2018-11-19 15:42:10</v>
      </c>
    </row>
    <row r="597" spans="1:7" x14ac:dyDescent="0.2">
      <c r="A597" t="s">
        <v>597</v>
      </c>
      <c r="B597" t="str">
        <f>"14753758077"</f>
        <v>14753758077</v>
      </c>
      <c r="C597" t="str">
        <f>"370883199010276836"</f>
        <v>370883199010276836</v>
      </c>
      <c r="D597" t="s">
        <v>0</v>
      </c>
      <c r="E597" t="s">
        <v>0</v>
      </c>
      <c r="F597" t="s">
        <v>1</v>
      </c>
      <c r="G597" t="str">
        <f>"2018-11-19 15:41:55"</f>
        <v>2018-11-19 15:41:55</v>
      </c>
    </row>
    <row r="598" spans="1:7" x14ac:dyDescent="0.2">
      <c r="A598" t="s">
        <v>0</v>
      </c>
      <c r="B598" t="str">
        <f>"13871138907"</f>
        <v>13871138907</v>
      </c>
      <c r="C598" t="s">
        <v>0</v>
      </c>
      <c r="D598" t="s">
        <v>0</v>
      </c>
      <c r="E598" t="s">
        <v>0</v>
      </c>
      <c r="F598" t="s">
        <v>1</v>
      </c>
      <c r="G598" t="str">
        <f>"2018-11-19 15:41:42"</f>
        <v>2018-11-19 15:41:42</v>
      </c>
    </row>
    <row r="599" spans="1:7" x14ac:dyDescent="0.2">
      <c r="A599" t="s">
        <v>598</v>
      </c>
      <c r="B599" t="str">
        <f>"15217417469"</f>
        <v>15217417469</v>
      </c>
      <c r="C599" t="str">
        <f>"440681199408214242"</f>
        <v>440681199408214242</v>
      </c>
      <c r="D599" t="s">
        <v>0</v>
      </c>
      <c r="E599" t="s">
        <v>0</v>
      </c>
      <c r="F599" t="s">
        <v>1</v>
      </c>
      <c r="G599" t="str">
        <f>"2018-11-19 15:41:42"</f>
        <v>2018-11-19 15:41:42</v>
      </c>
    </row>
    <row r="600" spans="1:7" x14ac:dyDescent="0.2">
      <c r="A600" t="s">
        <v>599</v>
      </c>
      <c r="B600" t="str">
        <f>"18053152009"</f>
        <v>18053152009</v>
      </c>
      <c r="C600" t="str">
        <f>"371422198401013517"</f>
        <v>371422198401013517</v>
      </c>
      <c r="D600" t="s">
        <v>0</v>
      </c>
      <c r="E600" t="s">
        <v>0</v>
      </c>
      <c r="F600" t="s">
        <v>1</v>
      </c>
      <c r="G600" t="str">
        <f>"2018-11-19 15:41:41"</f>
        <v>2018-11-19 15:41:41</v>
      </c>
    </row>
    <row r="601" spans="1:7" x14ac:dyDescent="0.2">
      <c r="A601" t="s">
        <v>600</v>
      </c>
      <c r="B601" t="str">
        <f>"15861190939"</f>
        <v>15861190939</v>
      </c>
      <c r="C601" t="str">
        <f>"320483199211098430"</f>
        <v>320483199211098430</v>
      </c>
      <c r="D601" t="s">
        <v>0</v>
      </c>
      <c r="E601" t="s">
        <v>0</v>
      </c>
      <c r="F601" t="s">
        <v>1</v>
      </c>
      <c r="G601" t="str">
        <f>"2018-11-19 15:41:18"</f>
        <v>2018-11-19 15:41:18</v>
      </c>
    </row>
    <row r="602" spans="1:7" x14ac:dyDescent="0.2">
      <c r="A602" t="s">
        <v>601</v>
      </c>
      <c r="B602" t="str">
        <f>"17631729598"</f>
        <v>17631729598</v>
      </c>
      <c r="C602" t="str">
        <f>"130981199708252914"</f>
        <v>130981199708252914</v>
      </c>
      <c r="D602" t="s">
        <v>602</v>
      </c>
      <c r="E602" t="s">
        <v>603</v>
      </c>
      <c r="F602" t="s">
        <v>1</v>
      </c>
      <c r="G602" t="str">
        <f>"2018-11-19 15:41:07"</f>
        <v>2018-11-19 15:41:07</v>
      </c>
    </row>
    <row r="603" spans="1:7" x14ac:dyDescent="0.2">
      <c r="A603" t="s">
        <v>604</v>
      </c>
      <c r="B603" t="str">
        <f>"13778491145"</f>
        <v>13778491145</v>
      </c>
      <c r="C603" t="str">
        <f>"511023198909083672"</f>
        <v>511023198909083672</v>
      </c>
      <c r="D603" t="s">
        <v>0</v>
      </c>
      <c r="E603" t="s">
        <v>0</v>
      </c>
      <c r="F603" t="s">
        <v>1</v>
      </c>
      <c r="G603" t="str">
        <f>"2018-11-19 15:41:01"</f>
        <v>2018-11-19 15:41:01</v>
      </c>
    </row>
    <row r="604" spans="1:7" x14ac:dyDescent="0.2">
      <c r="A604" t="s">
        <v>0</v>
      </c>
      <c r="B604" t="str">
        <f>"13738273778"</f>
        <v>13738273778</v>
      </c>
      <c r="C604" t="s">
        <v>0</v>
      </c>
      <c r="D604" t="s">
        <v>0</v>
      </c>
      <c r="E604" t="s">
        <v>0</v>
      </c>
      <c r="F604" t="s">
        <v>1</v>
      </c>
      <c r="G604" t="str">
        <f>"2018-11-19 15:40:51"</f>
        <v>2018-11-19 15:40:51</v>
      </c>
    </row>
    <row r="605" spans="1:7" x14ac:dyDescent="0.2">
      <c r="A605" t="s">
        <v>605</v>
      </c>
      <c r="B605" t="str">
        <f>"13798819113"</f>
        <v>13798819113</v>
      </c>
      <c r="C605" t="str">
        <f>"441581199511012775"</f>
        <v>441581199511012775</v>
      </c>
      <c r="D605" t="s">
        <v>0</v>
      </c>
      <c r="E605" t="s">
        <v>0</v>
      </c>
      <c r="F605" t="s">
        <v>1</v>
      </c>
      <c r="G605" t="str">
        <f>"2018-11-19 15:40:51"</f>
        <v>2018-11-19 15:40:51</v>
      </c>
    </row>
    <row r="606" spans="1:7" x14ac:dyDescent="0.2">
      <c r="A606" t="s">
        <v>606</v>
      </c>
      <c r="B606" t="str">
        <f>"13155051259"</f>
        <v>13155051259</v>
      </c>
      <c r="C606" t="str">
        <f>"320381199705190036"</f>
        <v>320381199705190036</v>
      </c>
      <c r="D606" t="s">
        <v>0</v>
      </c>
      <c r="E606" t="s">
        <v>0</v>
      </c>
      <c r="F606" t="s">
        <v>1</v>
      </c>
      <c r="G606" t="str">
        <f>"2018-11-19 15:40:46"</f>
        <v>2018-11-19 15:40:46</v>
      </c>
    </row>
    <row r="607" spans="1:7" x14ac:dyDescent="0.2">
      <c r="A607" t="s">
        <v>607</v>
      </c>
      <c r="B607" t="str">
        <f>"17773810701"</f>
        <v>17773810701</v>
      </c>
      <c r="C607" t="str">
        <f>"432501199201071531"</f>
        <v>432501199201071531</v>
      </c>
      <c r="D607" t="s">
        <v>0</v>
      </c>
      <c r="E607" t="s">
        <v>0</v>
      </c>
      <c r="F607" t="s">
        <v>1</v>
      </c>
      <c r="G607" t="str">
        <f>"2018-11-19 15:40:43"</f>
        <v>2018-11-19 15:40:43</v>
      </c>
    </row>
    <row r="608" spans="1:7" x14ac:dyDescent="0.2">
      <c r="A608" t="s">
        <v>0</v>
      </c>
      <c r="B608" t="str">
        <f>"18942583419"</f>
        <v>18942583419</v>
      </c>
      <c r="C608" t="s">
        <v>0</v>
      </c>
      <c r="D608" t="s">
        <v>0</v>
      </c>
      <c r="E608" t="s">
        <v>0</v>
      </c>
      <c r="F608" t="s">
        <v>1</v>
      </c>
      <c r="G608" t="str">
        <f>"2018-11-19 15:40:42"</f>
        <v>2018-11-19 15:40:42</v>
      </c>
    </row>
    <row r="609" spans="1:7" x14ac:dyDescent="0.2">
      <c r="A609" t="s">
        <v>608</v>
      </c>
      <c r="B609" t="str">
        <f>"13953872958"</f>
        <v>13953872958</v>
      </c>
      <c r="C609" t="str">
        <f>"370922197908292350"</f>
        <v>370922197908292350</v>
      </c>
      <c r="D609" t="s">
        <v>609</v>
      </c>
      <c r="E609" t="s">
        <v>610</v>
      </c>
      <c r="F609" t="s">
        <v>1</v>
      </c>
      <c r="G609" t="str">
        <f>"2018-11-19 15:40:34"</f>
        <v>2018-11-19 15:40:34</v>
      </c>
    </row>
    <row r="610" spans="1:7" x14ac:dyDescent="0.2">
      <c r="A610" t="s">
        <v>0</v>
      </c>
      <c r="B610" t="str">
        <f>"13980690721"</f>
        <v>13980690721</v>
      </c>
      <c r="C610" t="s">
        <v>0</v>
      </c>
      <c r="D610" t="s">
        <v>0</v>
      </c>
      <c r="E610" t="s">
        <v>0</v>
      </c>
      <c r="F610" t="s">
        <v>1</v>
      </c>
      <c r="G610" t="str">
        <f>"2018-11-19 15:40:26"</f>
        <v>2018-11-19 15:40:26</v>
      </c>
    </row>
    <row r="611" spans="1:7" x14ac:dyDescent="0.2">
      <c r="A611" t="s">
        <v>611</v>
      </c>
      <c r="B611" t="str">
        <f>"13360894225"</f>
        <v>13360894225</v>
      </c>
      <c r="C611" t="str">
        <f>"350111198407276916"</f>
        <v>350111198407276916</v>
      </c>
      <c r="D611" t="s">
        <v>0</v>
      </c>
      <c r="E611" t="s">
        <v>0</v>
      </c>
      <c r="F611" t="s">
        <v>1</v>
      </c>
      <c r="G611" t="str">
        <f>"2018-11-19 15:40:24"</f>
        <v>2018-11-19 15:40:24</v>
      </c>
    </row>
    <row r="612" spans="1:7" x14ac:dyDescent="0.2">
      <c r="A612" t="s">
        <v>612</v>
      </c>
      <c r="B612" t="str">
        <f>"15502772086"</f>
        <v>15502772086</v>
      </c>
      <c r="C612" t="str">
        <f>"422801199110174214"</f>
        <v>422801199110174214</v>
      </c>
      <c r="D612" t="s">
        <v>0</v>
      </c>
      <c r="E612" t="s">
        <v>0</v>
      </c>
      <c r="F612" t="s">
        <v>1</v>
      </c>
      <c r="G612" t="str">
        <f>"2018-11-19 15:40:22"</f>
        <v>2018-11-19 15:40:22</v>
      </c>
    </row>
    <row r="613" spans="1:7" x14ac:dyDescent="0.2">
      <c r="A613" t="s">
        <v>613</v>
      </c>
      <c r="B613" t="str">
        <f>"17787080540"</f>
        <v>17787080540</v>
      </c>
      <c r="C613" t="str">
        <f>"533023199412093533"</f>
        <v>533023199412093533</v>
      </c>
      <c r="D613" t="s">
        <v>0</v>
      </c>
      <c r="E613" t="s">
        <v>0</v>
      </c>
      <c r="F613" t="s">
        <v>1</v>
      </c>
      <c r="G613" t="str">
        <f>"2018-11-19 15:40:08"</f>
        <v>2018-11-19 15:40:08</v>
      </c>
    </row>
    <row r="614" spans="1:7" x14ac:dyDescent="0.2">
      <c r="A614" t="s">
        <v>614</v>
      </c>
      <c r="B614" t="str">
        <f>"18788259545"</f>
        <v>18788259545</v>
      </c>
      <c r="C614" t="str">
        <f>"53252419810914261X"</f>
        <v>53252419810914261X</v>
      </c>
      <c r="D614" t="s">
        <v>0</v>
      </c>
      <c r="E614" t="s">
        <v>0</v>
      </c>
      <c r="F614" t="s">
        <v>1</v>
      </c>
      <c r="G614" t="str">
        <f>"2018-11-19 15:39:46"</f>
        <v>2018-11-19 15:39:46</v>
      </c>
    </row>
    <row r="615" spans="1:7" x14ac:dyDescent="0.2">
      <c r="A615" t="s">
        <v>615</v>
      </c>
      <c r="B615" t="str">
        <f>"13677634414"</f>
        <v>13677634414</v>
      </c>
      <c r="C615" t="str">
        <f>"510181198410166119"</f>
        <v>510181198410166119</v>
      </c>
      <c r="D615" t="s">
        <v>616</v>
      </c>
      <c r="E615" t="s">
        <v>617</v>
      </c>
      <c r="F615" t="s">
        <v>1</v>
      </c>
      <c r="G615" t="str">
        <f>"2018-11-19 15:39:44"</f>
        <v>2018-11-19 15:39:44</v>
      </c>
    </row>
    <row r="616" spans="1:7" x14ac:dyDescent="0.2">
      <c r="A616" t="s">
        <v>618</v>
      </c>
      <c r="B616" t="str">
        <f>"18855383770"</f>
        <v>18855383770</v>
      </c>
      <c r="C616" t="str">
        <f>"342623199006059037"</f>
        <v>342623199006059037</v>
      </c>
      <c r="D616" t="s">
        <v>0</v>
      </c>
      <c r="E616" t="s">
        <v>0</v>
      </c>
      <c r="F616" t="s">
        <v>1</v>
      </c>
      <c r="G616" t="str">
        <f>"2018-11-19 15:39:38"</f>
        <v>2018-11-19 15:39:38</v>
      </c>
    </row>
    <row r="617" spans="1:7" x14ac:dyDescent="0.2">
      <c r="A617" t="s">
        <v>0</v>
      </c>
      <c r="B617" t="str">
        <f>"17720676978"</f>
        <v>17720676978</v>
      </c>
      <c r="C617" t="s">
        <v>0</v>
      </c>
      <c r="D617" t="s">
        <v>0</v>
      </c>
      <c r="E617" t="s">
        <v>0</v>
      </c>
      <c r="F617" t="s">
        <v>1</v>
      </c>
      <c r="G617" t="str">
        <f>"2018-11-19 15:39:35"</f>
        <v>2018-11-19 15:39:35</v>
      </c>
    </row>
    <row r="618" spans="1:7" x14ac:dyDescent="0.2">
      <c r="A618" t="s">
        <v>0</v>
      </c>
      <c r="B618" t="str">
        <f>"18111587977"</f>
        <v>18111587977</v>
      </c>
      <c r="C618" t="s">
        <v>0</v>
      </c>
      <c r="D618" t="s">
        <v>0</v>
      </c>
      <c r="E618" t="s">
        <v>0</v>
      </c>
      <c r="F618" t="s">
        <v>1</v>
      </c>
      <c r="G618" t="str">
        <f>"2018-11-19 15:39:11"</f>
        <v>2018-11-19 15:39:11</v>
      </c>
    </row>
    <row r="619" spans="1:7" x14ac:dyDescent="0.2">
      <c r="A619" t="s">
        <v>619</v>
      </c>
      <c r="B619" t="str">
        <f>"18023302005"</f>
        <v>18023302005</v>
      </c>
      <c r="C619" t="str">
        <f>"441827197908210437"</f>
        <v>441827197908210437</v>
      </c>
      <c r="D619" t="s">
        <v>0</v>
      </c>
      <c r="E619" t="s">
        <v>0</v>
      </c>
      <c r="F619" t="s">
        <v>1</v>
      </c>
      <c r="G619" t="str">
        <f>"2018-11-19 15:39:03"</f>
        <v>2018-11-19 15:39:03</v>
      </c>
    </row>
    <row r="620" spans="1:7" x14ac:dyDescent="0.2">
      <c r="A620" t="s">
        <v>620</v>
      </c>
      <c r="B620" t="str">
        <f>"13970166480"</f>
        <v>13970166480</v>
      </c>
      <c r="C620" t="str">
        <f>"36252519810430002X"</f>
        <v>36252519810430002X</v>
      </c>
      <c r="D620" t="s">
        <v>0</v>
      </c>
      <c r="E620" t="s">
        <v>0</v>
      </c>
      <c r="F620" t="s">
        <v>1</v>
      </c>
      <c r="G620" t="str">
        <f>"2018-11-19 15:39:02"</f>
        <v>2018-11-19 15:39:02</v>
      </c>
    </row>
    <row r="621" spans="1:7" x14ac:dyDescent="0.2">
      <c r="A621" t="s">
        <v>621</v>
      </c>
      <c r="B621" t="str">
        <f>"15001887963"</f>
        <v>15001887963</v>
      </c>
      <c r="C621" t="str">
        <f>"340121199201036197"</f>
        <v>340121199201036197</v>
      </c>
      <c r="D621" t="s">
        <v>0</v>
      </c>
      <c r="E621" t="s">
        <v>0</v>
      </c>
      <c r="F621" t="s">
        <v>1</v>
      </c>
      <c r="G621" t="str">
        <f>"2018-11-19 15:38:54"</f>
        <v>2018-11-19 15:38:54</v>
      </c>
    </row>
    <row r="622" spans="1:7" x14ac:dyDescent="0.2">
      <c r="A622" t="s">
        <v>0</v>
      </c>
      <c r="B622" t="str">
        <f>"17877895209"</f>
        <v>17877895209</v>
      </c>
      <c r="C622" t="s">
        <v>0</v>
      </c>
      <c r="D622" t="s">
        <v>0</v>
      </c>
      <c r="E622" t="s">
        <v>0</v>
      </c>
      <c r="F622" t="s">
        <v>1</v>
      </c>
      <c r="G622" t="str">
        <f>"2018-11-19 15:38:49"</f>
        <v>2018-11-19 15:38:49</v>
      </c>
    </row>
    <row r="623" spans="1:7" x14ac:dyDescent="0.2">
      <c r="A623" t="s">
        <v>622</v>
      </c>
      <c r="B623" t="str">
        <f>"15965359605"</f>
        <v>15965359605</v>
      </c>
      <c r="C623" t="str">
        <f>"370685199311194019"</f>
        <v>370685199311194019</v>
      </c>
      <c r="D623" t="s">
        <v>0</v>
      </c>
      <c r="E623" t="s">
        <v>0</v>
      </c>
      <c r="F623" t="s">
        <v>1</v>
      </c>
      <c r="G623" t="str">
        <f>"2018-11-19 15:38:48"</f>
        <v>2018-11-19 15:38:48</v>
      </c>
    </row>
    <row r="624" spans="1:7" x14ac:dyDescent="0.2">
      <c r="A624" t="s">
        <v>0</v>
      </c>
      <c r="B624" t="str">
        <f>"15072660734"</f>
        <v>15072660734</v>
      </c>
      <c r="C624" t="s">
        <v>0</v>
      </c>
      <c r="D624" t="s">
        <v>0</v>
      </c>
      <c r="E624" t="s">
        <v>0</v>
      </c>
      <c r="F624" t="s">
        <v>1</v>
      </c>
      <c r="G624" t="str">
        <f>"2018-11-19 15:38:25"</f>
        <v>2018-11-19 15:38:25</v>
      </c>
    </row>
    <row r="625" spans="1:7" x14ac:dyDescent="0.2">
      <c r="A625" t="s">
        <v>623</v>
      </c>
      <c r="B625" t="str">
        <f>"15205129076"</f>
        <v>15205129076</v>
      </c>
      <c r="C625" t="str">
        <f>"32072219930820124X"</f>
        <v>32072219930820124X</v>
      </c>
      <c r="D625" t="s">
        <v>0</v>
      </c>
      <c r="E625" t="s">
        <v>0</v>
      </c>
      <c r="F625" t="s">
        <v>1</v>
      </c>
      <c r="G625" t="str">
        <f>"2018-11-19 15:38:17"</f>
        <v>2018-11-19 15:38:17</v>
      </c>
    </row>
    <row r="626" spans="1:7" x14ac:dyDescent="0.2">
      <c r="A626" t="s">
        <v>624</v>
      </c>
      <c r="B626" t="str">
        <f>"15163699920"</f>
        <v>15163699920</v>
      </c>
      <c r="C626" t="str">
        <f>"370782199203153718"</f>
        <v>370782199203153718</v>
      </c>
      <c r="D626" t="s">
        <v>0</v>
      </c>
      <c r="E626" t="s">
        <v>0</v>
      </c>
      <c r="F626" t="s">
        <v>1</v>
      </c>
      <c r="G626" t="str">
        <f>"2018-11-19 15:37:55"</f>
        <v>2018-11-19 15:37:55</v>
      </c>
    </row>
    <row r="627" spans="1:7" x14ac:dyDescent="0.2">
      <c r="A627" t="s">
        <v>625</v>
      </c>
      <c r="B627" t="str">
        <f>"15615610607"</f>
        <v>15615610607</v>
      </c>
      <c r="C627" t="str">
        <f>"370105197510272528"</f>
        <v>370105197510272528</v>
      </c>
      <c r="D627" t="s">
        <v>0</v>
      </c>
      <c r="E627" t="s">
        <v>0</v>
      </c>
      <c r="F627" t="s">
        <v>1</v>
      </c>
      <c r="G627" t="str">
        <f>"2018-11-19 15:37:50"</f>
        <v>2018-11-19 15:37:50</v>
      </c>
    </row>
    <row r="628" spans="1:7" x14ac:dyDescent="0.2">
      <c r="A628" t="s">
        <v>626</v>
      </c>
      <c r="B628" t="str">
        <f>"18816188148"</f>
        <v>18816188148</v>
      </c>
      <c r="C628" t="str">
        <f>"37032119981211092X"</f>
        <v>37032119981211092X</v>
      </c>
      <c r="D628" t="s">
        <v>0</v>
      </c>
      <c r="E628" t="s">
        <v>0</v>
      </c>
      <c r="F628" t="s">
        <v>1</v>
      </c>
      <c r="G628" t="str">
        <f>"2018-11-19 15:37:47"</f>
        <v>2018-11-19 15:37:47</v>
      </c>
    </row>
    <row r="629" spans="1:7" x14ac:dyDescent="0.2">
      <c r="A629" t="s">
        <v>0</v>
      </c>
      <c r="B629" t="str">
        <f>"18942582473"</f>
        <v>18942582473</v>
      </c>
      <c r="C629" t="s">
        <v>0</v>
      </c>
      <c r="D629" t="s">
        <v>0</v>
      </c>
      <c r="E629" t="s">
        <v>0</v>
      </c>
      <c r="F629" t="s">
        <v>1</v>
      </c>
      <c r="G629" t="str">
        <f>"2018-11-19 15:37:43"</f>
        <v>2018-11-19 15:37:43</v>
      </c>
    </row>
    <row r="630" spans="1:7" x14ac:dyDescent="0.2">
      <c r="A630" t="s">
        <v>627</v>
      </c>
      <c r="B630" t="str">
        <f>"13065207513"</f>
        <v>13065207513</v>
      </c>
      <c r="C630" t="str">
        <f>"211222197101015633"</f>
        <v>211222197101015633</v>
      </c>
      <c r="D630" t="s">
        <v>628</v>
      </c>
      <c r="E630" t="s">
        <v>629</v>
      </c>
      <c r="F630" t="s">
        <v>1</v>
      </c>
      <c r="G630" t="str">
        <f>"2018-11-19 15:37:38"</f>
        <v>2018-11-19 15:37:38</v>
      </c>
    </row>
    <row r="631" spans="1:7" x14ac:dyDescent="0.2">
      <c r="A631" t="s">
        <v>630</v>
      </c>
      <c r="B631" t="str">
        <f>"13755103078"</f>
        <v>13755103078</v>
      </c>
      <c r="C631" t="str">
        <f>"430122198808254565"</f>
        <v>430122198808254565</v>
      </c>
      <c r="D631" t="s">
        <v>631</v>
      </c>
      <c r="E631" t="s">
        <v>632</v>
      </c>
      <c r="F631" t="s">
        <v>1</v>
      </c>
      <c r="G631" t="str">
        <f>"2018-11-19 15:37:38"</f>
        <v>2018-11-19 15:37:38</v>
      </c>
    </row>
    <row r="632" spans="1:7" x14ac:dyDescent="0.2">
      <c r="A632" t="s">
        <v>633</v>
      </c>
      <c r="B632" t="str">
        <f>"13356861918"</f>
        <v>13356861918</v>
      </c>
      <c r="C632" t="str">
        <f>"370284198510273315"</f>
        <v>370284198510273315</v>
      </c>
      <c r="D632" t="s">
        <v>634</v>
      </c>
      <c r="E632" t="s">
        <v>635</v>
      </c>
      <c r="F632" t="s">
        <v>1</v>
      </c>
      <c r="G632" t="str">
        <f>"2018-11-19 15:37:19"</f>
        <v>2018-11-19 15:37:19</v>
      </c>
    </row>
    <row r="633" spans="1:7" x14ac:dyDescent="0.2">
      <c r="A633" t="s">
        <v>0</v>
      </c>
      <c r="B633" t="str">
        <f>"13882666128"</f>
        <v>13882666128</v>
      </c>
      <c r="C633" t="s">
        <v>0</v>
      </c>
      <c r="D633" t="s">
        <v>0</v>
      </c>
      <c r="E633" t="s">
        <v>0</v>
      </c>
      <c r="F633" t="s">
        <v>1</v>
      </c>
      <c r="G633" t="str">
        <f>"2018-11-19 15:37:15"</f>
        <v>2018-11-19 15:37:15</v>
      </c>
    </row>
    <row r="634" spans="1:7" x14ac:dyDescent="0.2">
      <c r="A634" t="s">
        <v>636</v>
      </c>
      <c r="B634" t="str">
        <f>"15217551906"</f>
        <v>15217551906</v>
      </c>
      <c r="C634" t="str">
        <f>"45032619970516182X"</f>
        <v>45032619970516182X</v>
      </c>
      <c r="D634" t="s">
        <v>0</v>
      </c>
      <c r="E634" t="s">
        <v>0</v>
      </c>
      <c r="F634" t="s">
        <v>1</v>
      </c>
      <c r="G634" t="str">
        <f>"2018-11-19 15:37:11"</f>
        <v>2018-11-19 15:37:11</v>
      </c>
    </row>
    <row r="635" spans="1:7" x14ac:dyDescent="0.2">
      <c r="A635" t="s">
        <v>637</v>
      </c>
      <c r="B635" t="str">
        <f>"17601467531"</f>
        <v>17601467531</v>
      </c>
      <c r="C635" t="str">
        <f>"511302199604293213"</f>
        <v>511302199604293213</v>
      </c>
      <c r="D635" t="s">
        <v>0</v>
      </c>
      <c r="E635" t="s">
        <v>0</v>
      </c>
      <c r="F635" t="s">
        <v>1</v>
      </c>
      <c r="G635" t="str">
        <f>"2018-11-19 15:37:06"</f>
        <v>2018-11-19 15:37:06</v>
      </c>
    </row>
    <row r="636" spans="1:7" x14ac:dyDescent="0.2">
      <c r="A636" t="s">
        <v>638</v>
      </c>
      <c r="B636" t="str">
        <f>"13786141274"</f>
        <v>13786141274</v>
      </c>
      <c r="C636" t="str">
        <f>"431222199009250155"</f>
        <v>431222199009250155</v>
      </c>
      <c r="D636" t="s">
        <v>0</v>
      </c>
      <c r="E636" t="s">
        <v>0</v>
      </c>
      <c r="F636" t="s">
        <v>1</v>
      </c>
      <c r="G636" t="str">
        <f>"2018-11-19 15:37:04"</f>
        <v>2018-11-19 15:37:04</v>
      </c>
    </row>
    <row r="637" spans="1:7" x14ac:dyDescent="0.2">
      <c r="A637" t="s">
        <v>0</v>
      </c>
      <c r="B637" t="str">
        <f>"13105470768"</f>
        <v>13105470768</v>
      </c>
      <c r="C637" t="s">
        <v>0</v>
      </c>
      <c r="D637" t="s">
        <v>0</v>
      </c>
      <c r="E637" t="s">
        <v>0</v>
      </c>
      <c r="F637" t="s">
        <v>1</v>
      </c>
      <c r="G637" t="str">
        <f>"2018-11-19 15:36:57"</f>
        <v>2018-11-19 15:36:57</v>
      </c>
    </row>
    <row r="638" spans="1:7" x14ac:dyDescent="0.2">
      <c r="A638" t="s">
        <v>639</v>
      </c>
      <c r="B638" t="str">
        <f>"18267302314"</f>
        <v>18267302314</v>
      </c>
      <c r="C638" t="str">
        <f>"330726200002075116"</f>
        <v>330726200002075116</v>
      </c>
      <c r="D638" t="s">
        <v>640</v>
      </c>
      <c r="E638" t="s">
        <v>641</v>
      </c>
      <c r="F638" t="s">
        <v>1</v>
      </c>
      <c r="G638" t="str">
        <f>"2018-11-19 15:36:57"</f>
        <v>2018-11-19 15:36:57</v>
      </c>
    </row>
    <row r="639" spans="1:7" x14ac:dyDescent="0.2">
      <c r="A639" t="s">
        <v>642</v>
      </c>
      <c r="B639" t="str">
        <f>"15962958265"</f>
        <v>15962958265</v>
      </c>
      <c r="C639" t="str">
        <f>"320681199011142415"</f>
        <v>320681199011142415</v>
      </c>
      <c r="D639" t="s">
        <v>0</v>
      </c>
      <c r="E639" t="s">
        <v>0</v>
      </c>
      <c r="F639" t="s">
        <v>1</v>
      </c>
      <c r="G639" t="str">
        <f>"2018-11-19 15:36:44"</f>
        <v>2018-11-19 15:36:44</v>
      </c>
    </row>
    <row r="640" spans="1:7" x14ac:dyDescent="0.2">
      <c r="A640" t="s">
        <v>643</v>
      </c>
      <c r="B640" t="str">
        <f>"15770901822"</f>
        <v>15770901822</v>
      </c>
      <c r="C640" t="str">
        <f>"362201198211204618"</f>
        <v>362201198211204618</v>
      </c>
      <c r="D640" t="s">
        <v>0</v>
      </c>
      <c r="E640" t="s">
        <v>0</v>
      </c>
      <c r="F640" t="s">
        <v>1</v>
      </c>
      <c r="G640" t="str">
        <f>"2018-11-19 15:36:39"</f>
        <v>2018-11-19 15:36:39</v>
      </c>
    </row>
    <row r="641" spans="1:7" x14ac:dyDescent="0.2">
      <c r="A641" t="s">
        <v>0</v>
      </c>
      <c r="B641" t="str">
        <f>"15925826361"</f>
        <v>15925826361</v>
      </c>
      <c r="C641" t="s">
        <v>0</v>
      </c>
      <c r="D641" t="s">
        <v>0</v>
      </c>
      <c r="E641" t="s">
        <v>0</v>
      </c>
      <c r="F641" t="s">
        <v>1</v>
      </c>
      <c r="G641" t="str">
        <f>"2018-11-19 15:36:11"</f>
        <v>2018-11-19 15:36:11</v>
      </c>
    </row>
    <row r="642" spans="1:7" x14ac:dyDescent="0.2">
      <c r="A642" t="s">
        <v>644</v>
      </c>
      <c r="B642" t="str">
        <f>"18272666849"</f>
        <v>18272666849</v>
      </c>
      <c r="C642" t="str">
        <f>"411425198807246937"</f>
        <v>411425198807246937</v>
      </c>
      <c r="D642" t="s">
        <v>0</v>
      </c>
      <c r="E642" t="s">
        <v>0</v>
      </c>
      <c r="F642" t="s">
        <v>1</v>
      </c>
      <c r="G642" t="str">
        <f>"2018-11-19 15:36:11"</f>
        <v>2018-11-19 15:36:11</v>
      </c>
    </row>
    <row r="643" spans="1:7" x14ac:dyDescent="0.2">
      <c r="A643" t="s">
        <v>645</v>
      </c>
      <c r="B643" t="str">
        <f>"18360513918"</f>
        <v>18360513918</v>
      </c>
      <c r="C643" t="str">
        <f>"320721198607084855"</f>
        <v>320721198607084855</v>
      </c>
      <c r="D643" t="s">
        <v>0</v>
      </c>
      <c r="E643" t="s">
        <v>0</v>
      </c>
      <c r="F643" t="s">
        <v>1</v>
      </c>
      <c r="G643" t="str">
        <f>"2018-11-19 15:36:08"</f>
        <v>2018-11-19 15:36:08</v>
      </c>
    </row>
    <row r="644" spans="1:7" x14ac:dyDescent="0.2">
      <c r="A644" t="s">
        <v>0</v>
      </c>
      <c r="B644" t="str">
        <f>"17805905210"</f>
        <v>17805905210</v>
      </c>
      <c r="C644" t="s">
        <v>0</v>
      </c>
      <c r="D644" t="s">
        <v>0</v>
      </c>
      <c r="E644" t="s">
        <v>0</v>
      </c>
      <c r="F644" t="s">
        <v>1</v>
      </c>
      <c r="G644" t="str">
        <f>"2018-11-19 15:36:03"</f>
        <v>2018-11-19 15:36:03</v>
      </c>
    </row>
    <row r="645" spans="1:7" x14ac:dyDescent="0.2">
      <c r="A645" t="s">
        <v>646</v>
      </c>
      <c r="B645" t="str">
        <f>"13055412217"</f>
        <v>13055412217</v>
      </c>
      <c r="C645" t="str">
        <f>"350128199006300139"</f>
        <v>350128199006300139</v>
      </c>
      <c r="D645" t="s">
        <v>0</v>
      </c>
      <c r="E645" t="s">
        <v>0</v>
      </c>
      <c r="F645" t="s">
        <v>1</v>
      </c>
      <c r="G645" t="str">
        <f>"2018-11-19 15:35:59"</f>
        <v>2018-11-19 15:35:59</v>
      </c>
    </row>
    <row r="646" spans="1:7" x14ac:dyDescent="0.2">
      <c r="A646" t="s">
        <v>0</v>
      </c>
      <c r="B646" t="str">
        <f>"13790233577"</f>
        <v>13790233577</v>
      </c>
      <c r="C646" t="s">
        <v>0</v>
      </c>
      <c r="D646" t="s">
        <v>0</v>
      </c>
      <c r="E646" t="s">
        <v>0</v>
      </c>
      <c r="F646" t="s">
        <v>1</v>
      </c>
      <c r="G646" t="str">
        <f>"2018-11-19 15:35:49"</f>
        <v>2018-11-19 15:35:49</v>
      </c>
    </row>
    <row r="647" spans="1:7" x14ac:dyDescent="0.2">
      <c r="A647" t="s">
        <v>647</v>
      </c>
      <c r="B647" t="str">
        <f>"17503166605"</f>
        <v>17503166605</v>
      </c>
      <c r="C647" t="str">
        <f>"232331197906231823"</f>
        <v>232331197906231823</v>
      </c>
      <c r="D647" t="s">
        <v>0</v>
      </c>
      <c r="E647" t="s">
        <v>0</v>
      </c>
      <c r="F647" t="s">
        <v>1</v>
      </c>
      <c r="G647" t="str">
        <f>"2018-11-19 15:35:39"</f>
        <v>2018-11-19 15:35:39</v>
      </c>
    </row>
    <row r="648" spans="1:7" x14ac:dyDescent="0.2">
      <c r="A648" t="s">
        <v>648</v>
      </c>
      <c r="B648" t="str">
        <f>"15287760339"</f>
        <v>15287760339</v>
      </c>
      <c r="C648" t="str">
        <f>"532128199110134914"</f>
        <v>532128199110134914</v>
      </c>
      <c r="D648" t="s">
        <v>0</v>
      </c>
      <c r="E648" t="s">
        <v>0</v>
      </c>
      <c r="F648" t="s">
        <v>1</v>
      </c>
      <c r="G648" t="str">
        <f>"2018-11-19 15:35:35"</f>
        <v>2018-11-19 15:35:35</v>
      </c>
    </row>
    <row r="649" spans="1:7" x14ac:dyDescent="0.2">
      <c r="A649" t="s">
        <v>0</v>
      </c>
      <c r="B649" t="str">
        <f>"18942582459"</f>
        <v>18942582459</v>
      </c>
      <c r="C649" t="s">
        <v>0</v>
      </c>
      <c r="D649" t="s">
        <v>0</v>
      </c>
      <c r="E649" t="s">
        <v>0</v>
      </c>
      <c r="F649" t="s">
        <v>1</v>
      </c>
      <c r="G649" t="str">
        <f>"2018-11-19 15:35:25"</f>
        <v>2018-11-19 15:35:25</v>
      </c>
    </row>
    <row r="650" spans="1:7" x14ac:dyDescent="0.2">
      <c r="A650" t="s">
        <v>0</v>
      </c>
      <c r="B650" t="str">
        <f>"13100694273"</f>
        <v>13100694273</v>
      </c>
      <c r="C650" t="s">
        <v>0</v>
      </c>
      <c r="D650" t="s">
        <v>0</v>
      </c>
      <c r="E650" t="s">
        <v>0</v>
      </c>
      <c r="F650" t="s">
        <v>1</v>
      </c>
      <c r="G650" t="str">
        <f>"2018-11-19 15:35:06"</f>
        <v>2018-11-19 15:35:06</v>
      </c>
    </row>
    <row r="651" spans="1:7" x14ac:dyDescent="0.2">
      <c r="A651" t="s">
        <v>0</v>
      </c>
      <c r="B651" t="str">
        <f>"17771701086"</f>
        <v>17771701086</v>
      </c>
      <c r="C651" t="s">
        <v>0</v>
      </c>
      <c r="D651" t="s">
        <v>0</v>
      </c>
      <c r="E651" t="s">
        <v>0</v>
      </c>
      <c r="F651" t="s">
        <v>1</v>
      </c>
      <c r="G651" t="str">
        <f>"2018-11-19 15:35:00"</f>
        <v>2018-11-19 15:35:00</v>
      </c>
    </row>
    <row r="652" spans="1:7" x14ac:dyDescent="0.2">
      <c r="A652" t="s">
        <v>649</v>
      </c>
      <c r="B652" t="str">
        <f>"15571919144"</f>
        <v>15571919144</v>
      </c>
      <c r="C652" t="str">
        <f>"420303198901032510"</f>
        <v>420303198901032510</v>
      </c>
      <c r="D652" t="s">
        <v>0</v>
      </c>
      <c r="E652" t="s">
        <v>0</v>
      </c>
      <c r="F652" t="s">
        <v>1</v>
      </c>
      <c r="G652" t="str">
        <f>"2018-11-19 15:34:54"</f>
        <v>2018-11-19 15:34:54</v>
      </c>
    </row>
    <row r="653" spans="1:7" x14ac:dyDescent="0.2">
      <c r="A653" t="s">
        <v>0</v>
      </c>
      <c r="B653" t="str">
        <f>"13587558300"</f>
        <v>13587558300</v>
      </c>
      <c r="C653" t="s">
        <v>0</v>
      </c>
      <c r="D653" t="s">
        <v>0</v>
      </c>
      <c r="E653" t="s">
        <v>0</v>
      </c>
      <c r="F653" t="s">
        <v>1</v>
      </c>
      <c r="G653" t="str">
        <f>"2018-11-19 15:34:33"</f>
        <v>2018-11-19 15:34:33</v>
      </c>
    </row>
    <row r="654" spans="1:7" x14ac:dyDescent="0.2">
      <c r="A654" t="s">
        <v>0</v>
      </c>
      <c r="B654" t="str">
        <f>"13058901247"</f>
        <v>13058901247</v>
      </c>
      <c r="C654" t="s">
        <v>0</v>
      </c>
      <c r="D654" t="s">
        <v>0</v>
      </c>
      <c r="E654" t="s">
        <v>0</v>
      </c>
      <c r="F654" t="s">
        <v>1</v>
      </c>
      <c r="G654" t="str">
        <f>"2018-11-19 15:34:27"</f>
        <v>2018-11-19 15:34:27</v>
      </c>
    </row>
    <row r="655" spans="1:7" x14ac:dyDescent="0.2">
      <c r="A655" t="s">
        <v>650</v>
      </c>
      <c r="B655" t="str">
        <f>"15888061266"</f>
        <v>15888061266</v>
      </c>
      <c r="C655" t="str">
        <f>"33028119900708411X"</f>
        <v>33028119900708411X</v>
      </c>
      <c r="D655" t="s">
        <v>0</v>
      </c>
      <c r="E655" t="s">
        <v>0</v>
      </c>
      <c r="F655" t="s">
        <v>1</v>
      </c>
      <c r="G655" t="str">
        <f>"2018-11-19 15:34:24"</f>
        <v>2018-11-19 15:34:24</v>
      </c>
    </row>
    <row r="656" spans="1:7" x14ac:dyDescent="0.2">
      <c r="A656" t="s">
        <v>651</v>
      </c>
      <c r="B656" t="str">
        <f>"18206090593"</f>
        <v>18206090593</v>
      </c>
      <c r="C656" t="str">
        <f>"530428199408230014"</f>
        <v>530428199408230014</v>
      </c>
      <c r="D656" t="s">
        <v>0</v>
      </c>
      <c r="E656" t="s">
        <v>0</v>
      </c>
      <c r="F656" t="s">
        <v>1</v>
      </c>
      <c r="G656" t="str">
        <f>"2018-11-19 15:34:14"</f>
        <v>2018-11-19 15:34:14</v>
      </c>
    </row>
    <row r="657" spans="1:7" x14ac:dyDescent="0.2">
      <c r="A657" t="s">
        <v>652</v>
      </c>
      <c r="B657" t="str">
        <f>"15856445673"</f>
        <v>15856445673</v>
      </c>
      <c r="C657" t="str">
        <f>"342425198711035716"</f>
        <v>342425198711035716</v>
      </c>
      <c r="D657" t="s">
        <v>0</v>
      </c>
      <c r="E657" t="s">
        <v>0</v>
      </c>
      <c r="F657" t="s">
        <v>1</v>
      </c>
      <c r="G657" t="str">
        <f>"2018-11-19 15:34:13"</f>
        <v>2018-11-19 15:34:13</v>
      </c>
    </row>
    <row r="658" spans="1:7" x14ac:dyDescent="0.2">
      <c r="A658" t="s">
        <v>653</v>
      </c>
      <c r="B658" t="str">
        <f>"13047668526"</f>
        <v>13047668526</v>
      </c>
      <c r="C658" t="str">
        <f>"330681198506064444"</f>
        <v>330681198506064444</v>
      </c>
      <c r="D658" t="s">
        <v>654</v>
      </c>
      <c r="E658" t="s">
        <v>655</v>
      </c>
      <c r="F658" t="s">
        <v>1</v>
      </c>
      <c r="G658" t="str">
        <f>"2018-11-19 15:33:59"</f>
        <v>2018-11-19 15:33:59</v>
      </c>
    </row>
    <row r="659" spans="1:7" x14ac:dyDescent="0.2">
      <c r="A659" t="s">
        <v>656</v>
      </c>
      <c r="B659" t="str">
        <f>"17308663891"</f>
        <v>17308663891</v>
      </c>
      <c r="C659" t="str">
        <f>"441521198709053221"</f>
        <v>441521198709053221</v>
      </c>
      <c r="D659" t="s">
        <v>0</v>
      </c>
      <c r="E659" t="s">
        <v>0</v>
      </c>
      <c r="F659" t="s">
        <v>1</v>
      </c>
      <c r="G659" t="str">
        <f>"2018-11-19 15:33:42"</f>
        <v>2018-11-19 15:33:42</v>
      </c>
    </row>
    <row r="660" spans="1:7" x14ac:dyDescent="0.2">
      <c r="A660" t="s">
        <v>657</v>
      </c>
      <c r="B660" t="str">
        <f>"17315294596"</f>
        <v>17315294596</v>
      </c>
      <c r="C660" t="str">
        <f>"321121199108190314"</f>
        <v>321121199108190314</v>
      </c>
      <c r="D660" t="s">
        <v>0</v>
      </c>
      <c r="E660" t="s">
        <v>0</v>
      </c>
      <c r="F660" t="s">
        <v>1</v>
      </c>
      <c r="G660" t="str">
        <f>"2018-11-19 15:33:34"</f>
        <v>2018-11-19 15:33:34</v>
      </c>
    </row>
    <row r="661" spans="1:7" x14ac:dyDescent="0.2">
      <c r="A661" t="s">
        <v>658</v>
      </c>
      <c r="B661" t="str">
        <f>"15198375825"</f>
        <v>15198375825</v>
      </c>
      <c r="C661" t="str">
        <f>"532929199010270011"</f>
        <v>532929199010270011</v>
      </c>
      <c r="D661" t="s">
        <v>659</v>
      </c>
      <c r="E661" t="s">
        <v>660</v>
      </c>
      <c r="F661" t="s">
        <v>1</v>
      </c>
      <c r="G661" t="str">
        <f>"2018-11-19 15:33:31"</f>
        <v>2018-11-19 15:33:31</v>
      </c>
    </row>
    <row r="662" spans="1:7" x14ac:dyDescent="0.2">
      <c r="A662" t="s">
        <v>0</v>
      </c>
      <c r="B662" t="str">
        <f>"13640447049"</f>
        <v>13640447049</v>
      </c>
      <c r="C662" t="s">
        <v>0</v>
      </c>
      <c r="D662" t="s">
        <v>0</v>
      </c>
      <c r="E662" t="s">
        <v>0</v>
      </c>
      <c r="F662" t="s">
        <v>1</v>
      </c>
      <c r="G662" t="str">
        <f>"2018-11-19 15:33:20"</f>
        <v>2018-11-19 15:33:20</v>
      </c>
    </row>
    <row r="663" spans="1:7" x14ac:dyDescent="0.2">
      <c r="A663" t="s">
        <v>661</v>
      </c>
      <c r="B663" t="str">
        <f>"13555513535"</f>
        <v>13555513535</v>
      </c>
      <c r="C663" t="str">
        <f>"230107198606040437"</f>
        <v>230107198606040437</v>
      </c>
      <c r="D663" t="s">
        <v>0</v>
      </c>
      <c r="E663" t="s">
        <v>0</v>
      </c>
      <c r="F663" t="s">
        <v>1</v>
      </c>
      <c r="G663" t="str">
        <f>"2018-11-19 15:33:14"</f>
        <v>2018-11-19 15:33:14</v>
      </c>
    </row>
    <row r="664" spans="1:7" x14ac:dyDescent="0.2">
      <c r="A664" t="s">
        <v>662</v>
      </c>
      <c r="B664" t="str">
        <f>"15927276208"</f>
        <v>15927276208</v>
      </c>
      <c r="C664" t="str">
        <f>"420113197501150419"</f>
        <v>420113197501150419</v>
      </c>
      <c r="D664" t="s">
        <v>0</v>
      </c>
      <c r="E664" t="s">
        <v>0</v>
      </c>
      <c r="F664" t="s">
        <v>1</v>
      </c>
      <c r="G664" t="str">
        <f>"2018-11-19 15:32:59"</f>
        <v>2018-11-19 15:32:59</v>
      </c>
    </row>
    <row r="665" spans="1:7" x14ac:dyDescent="0.2">
      <c r="A665" t="s">
        <v>663</v>
      </c>
      <c r="B665" t="str">
        <f>"13795316610"</f>
        <v>13795316610</v>
      </c>
      <c r="C665" t="str">
        <f>"321323198903224519"</f>
        <v>321323198903224519</v>
      </c>
      <c r="D665" t="s">
        <v>0</v>
      </c>
      <c r="E665" t="s">
        <v>0</v>
      </c>
      <c r="F665" t="s">
        <v>1</v>
      </c>
      <c r="G665" t="str">
        <f>"2018-11-19 15:32:49"</f>
        <v>2018-11-19 15:32:49</v>
      </c>
    </row>
    <row r="666" spans="1:7" x14ac:dyDescent="0.2">
      <c r="A666" t="s">
        <v>664</v>
      </c>
      <c r="B666" t="str">
        <f>"15892119030"</f>
        <v>15892119030</v>
      </c>
      <c r="C666" t="str">
        <f>"360622197803141515"</f>
        <v>360622197803141515</v>
      </c>
      <c r="D666" t="s">
        <v>0</v>
      </c>
      <c r="E666" t="s">
        <v>0</v>
      </c>
      <c r="F666" t="s">
        <v>1</v>
      </c>
      <c r="G666" t="str">
        <f>"2018-11-19 15:32:48"</f>
        <v>2018-11-19 15:32:48</v>
      </c>
    </row>
    <row r="667" spans="1:7" x14ac:dyDescent="0.2">
      <c r="A667" t="s">
        <v>665</v>
      </c>
      <c r="B667" t="str">
        <f>"13017174607"</f>
        <v>13017174607</v>
      </c>
      <c r="C667" t="str">
        <f>"430419197904226701"</f>
        <v>430419197904226701</v>
      </c>
      <c r="D667" t="s">
        <v>0</v>
      </c>
      <c r="E667" t="s">
        <v>0</v>
      </c>
      <c r="F667" t="s">
        <v>1</v>
      </c>
      <c r="G667" t="str">
        <f>"2018-11-19 15:32:46"</f>
        <v>2018-11-19 15:32:46</v>
      </c>
    </row>
    <row r="668" spans="1:7" x14ac:dyDescent="0.2">
      <c r="A668" t="s">
        <v>0</v>
      </c>
      <c r="B668" t="str">
        <f>"18224986525"</f>
        <v>18224986525</v>
      </c>
      <c r="C668" t="s">
        <v>0</v>
      </c>
      <c r="D668" t="s">
        <v>0</v>
      </c>
      <c r="E668" t="s">
        <v>0</v>
      </c>
      <c r="F668" t="s">
        <v>1</v>
      </c>
      <c r="G668" t="str">
        <f>"2018-11-19 15:32:38"</f>
        <v>2018-11-19 15:32:38</v>
      </c>
    </row>
    <row r="669" spans="1:7" x14ac:dyDescent="0.2">
      <c r="A669" t="s">
        <v>666</v>
      </c>
      <c r="B669" t="str">
        <f>"18147906191"</f>
        <v>18147906191</v>
      </c>
      <c r="C669" t="str">
        <f>"15250219731204056X"</f>
        <v>15250219731204056X</v>
      </c>
      <c r="D669" t="s">
        <v>0</v>
      </c>
      <c r="E669" t="s">
        <v>0</v>
      </c>
      <c r="F669" t="s">
        <v>1</v>
      </c>
      <c r="G669" t="str">
        <f>"2018-11-19 15:32:24"</f>
        <v>2018-11-19 15:32:24</v>
      </c>
    </row>
    <row r="670" spans="1:7" x14ac:dyDescent="0.2">
      <c r="A670" t="s">
        <v>0</v>
      </c>
      <c r="B670" t="str">
        <f>"18942582496"</f>
        <v>18942582496</v>
      </c>
      <c r="C670" t="s">
        <v>0</v>
      </c>
      <c r="D670" t="s">
        <v>0</v>
      </c>
      <c r="E670" t="s">
        <v>0</v>
      </c>
      <c r="F670" t="s">
        <v>1</v>
      </c>
      <c r="G670" t="str">
        <f>"2018-11-19 15:32:23"</f>
        <v>2018-11-19 15:32:23</v>
      </c>
    </row>
    <row r="671" spans="1:7" x14ac:dyDescent="0.2">
      <c r="A671" t="s">
        <v>0</v>
      </c>
      <c r="B671" t="str">
        <f>"15994916503"</f>
        <v>15994916503</v>
      </c>
      <c r="C671" t="s">
        <v>0</v>
      </c>
      <c r="D671" t="s">
        <v>0</v>
      </c>
      <c r="E671" t="s">
        <v>0</v>
      </c>
      <c r="F671" t="s">
        <v>1</v>
      </c>
      <c r="G671" t="str">
        <f>"2018-11-19 15:32:21"</f>
        <v>2018-11-19 15:32:21</v>
      </c>
    </row>
    <row r="672" spans="1:7" x14ac:dyDescent="0.2">
      <c r="A672" t="s">
        <v>0</v>
      </c>
      <c r="B672" t="str">
        <f>"18986862413"</f>
        <v>18986862413</v>
      </c>
      <c r="C672" t="s">
        <v>0</v>
      </c>
      <c r="D672" t="s">
        <v>0</v>
      </c>
      <c r="E672" t="s">
        <v>0</v>
      </c>
      <c r="F672" t="s">
        <v>1</v>
      </c>
      <c r="G672" t="str">
        <f>"2018-11-19 15:32:13"</f>
        <v>2018-11-19 15:32:13</v>
      </c>
    </row>
    <row r="673" spans="1:7" x14ac:dyDescent="0.2">
      <c r="A673" t="s">
        <v>667</v>
      </c>
      <c r="B673" t="str">
        <f>"13715663645"</f>
        <v>13715663645</v>
      </c>
      <c r="C673" t="str">
        <f>"441723199611026194"</f>
        <v>441723199611026194</v>
      </c>
      <c r="D673" t="s">
        <v>0</v>
      </c>
      <c r="E673" t="s">
        <v>0</v>
      </c>
      <c r="F673" t="s">
        <v>1</v>
      </c>
      <c r="G673" t="str">
        <f>"2018-11-19 15:32:11"</f>
        <v>2018-11-19 15:32:11</v>
      </c>
    </row>
    <row r="674" spans="1:7" x14ac:dyDescent="0.2">
      <c r="A674" t="s">
        <v>668</v>
      </c>
      <c r="B674" t="str">
        <f>"13227662190"</f>
        <v>13227662190</v>
      </c>
      <c r="C674" t="str">
        <f>"421023199808280012"</f>
        <v>421023199808280012</v>
      </c>
      <c r="D674" t="s">
        <v>0</v>
      </c>
      <c r="E674" t="s">
        <v>0</v>
      </c>
      <c r="F674" t="s">
        <v>1</v>
      </c>
      <c r="G674" t="str">
        <f>"2018-11-19 15:32:10"</f>
        <v>2018-11-19 15:32:10</v>
      </c>
    </row>
    <row r="675" spans="1:7" x14ac:dyDescent="0.2">
      <c r="A675" t="s">
        <v>0</v>
      </c>
      <c r="B675" t="str">
        <f>"18687438006"</f>
        <v>18687438006</v>
      </c>
      <c r="C675" t="s">
        <v>0</v>
      </c>
      <c r="D675" t="s">
        <v>0</v>
      </c>
      <c r="E675" t="s">
        <v>0</v>
      </c>
      <c r="F675" t="s">
        <v>1</v>
      </c>
      <c r="G675" t="str">
        <f>"2018-11-19 15:32:02"</f>
        <v>2018-11-19 15:32:02</v>
      </c>
    </row>
    <row r="676" spans="1:7" x14ac:dyDescent="0.2">
      <c r="A676" t="s">
        <v>669</v>
      </c>
      <c r="B676" t="str">
        <f>"17322315326"</f>
        <v>17322315326</v>
      </c>
      <c r="C676" t="str">
        <f>"432502199112254332"</f>
        <v>432502199112254332</v>
      </c>
      <c r="D676" t="s">
        <v>0</v>
      </c>
      <c r="E676" t="s">
        <v>0</v>
      </c>
      <c r="F676" t="s">
        <v>1</v>
      </c>
      <c r="G676" t="str">
        <f>"2018-11-19 15:32:01"</f>
        <v>2018-11-19 15:32:01</v>
      </c>
    </row>
    <row r="677" spans="1:7" x14ac:dyDescent="0.2">
      <c r="A677" t="s">
        <v>670</v>
      </c>
      <c r="B677" t="str">
        <f>"17376184091"</f>
        <v>17376184091</v>
      </c>
      <c r="C677" t="str">
        <f>"452730199402014740"</f>
        <v>452730199402014740</v>
      </c>
      <c r="D677" t="s">
        <v>671</v>
      </c>
      <c r="E677" t="s">
        <v>672</v>
      </c>
      <c r="F677" t="s">
        <v>1</v>
      </c>
      <c r="G677" t="str">
        <f>"2018-11-19 15:31:39"</f>
        <v>2018-11-19 15:31:39</v>
      </c>
    </row>
    <row r="678" spans="1:7" x14ac:dyDescent="0.2">
      <c r="A678" t="s">
        <v>673</v>
      </c>
      <c r="B678" t="str">
        <f>"18796644812"</f>
        <v>18796644812</v>
      </c>
      <c r="C678" t="str">
        <f>"321088198010074500"</f>
        <v>321088198010074500</v>
      </c>
      <c r="D678" t="s">
        <v>674</v>
      </c>
      <c r="E678" t="s">
        <v>675</v>
      </c>
      <c r="F678" t="s">
        <v>1</v>
      </c>
      <c r="G678" t="str">
        <f>"2018-11-19 15:31:29"</f>
        <v>2018-11-19 15:31:29</v>
      </c>
    </row>
    <row r="679" spans="1:7" x14ac:dyDescent="0.2">
      <c r="A679" t="s">
        <v>0</v>
      </c>
      <c r="B679" t="str">
        <f>"13209942242"</f>
        <v>13209942242</v>
      </c>
      <c r="C679" t="s">
        <v>0</v>
      </c>
      <c r="D679" t="s">
        <v>0</v>
      </c>
      <c r="E679" t="s">
        <v>0</v>
      </c>
      <c r="F679" t="s">
        <v>1</v>
      </c>
      <c r="G679" t="str">
        <f>"2018-11-19 15:31:23"</f>
        <v>2018-11-19 15:31:23</v>
      </c>
    </row>
    <row r="680" spans="1:7" x14ac:dyDescent="0.2">
      <c r="A680" t="s">
        <v>676</v>
      </c>
      <c r="B680" t="str">
        <f>"13609895402"</f>
        <v>13609895402</v>
      </c>
      <c r="C680" t="str">
        <f>"210113197306150561"</f>
        <v>210113197306150561</v>
      </c>
      <c r="D680" t="s">
        <v>0</v>
      </c>
      <c r="E680" t="s">
        <v>0</v>
      </c>
      <c r="F680" t="s">
        <v>1</v>
      </c>
      <c r="G680" t="str">
        <f>"2018-11-19 15:31:13"</f>
        <v>2018-11-19 15:31:13</v>
      </c>
    </row>
    <row r="681" spans="1:7" x14ac:dyDescent="0.2">
      <c r="A681" t="s">
        <v>677</v>
      </c>
      <c r="B681" t="str">
        <f>"15947513118"</f>
        <v>15947513118</v>
      </c>
      <c r="C681" t="str">
        <f>"150102198311095615"</f>
        <v>150102198311095615</v>
      </c>
      <c r="D681" t="s">
        <v>0</v>
      </c>
      <c r="E681" t="s">
        <v>0</v>
      </c>
      <c r="F681" t="s">
        <v>1</v>
      </c>
      <c r="G681" t="str">
        <f>"2018-11-19 15:31:04"</f>
        <v>2018-11-19 15:31:04</v>
      </c>
    </row>
    <row r="682" spans="1:7" x14ac:dyDescent="0.2">
      <c r="A682" t="s">
        <v>0</v>
      </c>
      <c r="B682" t="str">
        <f>"13997749947"</f>
        <v>13997749947</v>
      </c>
      <c r="C682" t="s">
        <v>0</v>
      </c>
      <c r="D682" t="s">
        <v>0</v>
      </c>
      <c r="E682" t="s">
        <v>0</v>
      </c>
      <c r="F682" t="s">
        <v>1</v>
      </c>
      <c r="G682" t="str">
        <f>"2018-11-19 15:30:56"</f>
        <v>2018-11-19 15:30:56</v>
      </c>
    </row>
    <row r="683" spans="1:7" x14ac:dyDescent="0.2">
      <c r="A683" t="s">
        <v>0</v>
      </c>
      <c r="B683" t="str">
        <f>"18134040199"</f>
        <v>18134040199</v>
      </c>
      <c r="C683" t="s">
        <v>0</v>
      </c>
      <c r="D683" t="s">
        <v>0</v>
      </c>
      <c r="E683" t="s">
        <v>0</v>
      </c>
      <c r="F683" t="s">
        <v>1</v>
      </c>
      <c r="G683" t="str">
        <f>"2018-11-19 15:30:54"</f>
        <v>2018-11-19 15:30:54</v>
      </c>
    </row>
    <row r="684" spans="1:7" x14ac:dyDescent="0.2">
      <c r="A684" t="s">
        <v>678</v>
      </c>
      <c r="B684" t="str">
        <f>"17606015109"</f>
        <v>17606015109</v>
      </c>
      <c r="C684" t="str">
        <f>"350583199407100716"</f>
        <v>350583199407100716</v>
      </c>
      <c r="D684" t="s">
        <v>0</v>
      </c>
      <c r="E684" t="s">
        <v>0</v>
      </c>
      <c r="F684" t="s">
        <v>1</v>
      </c>
      <c r="G684" t="str">
        <f>"2018-11-19 15:30:51"</f>
        <v>2018-11-19 15:30:51</v>
      </c>
    </row>
    <row r="685" spans="1:7" x14ac:dyDescent="0.2">
      <c r="A685" t="s">
        <v>0</v>
      </c>
      <c r="B685" t="str">
        <f>"15810054889"</f>
        <v>15810054889</v>
      </c>
      <c r="C685" t="s">
        <v>0</v>
      </c>
      <c r="D685" t="s">
        <v>0</v>
      </c>
      <c r="E685" t="s">
        <v>0</v>
      </c>
      <c r="F685" t="s">
        <v>1</v>
      </c>
      <c r="G685" t="str">
        <f>"2018-11-19 15:30:41"</f>
        <v>2018-11-19 15:30:41</v>
      </c>
    </row>
    <row r="686" spans="1:7" x14ac:dyDescent="0.2">
      <c r="A686" t="s">
        <v>679</v>
      </c>
      <c r="B686" t="str">
        <f>"13133381769"</f>
        <v>13133381769</v>
      </c>
      <c r="C686" t="str">
        <f>"142322199106243536"</f>
        <v>142322199106243536</v>
      </c>
      <c r="D686" t="s">
        <v>0</v>
      </c>
      <c r="E686" t="s">
        <v>0</v>
      </c>
      <c r="F686" t="s">
        <v>1</v>
      </c>
      <c r="G686" t="str">
        <f>"2018-11-19 15:30:26"</f>
        <v>2018-11-19 15:30:26</v>
      </c>
    </row>
    <row r="687" spans="1:7" x14ac:dyDescent="0.2">
      <c r="A687" t="s">
        <v>680</v>
      </c>
      <c r="B687" t="str">
        <f>"13649886839"</f>
        <v>13649886839</v>
      </c>
      <c r="C687" t="str">
        <f>"500237199508084018"</f>
        <v>500237199508084018</v>
      </c>
      <c r="D687" t="s">
        <v>0</v>
      </c>
      <c r="E687" t="s">
        <v>0</v>
      </c>
      <c r="F687" t="s">
        <v>1</v>
      </c>
      <c r="G687" t="str">
        <f>"2018-11-19 15:30:25"</f>
        <v>2018-11-19 15:30:25</v>
      </c>
    </row>
    <row r="688" spans="1:7" x14ac:dyDescent="0.2">
      <c r="A688" t="s">
        <v>681</v>
      </c>
      <c r="B688" t="str">
        <f>"13006543567"</f>
        <v>13006543567</v>
      </c>
      <c r="C688" t="str">
        <f>"370521198711112017"</f>
        <v>370521198711112017</v>
      </c>
      <c r="D688" t="s">
        <v>0</v>
      </c>
      <c r="E688" t="s">
        <v>0</v>
      </c>
      <c r="F688" t="s">
        <v>1</v>
      </c>
      <c r="G688" t="str">
        <f>"2018-11-19 15:30:18"</f>
        <v>2018-11-19 15:30:18</v>
      </c>
    </row>
    <row r="689" spans="1:7" x14ac:dyDescent="0.2">
      <c r="A689" t="s">
        <v>682</v>
      </c>
      <c r="B689" t="str">
        <f>"13789415640"</f>
        <v>13789415640</v>
      </c>
      <c r="C689" t="str">
        <f>"150222199108263818"</f>
        <v>150222199108263818</v>
      </c>
      <c r="D689" t="s">
        <v>0</v>
      </c>
      <c r="E689" t="s">
        <v>0</v>
      </c>
      <c r="F689" t="s">
        <v>1</v>
      </c>
      <c r="G689" t="str">
        <f>"2018-11-19 15:30:12"</f>
        <v>2018-11-19 15:30:12</v>
      </c>
    </row>
    <row r="690" spans="1:7" x14ac:dyDescent="0.2">
      <c r="A690" t="s">
        <v>683</v>
      </c>
      <c r="B690" t="str">
        <f>"18879430288"</f>
        <v>18879430288</v>
      </c>
      <c r="C690" t="str">
        <f>"362525198402200035"</f>
        <v>362525198402200035</v>
      </c>
      <c r="D690" t="s">
        <v>684</v>
      </c>
      <c r="E690" t="s">
        <v>685</v>
      </c>
      <c r="F690" t="s">
        <v>1</v>
      </c>
      <c r="G690" t="str">
        <f>"2018-11-19 15:30:09"</f>
        <v>2018-11-19 15:30:09</v>
      </c>
    </row>
    <row r="691" spans="1:7" x14ac:dyDescent="0.2">
      <c r="A691" t="s">
        <v>686</v>
      </c>
      <c r="B691" t="str">
        <f>"13412177090"</f>
        <v>13412177090</v>
      </c>
      <c r="C691" t="str">
        <f>"430528198610183810"</f>
        <v>430528198610183810</v>
      </c>
      <c r="D691" t="s">
        <v>0</v>
      </c>
      <c r="E691" t="s">
        <v>0</v>
      </c>
      <c r="F691" t="s">
        <v>1</v>
      </c>
      <c r="G691" t="str">
        <f>"2018-11-19 15:30:04"</f>
        <v>2018-11-19 15:30:04</v>
      </c>
    </row>
    <row r="692" spans="1:7" x14ac:dyDescent="0.2">
      <c r="A692" t="s">
        <v>687</v>
      </c>
      <c r="B692" t="str">
        <f>"18236996790"</f>
        <v>18236996790</v>
      </c>
      <c r="C692" t="str">
        <f>"220382198709113554"</f>
        <v>220382198709113554</v>
      </c>
      <c r="D692" t="s">
        <v>0</v>
      </c>
      <c r="E692" t="s">
        <v>0</v>
      </c>
      <c r="F692" t="s">
        <v>1</v>
      </c>
      <c r="G692" t="str">
        <f>"2018-11-19 15:29:59"</f>
        <v>2018-11-19 15:29:59</v>
      </c>
    </row>
    <row r="693" spans="1:7" x14ac:dyDescent="0.2">
      <c r="A693" t="s">
        <v>688</v>
      </c>
      <c r="B693" t="str">
        <f>"13589615066"</f>
        <v>13589615066</v>
      </c>
      <c r="C693" t="str">
        <f>"370481198809091577"</f>
        <v>370481198809091577</v>
      </c>
      <c r="D693" t="s">
        <v>689</v>
      </c>
      <c r="E693" t="s">
        <v>690</v>
      </c>
      <c r="F693" t="s">
        <v>1</v>
      </c>
      <c r="G693" t="str">
        <f>"2018-11-19 15:29:40"</f>
        <v>2018-11-19 15:29:40</v>
      </c>
    </row>
    <row r="694" spans="1:7" x14ac:dyDescent="0.2">
      <c r="A694" t="s">
        <v>0</v>
      </c>
      <c r="B694" t="str">
        <f>"18566734144"</f>
        <v>18566734144</v>
      </c>
      <c r="C694" t="s">
        <v>0</v>
      </c>
      <c r="D694" t="s">
        <v>0</v>
      </c>
      <c r="E694" t="s">
        <v>0</v>
      </c>
      <c r="F694" t="s">
        <v>1</v>
      </c>
      <c r="G694" t="str">
        <f>"2018-11-19 15:29:37"</f>
        <v>2018-11-19 15:29:37</v>
      </c>
    </row>
    <row r="695" spans="1:7" x14ac:dyDescent="0.2">
      <c r="A695" t="s">
        <v>0</v>
      </c>
      <c r="B695" t="str">
        <f>"18942583410"</f>
        <v>18942583410</v>
      </c>
      <c r="C695" t="s">
        <v>0</v>
      </c>
      <c r="D695" t="s">
        <v>0</v>
      </c>
      <c r="E695" t="s">
        <v>0</v>
      </c>
      <c r="F695" t="s">
        <v>1</v>
      </c>
      <c r="G695" t="str">
        <f>"2018-11-19 15:29:22"</f>
        <v>2018-11-19 15:29:22</v>
      </c>
    </row>
    <row r="696" spans="1:7" x14ac:dyDescent="0.2">
      <c r="A696" t="s">
        <v>0</v>
      </c>
      <c r="B696" t="str">
        <f>"18583626731"</f>
        <v>18583626731</v>
      </c>
      <c r="C696" t="s">
        <v>0</v>
      </c>
      <c r="D696" t="s">
        <v>0</v>
      </c>
      <c r="E696" t="s">
        <v>0</v>
      </c>
      <c r="F696" t="s">
        <v>1</v>
      </c>
      <c r="G696" t="str">
        <f>"2018-11-19 15:29:21"</f>
        <v>2018-11-19 15:29:21</v>
      </c>
    </row>
    <row r="697" spans="1:7" x14ac:dyDescent="0.2">
      <c r="A697" t="s">
        <v>691</v>
      </c>
      <c r="B697" t="str">
        <f>"17678948691"</f>
        <v>17678948691</v>
      </c>
      <c r="C697" t="str">
        <f>"522701199509035011"</f>
        <v>522701199509035011</v>
      </c>
      <c r="D697" t="s">
        <v>692</v>
      </c>
      <c r="E697" t="s">
        <v>693</v>
      </c>
      <c r="F697" t="s">
        <v>1</v>
      </c>
      <c r="G697" t="str">
        <f>"2018-11-19 15:29:09"</f>
        <v>2018-11-19 15:29:09</v>
      </c>
    </row>
    <row r="698" spans="1:7" x14ac:dyDescent="0.2">
      <c r="A698" t="s">
        <v>694</v>
      </c>
      <c r="B698" t="str">
        <f>"18659085412"</f>
        <v>18659085412</v>
      </c>
      <c r="C698" t="str">
        <f>"350702199905136511"</f>
        <v>350702199905136511</v>
      </c>
      <c r="D698" t="s">
        <v>0</v>
      </c>
      <c r="E698" t="s">
        <v>0</v>
      </c>
      <c r="F698" t="s">
        <v>1</v>
      </c>
      <c r="G698" t="str">
        <f>"2018-11-19 15:28:53"</f>
        <v>2018-11-19 15:28:53</v>
      </c>
    </row>
    <row r="699" spans="1:7" x14ac:dyDescent="0.2">
      <c r="A699" t="s">
        <v>695</v>
      </c>
      <c r="B699" t="str">
        <f>"15077753756"</f>
        <v>15077753756</v>
      </c>
      <c r="C699" t="str">
        <f>"450881199511160353"</f>
        <v>450881199511160353</v>
      </c>
      <c r="D699" t="s">
        <v>0</v>
      </c>
      <c r="E699" t="s">
        <v>0</v>
      </c>
      <c r="F699" t="s">
        <v>1</v>
      </c>
      <c r="G699" t="str">
        <f>"2018-11-19 15:28:50"</f>
        <v>2018-11-19 15:28:50</v>
      </c>
    </row>
    <row r="700" spans="1:7" x14ac:dyDescent="0.2">
      <c r="A700" t="s">
        <v>0</v>
      </c>
      <c r="B700" t="str">
        <f>"13713919361"</f>
        <v>13713919361</v>
      </c>
      <c r="C700" t="s">
        <v>0</v>
      </c>
      <c r="D700" t="s">
        <v>0</v>
      </c>
      <c r="E700" t="s">
        <v>0</v>
      </c>
      <c r="F700" t="s">
        <v>1</v>
      </c>
      <c r="G700" t="str">
        <f>"2018-11-19 15:28:26"</f>
        <v>2018-11-19 15:28:26</v>
      </c>
    </row>
    <row r="701" spans="1:7" x14ac:dyDescent="0.2">
      <c r="A701" t="s">
        <v>696</v>
      </c>
      <c r="B701" t="str">
        <f>"15109899121"</f>
        <v>15109899121</v>
      </c>
      <c r="C701" t="str">
        <f>"460026199101152717"</f>
        <v>460026199101152717</v>
      </c>
      <c r="D701" t="s">
        <v>0</v>
      </c>
      <c r="E701" t="s">
        <v>0</v>
      </c>
      <c r="F701" t="s">
        <v>1</v>
      </c>
      <c r="G701" t="str">
        <f>"2018-11-19 15:28:26"</f>
        <v>2018-11-19 15:28:26</v>
      </c>
    </row>
    <row r="702" spans="1:7" x14ac:dyDescent="0.2">
      <c r="A702" t="s">
        <v>697</v>
      </c>
      <c r="B702" t="str">
        <f>"15182266484"</f>
        <v>15182266484</v>
      </c>
      <c r="C702" t="str">
        <f>"511102199508138212"</f>
        <v>511102199508138212</v>
      </c>
      <c r="D702" t="s">
        <v>0</v>
      </c>
      <c r="E702" t="s">
        <v>0</v>
      </c>
      <c r="F702" t="s">
        <v>1</v>
      </c>
      <c r="G702" t="str">
        <f>"2018-11-19 15:28:25"</f>
        <v>2018-11-19 15:28:25</v>
      </c>
    </row>
    <row r="703" spans="1:7" x14ac:dyDescent="0.2">
      <c r="A703" t="s">
        <v>698</v>
      </c>
      <c r="B703" t="str">
        <f>"15716603811"</f>
        <v>15716603811</v>
      </c>
      <c r="C703" t="str">
        <f>"411329198501130034"</f>
        <v>411329198501130034</v>
      </c>
      <c r="D703" t="s">
        <v>0</v>
      </c>
      <c r="E703" t="s">
        <v>0</v>
      </c>
      <c r="F703" t="s">
        <v>1</v>
      </c>
      <c r="G703" t="str">
        <f>"2018-11-19 15:27:57"</f>
        <v>2018-11-19 15:27:57</v>
      </c>
    </row>
    <row r="704" spans="1:7" x14ac:dyDescent="0.2">
      <c r="A704" t="s">
        <v>699</v>
      </c>
      <c r="B704" t="str">
        <f>"18352336082"</f>
        <v>18352336082</v>
      </c>
      <c r="C704" t="str">
        <f>"320821198510082138"</f>
        <v>320821198510082138</v>
      </c>
      <c r="D704" t="s">
        <v>0</v>
      </c>
      <c r="E704" t="s">
        <v>0</v>
      </c>
      <c r="F704" t="s">
        <v>1</v>
      </c>
      <c r="G704" t="str">
        <f>"2018-11-19 15:27:46"</f>
        <v>2018-11-19 15:27:46</v>
      </c>
    </row>
    <row r="705" spans="1:7" x14ac:dyDescent="0.2">
      <c r="A705" t="s">
        <v>700</v>
      </c>
      <c r="B705" t="str">
        <f>"13017867190"</f>
        <v>13017867190</v>
      </c>
      <c r="C705" t="str">
        <f>"520203199507173211"</f>
        <v>520203199507173211</v>
      </c>
      <c r="D705" t="s">
        <v>0</v>
      </c>
      <c r="E705" t="s">
        <v>0</v>
      </c>
      <c r="F705" t="s">
        <v>1</v>
      </c>
      <c r="G705" t="str">
        <f>"2018-11-19 15:27:41"</f>
        <v>2018-11-19 15:27:41</v>
      </c>
    </row>
    <row r="706" spans="1:7" x14ac:dyDescent="0.2">
      <c r="A706" t="s">
        <v>0</v>
      </c>
      <c r="B706" t="str">
        <f>"13651240402"</f>
        <v>13651240402</v>
      </c>
      <c r="C706" t="s">
        <v>0</v>
      </c>
      <c r="D706" t="s">
        <v>0</v>
      </c>
      <c r="E706" t="s">
        <v>0</v>
      </c>
      <c r="F706" t="s">
        <v>1</v>
      </c>
      <c r="G706" t="str">
        <f>"2018-11-19 15:27:33"</f>
        <v>2018-11-19 15:27:33</v>
      </c>
    </row>
    <row r="707" spans="1:7" x14ac:dyDescent="0.2">
      <c r="A707" t="s">
        <v>701</v>
      </c>
      <c r="B707" t="str">
        <f>"13786106876"</f>
        <v>13786106876</v>
      </c>
      <c r="C707" t="str">
        <f>"432522200001144051"</f>
        <v>432522200001144051</v>
      </c>
      <c r="D707" t="s">
        <v>0</v>
      </c>
      <c r="E707" t="s">
        <v>0</v>
      </c>
      <c r="F707" t="s">
        <v>1</v>
      </c>
      <c r="G707" t="str">
        <f>"2018-11-19 15:27:26"</f>
        <v>2018-11-19 15:27:26</v>
      </c>
    </row>
    <row r="708" spans="1:7" x14ac:dyDescent="0.2">
      <c r="A708" t="s">
        <v>0</v>
      </c>
      <c r="B708" t="str">
        <f>"18275664898"</f>
        <v>18275664898</v>
      </c>
      <c r="C708" t="s">
        <v>0</v>
      </c>
      <c r="D708" t="s">
        <v>0</v>
      </c>
      <c r="E708" t="s">
        <v>0</v>
      </c>
      <c r="F708" t="s">
        <v>1</v>
      </c>
      <c r="G708" t="str">
        <f>"2018-11-19 15:27:22"</f>
        <v>2018-11-19 15:27:22</v>
      </c>
    </row>
    <row r="709" spans="1:7" x14ac:dyDescent="0.2">
      <c r="A709" t="s">
        <v>0</v>
      </c>
      <c r="B709" t="str">
        <f>"13615375811"</f>
        <v>13615375811</v>
      </c>
      <c r="C709" t="s">
        <v>0</v>
      </c>
      <c r="D709" t="s">
        <v>0</v>
      </c>
      <c r="E709" t="s">
        <v>0</v>
      </c>
      <c r="F709" t="s">
        <v>1</v>
      </c>
      <c r="G709" t="str">
        <f>"2018-11-19 15:27:11"</f>
        <v>2018-11-19 15:27:11</v>
      </c>
    </row>
    <row r="710" spans="1:7" x14ac:dyDescent="0.2">
      <c r="A710" t="s">
        <v>702</v>
      </c>
      <c r="B710" t="str">
        <f>"13969054018"</f>
        <v>13969054018</v>
      </c>
      <c r="C710" t="str">
        <f>"372325198611150418"</f>
        <v>372325198611150418</v>
      </c>
      <c r="D710" t="s">
        <v>0</v>
      </c>
      <c r="E710" t="s">
        <v>0</v>
      </c>
      <c r="F710" t="s">
        <v>1</v>
      </c>
      <c r="G710" t="str">
        <f>"2018-11-19 15:27:04"</f>
        <v>2018-11-19 15:27:04</v>
      </c>
    </row>
    <row r="711" spans="1:7" x14ac:dyDescent="0.2">
      <c r="A711" t="s">
        <v>703</v>
      </c>
      <c r="B711" t="str">
        <f>"13806847319"</f>
        <v>13806847319</v>
      </c>
      <c r="C711" t="str">
        <f>"360521197901196411"</f>
        <v>360521197901196411</v>
      </c>
      <c r="D711" t="s">
        <v>0</v>
      </c>
      <c r="E711" t="s">
        <v>0</v>
      </c>
      <c r="F711" t="s">
        <v>1</v>
      </c>
      <c r="G711" t="str">
        <f>"2018-11-19 15:26:29"</f>
        <v>2018-11-19 15:26:29</v>
      </c>
    </row>
    <row r="712" spans="1:7" x14ac:dyDescent="0.2">
      <c r="A712" t="s">
        <v>0</v>
      </c>
      <c r="B712" t="str">
        <f>"18602922990"</f>
        <v>18602922990</v>
      </c>
      <c r="C712" t="s">
        <v>0</v>
      </c>
      <c r="D712" t="s">
        <v>0</v>
      </c>
      <c r="E712" t="s">
        <v>0</v>
      </c>
      <c r="F712" t="s">
        <v>1</v>
      </c>
      <c r="G712" t="str">
        <f>"2018-11-19 15:26:27"</f>
        <v>2018-11-19 15:26:27</v>
      </c>
    </row>
    <row r="713" spans="1:7" x14ac:dyDescent="0.2">
      <c r="A713" t="s">
        <v>704</v>
      </c>
      <c r="B713" t="str">
        <f>"13786479334"</f>
        <v>13786479334</v>
      </c>
      <c r="C713" t="str">
        <f>"430421197908060018"</f>
        <v>430421197908060018</v>
      </c>
      <c r="D713" t="s">
        <v>0</v>
      </c>
      <c r="E713" t="s">
        <v>0</v>
      </c>
      <c r="F713" t="s">
        <v>1</v>
      </c>
      <c r="G713" t="str">
        <f>"2018-11-19 15:26:22"</f>
        <v>2018-11-19 15:26:22</v>
      </c>
    </row>
    <row r="714" spans="1:7" x14ac:dyDescent="0.2">
      <c r="A714" t="s">
        <v>0</v>
      </c>
      <c r="B714" t="str">
        <f>"13725095339"</f>
        <v>13725095339</v>
      </c>
      <c r="C714" t="s">
        <v>0</v>
      </c>
      <c r="D714" t="s">
        <v>0</v>
      </c>
      <c r="E714" t="s">
        <v>0</v>
      </c>
      <c r="F714" t="s">
        <v>1</v>
      </c>
      <c r="G714" t="str">
        <f>"2018-11-19 15:26:13"</f>
        <v>2018-11-19 15:26:13</v>
      </c>
    </row>
    <row r="715" spans="1:7" x14ac:dyDescent="0.2">
      <c r="A715" t="s">
        <v>705</v>
      </c>
      <c r="B715" t="str">
        <f>"13681599350"</f>
        <v>13681599350</v>
      </c>
      <c r="C715" t="str">
        <f>"110102198405221937"</f>
        <v>110102198405221937</v>
      </c>
      <c r="D715" t="s">
        <v>0</v>
      </c>
      <c r="E715" t="s">
        <v>0</v>
      </c>
      <c r="F715" t="s">
        <v>1</v>
      </c>
      <c r="G715" t="str">
        <f>"2018-11-19 15:25:57"</f>
        <v>2018-11-19 15:25:57</v>
      </c>
    </row>
    <row r="716" spans="1:7" x14ac:dyDescent="0.2">
      <c r="A716" t="s">
        <v>0</v>
      </c>
      <c r="B716" t="str">
        <f>"13548594607"</f>
        <v>13548594607</v>
      </c>
      <c r="C716" t="s">
        <v>0</v>
      </c>
      <c r="D716" t="s">
        <v>0</v>
      </c>
      <c r="E716" t="s">
        <v>0</v>
      </c>
      <c r="F716" t="s">
        <v>1</v>
      </c>
      <c r="G716" t="str">
        <f>"2018-11-19 15:25:47"</f>
        <v>2018-11-19 15:25:47</v>
      </c>
    </row>
    <row r="717" spans="1:7" x14ac:dyDescent="0.2">
      <c r="A717" t="s">
        <v>0</v>
      </c>
      <c r="B717" t="str">
        <f>"18942583476"</f>
        <v>18942583476</v>
      </c>
      <c r="C717" t="s">
        <v>0</v>
      </c>
      <c r="D717" t="s">
        <v>0</v>
      </c>
      <c r="E717" t="s">
        <v>0</v>
      </c>
      <c r="F717" t="s">
        <v>1</v>
      </c>
      <c r="G717" t="str">
        <f>"2018-11-19 15:25:46"</f>
        <v>2018-11-19 15:25:46</v>
      </c>
    </row>
    <row r="718" spans="1:7" x14ac:dyDescent="0.2">
      <c r="A718" t="s">
        <v>706</v>
      </c>
      <c r="B718" t="str">
        <f>"13601475544"</f>
        <v>13601475544</v>
      </c>
      <c r="C718" t="str">
        <f>"321283198708259071"</f>
        <v>321283198708259071</v>
      </c>
      <c r="D718" t="s">
        <v>0</v>
      </c>
      <c r="E718" t="s">
        <v>0</v>
      </c>
      <c r="F718" t="s">
        <v>1</v>
      </c>
      <c r="G718" t="str">
        <f>"2018-11-19 15:25:29"</f>
        <v>2018-11-19 15:25:29</v>
      </c>
    </row>
    <row r="719" spans="1:7" x14ac:dyDescent="0.2">
      <c r="A719" t="s">
        <v>707</v>
      </c>
      <c r="B719" t="str">
        <f>"15033166880"</f>
        <v>15033166880</v>
      </c>
      <c r="C719" t="str">
        <f>"131081197901080619"</f>
        <v>131081197901080619</v>
      </c>
      <c r="D719" t="s">
        <v>0</v>
      </c>
      <c r="E719" t="s">
        <v>0</v>
      </c>
      <c r="F719" t="s">
        <v>1</v>
      </c>
      <c r="G719" t="str">
        <f>"2018-11-19 15:25:28"</f>
        <v>2018-11-19 15:25:28</v>
      </c>
    </row>
    <row r="720" spans="1:7" x14ac:dyDescent="0.2">
      <c r="A720" t="s">
        <v>0</v>
      </c>
      <c r="B720" t="str">
        <f>"15822306369"</f>
        <v>15822306369</v>
      </c>
      <c r="C720" t="s">
        <v>0</v>
      </c>
      <c r="D720" t="s">
        <v>0</v>
      </c>
      <c r="E720" t="s">
        <v>0</v>
      </c>
      <c r="F720" t="s">
        <v>1</v>
      </c>
      <c r="G720" t="str">
        <f>"2018-11-19 15:25:27"</f>
        <v>2018-11-19 15:25:27</v>
      </c>
    </row>
    <row r="721" spans="1:7" x14ac:dyDescent="0.2">
      <c r="A721" t="s">
        <v>708</v>
      </c>
      <c r="B721" t="str">
        <f>"15275709316"</f>
        <v>15275709316</v>
      </c>
      <c r="C721" t="str">
        <f>"372401198010272254"</f>
        <v>372401198010272254</v>
      </c>
      <c r="D721" t="s">
        <v>0</v>
      </c>
      <c r="E721" t="s">
        <v>0</v>
      </c>
      <c r="F721" t="s">
        <v>1</v>
      </c>
      <c r="G721" t="str">
        <f>"2018-11-19 15:25:20"</f>
        <v>2018-11-19 15:25:20</v>
      </c>
    </row>
    <row r="722" spans="1:7" x14ac:dyDescent="0.2">
      <c r="A722" t="s">
        <v>709</v>
      </c>
      <c r="B722" t="str">
        <f>"13604158871"</f>
        <v>13604158871</v>
      </c>
      <c r="C722" t="str">
        <f>"210603198801151018"</f>
        <v>210603198801151018</v>
      </c>
      <c r="D722" t="s">
        <v>0</v>
      </c>
      <c r="E722" t="s">
        <v>0</v>
      </c>
      <c r="F722" t="s">
        <v>1</v>
      </c>
      <c r="G722" t="str">
        <f>"2018-11-19 15:25:08"</f>
        <v>2018-11-19 15:25:08</v>
      </c>
    </row>
    <row r="723" spans="1:7" x14ac:dyDescent="0.2">
      <c r="A723" t="s">
        <v>710</v>
      </c>
      <c r="B723" t="str">
        <f>"13726804004"</f>
        <v>13726804004</v>
      </c>
      <c r="C723" t="str">
        <f>"44018219790211065X"</f>
        <v>44018219790211065X</v>
      </c>
      <c r="D723" t="s">
        <v>0</v>
      </c>
      <c r="E723" t="s">
        <v>0</v>
      </c>
      <c r="F723" t="s">
        <v>1</v>
      </c>
      <c r="G723" t="str">
        <f>"2018-11-19 15:24:57"</f>
        <v>2018-11-19 15:24:57</v>
      </c>
    </row>
    <row r="724" spans="1:7" x14ac:dyDescent="0.2">
      <c r="A724" t="s">
        <v>711</v>
      </c>
      <c r="B724" t="str">
        <f>"18300686729"</f>
        <v>18300686729</v>
      </c>
      <c r="C724" t="str">
        <f>"410185199205226545"</f>
        <v>410185199205226545</v>
      </c>
      <c r="D724" t="s">
        <v>0</v>
      </c>
      <c r="E724" t="s">
        <v>0</v>
      </c>
      <c r="F724" t="s">
        <v>1</v>
      </c>
      <c r="G724" t="str">
        <f>"2018-11-19 15:24:40"</f>
        <v>2018-11-19 15:24:40</v>
      </c>
    </row>
    <row r="725" spans="1:7" x14ac:dyDescent="0.2">
      <c r="A725" t="s">
        <v>712</v>
      </c>
      <c r="B725" t="str">
        <f>"13694119206"</f>
        <v>13694119206</v>
      </c>
      <c r="C725" t="str">
        <f>"210682198708073583"</f>
        <v>210682198708073583</v>
      </c>
      <c r="D725" t="s">
        <v>0</v>
      </c>
      <c r="E725" t="s">
        <v>0</v>
      </c>
      <c r="F725" t="s">
        <v>1</v>
      </c>
      <c r="G725" t="str">
        <f>"2018-11-19 15:24:21"</f>
        <v>2018-11-19 15:24:21</v>
      </c>
    </row>
    <row r="726" spans="1:7" x14ac:dyDescent="0.2">
      <c r="A726" t="s">
        <v>713</v>
      </c>
      <c r="B726" t="str">
        <f>"13850600233"</f>
        <v>13850600233</v>
      </c>
      <c r="C726" t="str">
        <f>"350822198905055523"</f>
        <v>350822198905055523</v>
      </c>
      <c r="D726" t="s">
        <v>0</v>
      </c>
      <c r="E726" t="s">
        <v>0</v>
      </c>
      <c r="F726" t="s">
        <v>1</v>
      </c>
      <c r="G726" t="str">
        <f>"2018-11-19 15:24:04"</f>
        <v>2018-11-19 15:24:04</v>
      </c>
    </row>
    <row r="727" spans="1:7" x14ac:dyDescent="0.2">
      <c r="A727" t="s">
        <v>714</v>
      </c>
      <c r="B727" t="str">
        <f>"15727386532"</f>
        <v>15727386532</v>
      </c>
      <c r="C727" t="str">
        <f>"410222198505185517"</f>
        <v>410222198505185517</v>
      </c>
      <c r="D727" t="s">
        <v>0</v>
      </c>
      <c r="E727" t="s">
        <v>0</v>
      </c>
      <c r="F727" t="s">
        <v>1</v>
      </c>
      <c r="G727" t="str">
        <f>"2018-11-19 15:23:58"</f>
        <v>2018-11-19 15:23:58</v>
      </c>
    </row>
    <row r="728" spans="1:7" x14ac:dyDescent="0.2">
      <c r="A728" t="s">
        <v>715</v>
      </c>
      <c r="B728" t="str">
        <f>"18263993056"</f>
        <v>18263993056</v>
      </c>
      <c r="C728" t="str">
        <f>"371325199704224010"</f>
        <v>371325199704224010</v>
      </c>
      <c r="D728" t="s">
        <v>0</v>
      </c>
      <c r="E728" t="s">
        <v>0</v>
      </c>
      <c r="F728" t="s">
        <v>1</v>
      </c>
      <c r="G728" t="str">
        <f>"2018-11-19 15:23:53"</f>
        <v>2018-11-19 15:23:53</v>
      </c>
    </row>
    <row r="729" spans="1:7" x14ac:dyDescent="0.2">
      <c r="A729" t="s">
        <v>716</v>
      </c>
      <c r="B729" t="str">
        <f>"18419195095"</f>
        <v>18419195095</v>
      </c>
      <c r="C729" t="str">
        <f>"620524199904125725"</f>
        <v>620524199904125725</v>
      </c>
      <c r="D729" t="s">
        <v>0</v>
      </c>
      <c r="E729" t="s">
        <v>0</v>
      </c>
      <c r="F729" t="s">
        <v>1</v>
      </c>
      <c r="G729" t="str">
        <f>"2018-11-19 15:23:43"</f>
        <v>2018-11-19 15:23:43</v>
      </c>
    </row>
    <row r="730" spans="1:7" x14ac:dyDescent="0.2">
      <c r="A730" t="s">
        <v>717</v>
      </c>
      <c r="B730" t="str">
        <f>"13861703593"</f>
        <v>13861703593</v>
      </c>
      <c r="C730" t="str">
        <f>"321181199304102816"</f>
        <v>321181199304102816</v>
      </c>
      <c r="D730" t="s">
        <v>0</v>
      </c>
      <c r="E730" t="s">
        <v>0</v>
      </c>
      <c r="F730" t="s">
        <v>1</v>
      </c>
      <c r="G730" t="str">
        <f>"2018-11-19 15:23:41"</f>
        <v>2018-11-19 15:23:41</v>
      </c>
    </row>
    <row r="731" spans="1:7" x14ac:dyDescent="0.2">
      <c r="A731" t="s">
        <v>718</v>
      </c>
      <c r="B731" t="str">
        <f>"18920508098"</f>
        <v>18920508098</v>
      </c>
      <c r="C731" t="str">
        <f>"130229198806102217"</f>
        <v>130229198806102217</v>
      </c>
      <c r="D731" t="s">
        <v>0</v>
      </c>
      <c r="E731" t="s">
        <v>0</v>
      </c>
      <c r="F731" t="s">
        <v>1</v>
      </c>
      <c r="G731" t="str">
        <f>"2018-11-19 15:23:35"</f>
        <v>2018-11-19 15:23:35</v>
      </c>
    </row>
    <row r="732" spans="1:7" x14ac:dyDescent="0.2">
      <c r="A732" t="s">
        <v>719</v>
      </c>
      <c r="B732" t="str">
        <f>"15359344680"</f>
        <v>15359344680</v>
      </c>
      <c r="C732" t="str">
        <f>"350627198909052515"</f>
        <v>350627198909052515</v>
      </c>
      <c r="D732" t="s">
        <v>0</v>
      </c>
      <c r="E732" t="s">
        <v>0</v>
      </c>
      <c r="F732" t="s">
        <v>1</v>
      </c>
      <c r="G732" t="str">
        <f>"2018-11-19 15:23:34"</f>
        <v>2018-11-19 15:23:34</v>
      </c>
    </row>
    <row r="733" spans="1:7" x14ac:dyDescent="0.2">
      <c r="A733" t="s">
        <v>720</v>
      </c>
      <c r="B733" t="str">
        <f>"17673987220"</f>
        <v>17673987220</v>
      </c>
      <c r="C733" t="str">
        <f>"43052319951001115X"</f>
        <v>43052319951001115X</v>
      </c>
      <c r="D733" t="s">
        <v>0</v>
      </c>
      <c r="E733" t="s">
        <v>0</v>
      </c>
      <c r="F733" t="s">
        <v>1</v>
      </c>
      <c r="G733" t="str">
        <f>"2018-11-19 15:22:41"</f>
        <v>2018-11-19 15:22:41</v>
      </c>
    </row>
    <row r="734" spans="1:7" x14ac:dyDescent="0.2">
      <c r="A734" t="s">
        <v>721</v>
      </c>
      <c r="B734" t="str">
        <f>"15989455230"</f>
        <v>15989455230</v>
      </c>
      <c r="C734" t="str">
        <f>"441422199612252625"</f>
        <v>441422199612252625</v>
      </c>
      <c r="D734" t="s">
        <v>722</v>
      </c>
      <c r="E734" t="s">
        <v>723</v>
      </c>
      <c r="F734" t="s">
        <v>1</v>
      </c>
      <c r="G734" t="str">
        <f>"2018-11-19 15:22:40"</f>
        <v>2018-11-19 15:22:40</v>
      </c>
    </row>
    <row r="735" spans="1:7" x14ac:dyDescent="0.2">
      <c r="A735" t="s">
        <v>724</v>
      </c>
      <c r="B735" t="str">
        <f>"13656231270"</f>
        <v>13656231270</v>
      </c>
      <c r="C735" t="str">
        <f>"32051119931021076X"</f>
        <v>32051119931021076X</v>
      </c>
      <c r="D735" t="s">
        <v>0</v>
      </c>
      <c r="E735" t="s">
        <v>0</v>
      </c>
      <c r="F735" t="s">
        <v>1</v>
      </c>
      <c r="G735" t="str">
        <f>"2018-11-19 15:22:24"</f>
        <v>2018-11-19 15:22:24</v>
      </c>
    </row>
    <row r="736" spans="1:7" x14ac:dyDescent="0.2">
      <c r="A736" t="s">
        <v>725</v>
      </c>
      <c r="B736" t="str">
        <f>"18620225055"</f>
        <v>18620225055</v>
      </c>
      <c r="C736" t="str">
        <f>"441423199105114718"</f>
        <v>441423199105114718</v>
      </c>
      <c r="D736" t="s">
        <v>0</v>
      </c>
      <c r="E736" t="s">
        <v>0</v>
      </c>
      <c r="F736" t="s">
        <v>1</v>
      </c>
      <c r="G736" t="str">
        <f>"2018-11-19 15:22:15"</f>
        <v>2018-11-19 15:22:15</v>
      </c>
    </row>
    <row r="737" spans="1:7" x14ac:dyDescent="0.2">
      <c r="A737" t="s">
        <v>726</v>
      </c>
      <c r="B737" t="str">
        <f>"18660178790"</f>
        <v>18660178790</v>
      </c>
      <c r="C737" t="str">
        <f>"370102198906091542"</f>
        <v>370102198906091542</v>
      </c>
      <c r="D737" t="s">
        <v>0</v>
      </c>
      <c r="E737" t="s">
        <v>0</v>
      </c>
      <c r="F737" t="s">
        <v>1</v>
      </c>
      <c r="G737" t="str">
        <f>"2018-11-19 15:22:13"</f>
        <v>2018-11-19 15:22:13</v>
      </c>
    </row>
    <row r="738" spans="1:7" x14ac:dyDescent="0.2">
      <c r="A738" t="s">
        <v>727</v>
      </c>
      <c r="B738" t="str">
        <f>"18829788900"</f>
        <v>18829788900</v>
      </c>
      <c r="C738" t="str">
        <f>"61011419810112201X"</f>
        <v>61011419810112201X</v>
      </c>
      <c r="D738" t="s">
        <v>0</v>
      </c>
      <c r="E738" t="s">
        <v>0</v>
      </c>
      <c r="F738" t="s">
        <v>1</v>
      </c>
      <c r="G738" t="str">
        <f>"2018-11-19 15:21:55"</f>
        <v>2018-11-19 15:21:55</v>
      </c>
    </row>
    <row r="739" spans="1:7" x14ac:dyDescent="0.2">
      <c r="A739" t="s">
        <v>728</v>
      </c>
      <c r="B739" t="str">
        <f>"13393100333"</f>
        <v>13393100333</v>
      </c>
      <c r="C739" t="str">
        <f>"130427199107145915"</f>
        <v>130427199107145915</v>
      </c>
      <c r="D739" t="s">
        <v>0</v>
      </c>
      <c r="E739" t="s">
        <v>0</v>
      </c>
      <c r="F739" t="s">
        <v>1</v>
      </c>
      <c r="G739" t="str">
        <f>"2018-11-19 15:21:44"</f>
        <v>2018-11-19 15:21:44</v>
      </c>
    </row>
    <row r="740" spans="1:7" x14ac:dyDescent="0.2">
      <c r="A740" t="s">
        <v>0</v>
      </c>
      <c r="B740" t="str">
        <f>"18942583479"</f>
        <v>18942583479</v>
      </c>
      <c r="C740" t="s">
        <v>0</v>
      </c>
      <c r="D740" t="s">
        <v>0</v>
      </c>
      <c r="E740" t="s">
        <v>0</v>
      </c>
      <c r="F740" t="s">
        <v>1</v>
      </c>
      <c r="G740" t="str">
        <f>"2018-11-19 15:21:36"</f>
        <v>2018-11-19 15:21:36</v>
      </c>
    </row>
    <row r="741" spans="1:7" x14ac:dyDescent="0.2">
      <c r="A741" t="s">
        <v>729</v>
      </c>
      <c r="B741" t="str">
        <f>"15961066241"</f>
        <v>15961066241</v>
      </c>
      <c r="C741" t="str">
        <f>"321282198901253812"</f>
        <v>321282198901253812</v>
      </c>
      <c r="D741" t="s">
        <v>0</v>
      </c>
      <c r="E741" t="s">
        <v>0</v>
      </c>
      <c r="F741" t="s">
        <v>1</v>
      </c>
      <c r="G741" t="str">
        <f>"2018-11-19 15:21:33"</f>
        <v>2018-11-19 15:21:33</v>
      </c>
    </row>
    <row r="742" spans="1:7" x14ac:dyDescent="0.2">
      <c r="A742" t="s">
        <v>0</v>
      </c>
      <c r="B742" t="str">
        <f>"15862774360"</f>
        <v>15862774360</v>
      </c>
      <c r="C742" t="s">
        <v>0</v>
      </c>
      <c r="D742" t="s">
        <v>0</v>
      </c>
      <c r="E742" t="s">
        <v>0</v>
      </c>
      <c r="F742" t="s">
        <v>1</v>
      </c>
      <c r="G742" t="str">
        <f>"2018-11-19 15:21:27"</f>
        <v>2018-11-19 15:21:27</v>
      </c>
    </row>
    <row r="743" spans="1:7" x14ac:dyDescent="0.2">
      <c r="A743" t="s">
        <v>730</v>
      </c>
      <c r="B743" t="str">
        <f>"13585271053"</f>
        <v>13585271053</v>
      </c>
      <c r="C743" t="str">
        <f>"321322199404261428"</f>
        <v>321322199404261428</v>
      </c>
      <c r="D743" t="s">
        <v>0</v>
      </c>
      <c r="E743" t="s">
        <v>0</v>
      </c>
      <c r="F743" t="s">
        <v>1</v>
      </c>
      <c r="G743" t="str">
        <f>"2018-11-19 15:20:57"</f>
        <v>2018-11-19 15:20:57</v>
      </c>
    </row>
    <row r="744" spans="1:7" x14ac:dyDescent="0.2">
      <c r="A744" t="s">
        <v>731</v>
      </c>
      <c r="B744" t="str">
        <f>"15777767209"</f>
        <v>15777767209</v>
      </c>
      <c r="C744" t="str">
        <f>"45072119860310095X"</f>
        <v>45072119860310095X</v>
      </c>
      <c r="D744" t="s">
        <v>0</v>
      </c>
      <c r="E744" t="s">
        <v>0</v>
      </c>
      <c r="F744" t="s">
        <v>1</v>
      </c>
      <c r="G744" t="str">
        <f>"2018-11-19 15:20:44"</f>
        <v>2018-11-19 15:20:44</v>
      </c>
    </row>
    <row r="745" spans="1:7" x14ac:dyDescent="0.2">
      <c r="A745" t="s">
        <v>0</v>
      </c>
      <c r="B745" t="str">
        <f>"15928185280"</f>
        <v>15928185280</v>
      </c>
      <c r="C745" t="s">
        <v>0</v>
      </c>
      <c r="D745" t="s">
        <v>0</v>
      </c>
      <c r="E745" t="s">
        <v>0</v>
      </c>
      <c r="F745" t="s">
        <v>1</v>
      </c>
      <c r="G745" t="str">
        <f>"2018-11-19 15:20:29"</f>
        <v>2018-11-19 15:20:29</v>
      </c>
    </row>
    <row r="746" spans="1:7" x14ac:dyDescent="0.2">
      <c r="A746" t="s">
        <v>0</v>
      </c>
      <c r="B746" t="str">
        <f>"18331367185"</f>
        <v>18331367185</v>
      </c>
      <c r="C746" t="s">
        <v>0</v>
      </c>
      <c r="D746" t="s">
        <v>0</v>
      </c>
      <c r="E746" t="s">
        <v>0</v>
      </c>
      <c r="F746" t="s">
        <v>1</v>
      </c>
      <c r="G746" t="str">
        <f>"2018-11-19 15:20:11"</f>
        <v>2018-11-19 15:20:11</v>
      </c>
    </row>
    <row r="747" spans="1:7" x14ac:dyDescent="0.2">
      <c r="A747" t="s">
        <v>732</v>
      </c>
      <c r="B747" t="str">
        <f>"15695068128"</f>
        <v>15695068128</v>
      </c>
      <c r="C747" t="str">
        <f>"372928199310062429"</f>
        <v>372928199310062429</v>
      </c>
      <c r="D747" t="s">
        <v>0</v>
      </c>
      <c r="E747" t="s">
        <v>0</v>
      </c>
      <c r="F747" t="s">
        <v>1</v>
      </c>
      <c r="G747" t="str">
        <f>"2018-11-19 15:19:54"</f>
        <v>2018-11-19 15:19:54</v>
      </c>
    </row>
    <row r="748" spans="1:7" x14ac:dyDescent="0.2">
      <c r="A748" t="s">
        <v>0</v>
      </c>
      <c r="B748" t="str">
        <f>"17620393754"</f>
        <v>17620393754</v>
      </c>
      <c r="C748" t="s">
        <v>0</v>
      </c>
      <c r="D748" t="s">
        <v>0</v>
      </c>
      <c r="E748" t="s">
        <v>0</v>
      </c>
      <c r="F748" t="s">
        <v>1</v>
      </c>
      <c r="G748" t="str">
        <f>"2018-11-19 15:19:37"</f>
        <v>2018-11-19 15:19:37</v>
      </c>
    </row>
    <row r="749" spans="1:7" x14ac:dyDescent="0.2">
      <c r="A749" t="s">
        <v>733</v>
      </c>
      <c r="B749" t="str">
        <f>"13797992862"</f>
        <v>13797992862</v>
      </c>
      <c r="C749" t="str">
        <f>"420821199110144035"</f>
        <v>420821199110144035</v>
      </c>
      <c r="D749" t="s">
        <v>0</v>
      </c>
      <c r="E749" t="s">
        <v>0</v>
      </c>
      <c r="F749" t="s">
        <v>1</v>
      </c>
      <c r="G749" t="str">
        <f>"2018-11-19 15:19:27"</f>
        <v>2018-11-19 15:19:27</v>
      </c>
    </row>
    <row r="750" spans="1:7" x14ac:dyDescent="0.2">
      <c r="A750" t="s">
        <v>0</v>
      </c>
      <c r="B750" t="str">
        <f>"18147525951"</f>
        <v>18147525951</v>
      </c>
      <c r="C750" t="s">
        <v>0</v>
      </c>
      <c r="D750" t="s">
        <v>0</v>
      </c>
      <c r="E750" t="s">
        <v>0</v>
      </c>
      <c r="F750" t="s">
        <v>1</v>
      </c>
      <c r="G750" t="str">
        <f>"2018-11-19 15:19:12"</f>
        <v>2018-11-19 15:19:12</v>
      </c>
    </row>
    <row r="751" spans="1:7" x14ac:dyDescent="0.2">
      <c r="A751" t="s">
        <v>734</v>
      </c>
      <c r="B751" t="str">
        <f>"13590659489"</f>
        <v>13590659489</v>
      </c>
      <c r="C751" t="str">
        <f>"440682199105173259"</f>
        <v>440682199105173259</v>
      </c>
      <c r="D751" t="s">
        <v>735</v>
      </c>
      <c r="E751" t="s">
        <v>736</v>
      </c>
      <c r="F751" t="s">
        <v>1</v>
      </c>
      <c r="G751" t="str">
        <f>"2018-11-19 15:19:10"</f>
        <v>2018-11-19 15:19:10</v>
      </c>
    </row>
    <row r="752" spans="1:7" x14ac:dyDescent="0.2">
      <c r="A752" t="s">
        <v>737</v>
      </c>
      <c r="B752" t="str">
        <f>"18336419688"</f>
        <v>18336419688</v>
      </c>
      <c r="C752" t="str">
        <f>"410527198807108013"</f>
        <v>410527198807108013</v>
      </c>
      <c r="D752" t="s">
        <v>0</v>
      </c>
      <c r="E752" t="s">
        <v>0</v>
      </c>
      <c r="F752" t="s">
        <v>1</v>
      </c>
      <c r="G752" t="str">
        <f>"2018-11-19 15:19:07"</f>
        <v>2018-11-19 15:19:07</v>
      </c>
    </row>
    <row r="753" spans="1:7" x14ac:dyDescent="0.2">
      <c r="A753" t="s">
        <v>738</v>
      </c>
      <c r="B753" t="str">
        <f>"18082247056"</f>
        <v>18082247056</v>
      </c>
      <c r="C753" t="str">
        <f>"610426199409012411"</f>
        <v>610426199409012411</v>
      </c>
      <c r="D753" t="s">
        <v>739</v>
      </c>
      <c r="E753" t="s">
        <v>740</v>
      </c>
      <c r="F753" t="s">
        <v>1</v>
      </c>
      <c r="G753" t="str">
        <f>"2018-11-19 15:19:03"</f>
        <v>2018-11-19 15:19:03</v>
      </c>
    </row>
    <row r="754" spans="1:7" x14ac:dyDescent="0.2">
      <c r="A754" t="s">
        <v>0</v>
      </c>
      <c r="B754" t="str">
        <f>"13647845588"</f>
        <v>13647845588</v>
      </c>
      <c r="C754" t="s">
        <v>0</v>
      </c>
      <c r="D754" t="s">
        <v>0</v>
      </c>
      <c r="E754" t="s">
        <v>0</v>
      </c>
      <c r="F754" t="s">
        <v>1</v>
      </c>
      <c r="G754" t="str">
        <f>"2018-11-19 15:18:48"</f>
        <v>2018-11-19 15:18:48</v>
      </c>
    </row>
    <row r="755" spans="1:7" x14ac:dyDescent="0.2">
      <c r="A755" t="s">
        <v>0</v>
      </c>
      <c r="B755" t="str">
        <f>"13049933420"</f>
        <v>13049933420</v>
      </c>
      <c r="C755" t="s">
        <v>0</v>
      </c>
      <c r="D755" t="s">
        <v>0</v>
      </c>
      <c r="E755" t="s">
        <v>0</v>
      </c>
      <c r="F755" t="s">
        <v>1</v>
      </c>
      <c r="G755" t="str">
        <f>"2018-11-19 15:18:44"</f>
        <v>2018-11-19 15:18:44</v>
      </c>
    </row>
    <row r="756" spans="1:7" x14ac:dyDescent="0.2">
      <c r="A756" t="s">
        <v>741</v>
      </c>
      <c r="B756" t="str">
        <f>"18755131970"</f>
        <v>18755131970</v>
      </c>
      <c r="C756" t="str">
        <f>"340122199002027972"</f>
        <v>340122199002027972</v>
      </c>
      <c r="D756" t="s">
        <v>0</v>
      </c>
      <c r="E756" t="s">
        <v>0</v>
      </c>
      <c r="F756" t="s">
        <v>1</v>
      </c>
      <c r="G756" t="str">
        <f>"2018-11-19 15:18:44"</f>
        <v>2018-11-19 15:18:44</v>
      </c>
    </row>
    <row r="757" spans="1:7" x14ac:dyDescent="0.2">
      <c r="A757" t="s">
        <v>742</v>
      </c>
      <c r="B757" t="str">
        <f>"17681810054"</f>
        <v>17681810054</v>
      </c>
      <c r="C757" t="str">
        <f>"340121197908161611"</f>
        <v>340121197908161611</v>
      </c>
      <c r="D757" t="s">
        <v>743</v>
      </c>
      <c r="E757" t="s">
        <v>744</v>
      </c>
      <c r="F757" t="s">
        <v>1</v>
      </c>
      <c r="G757" t="str">
        <f>"2018-11-19 15:18:40"</f>
        <v>2018-11-19 15:18:40</v>
      </c>
    </row>
    <row r="758" spans="1:7" x14ac:dyDescent="0.2">
      <c r="A758" t="s">
        <v>0</v>
      </c>
      <c r="B758" t="str">
        <f>"18789800608"</f>
        <v>18789800608</v>
      </c>
      <c r="C758" t="s">
        <v>0</v>
      </c>
      <c r="D758" t="s">
        <v>0</v>
      </c>
      <c r="E758" t="s">
        <v>0</v>
      </c>
      <c r="F758" t="s">
        <v>1</v>
      </c>
      <c r="G758" t="str">
        <f>"2018-11-19 15:18:37"</f>
        <v>2018-11-19 15:18:37</v>
      </c>
    </row>
    <row r="759" spans="1:7" x14ac:dyDescent="0.2">
      <c r="A759" t="s">
        <v>745</v>
      </c>
      <c r="B759" t="str">
        <f>"13780801220"</f>
        <v>13780801220</v>
      </c>
      <c r="C759" t="str">
        <f>"370725198606040986"</f>
        <v>370725198606040986</v>
      </c>
      <c r="D759" t="s">
        <v>0</v>
      </c>
      <c r="E759" t="s">
        <v>0</v>
      </c>
      <c r="F759" t="s">
        <v>1</v>
      </c>
      <c r="G759" t="str">
        <f>"2018-11-19 15:18:22"</f>
        <v>2018-11-19 15:18:22</v>
      </c>
    </row>
    <row r="760" spans="1:7" x14ac:dyDescent="0.2">
      <c r="A760" t="s">
        <v>746</v>
      </c>
      <c r="B760" t="str">
        <f>"18278634546"</f>
        <v>18278634546</v>
      </c>
      <c r="C760" t="str">
        <f>"452628199509113012"</f>
        <v>452628199509113012</v>
      </c>
      <c r="D760" t="s">
        <v>0</v>
      </c>
      <c r="E760" t="s">
        <v>0</v>
      </c>
      <c r="F760" t="s">
        <v>1</v>
      </c>
      <c r="G760" t="str">
        <f>"2018-11-19 15:18:16"</f>
        <v>2018-11-19 15:18:16</v>
      </c>
    </row>
    <row r="761" spans="1:7" x14ac:dyDescent="0.2">
      <c r="A761" t="s">
        <v>747</v>
      </c>
      <c r="B761" t="str">
        <f>"13371218019"</f>
        <v>13371218019</v>
      </c>
      <c r="C761" t="str">
        <f>"370830199508202954"</f>
        <v>370830199508202954</v>
      </c>
      <c r="D761" t="s">
        <v>0</v>
      </c>
      <c r="E761" t="s">
        <v>0</v>
      </c>
      <c r="F761" t="s">
        <v>1</v>
      </c>
      <c r="G761" t="str">
        <f>"2018-11-19 15:17:59"</f>
        <v>2018-11-19 15:17:59</v>
      </c>
    </row>
    <row r="762" spans="1:7" x14ac:dyDescent="0.2">
      <c r="A762" t="s">
        <v>748</v>
      </c>
      <c r="B762" t="str">
        <f>"15595225580"</f>
        <v>15595225580</v>
      </c>
      <c r="C762" t="str">
        <f>"620802199802053677"</f>
        <v>620802199802053677</v>
      </c>
      <c r="D762" t="s">
        <v>0</v>
      </c>
      <c r="E762" t="s">
        <v>0</v>
      </c>
      <c r="F762" t="s">
        <v>1</v>
      </c>
      <c r="G762" t="str">
        <f>"2018-11-19 15:17:58"</f>
        <v>2018-11-19 15:17:58</v>
      </c>
    </row>
    <row r="763" spans="1:7" x14ac:dyDescent="0.2">
      <c r="A763" t="s">
        <v>749</v>
      </c>
      <c r="B763" t="str">
        <f>"13421190382"</f>
        <v>13421190382</v>
      </c>
      <c r="C763" t="str">
        <f>"445202198703087728"</f>
        <v>445202198703087728</v>
      </c>
      <c r="D763" t="s">
        <v>0</v>
      </c>
      <c r="E763" t="s">
        <v>0</v>
      </c>
      <c r="F763" t="s">
        <v>1</v>
      </c>
      <c r="G763" t="str">
        <f>"2018-11-19 15:17:34"</f>
        <v>2018-11-19 15:17:34</v>
      </c>
    </row>
    <row r="764" spans="1:7" x14ac:dyDescent="0.2">
      <c r="A764" t="s">
        <v>750</v>
      </c>
      <c r="B764" t="str">
        <f>"15386637833"</f>
        <v>15386637833</v>
      </c>
      <c r="C764" t="str">
        <f>"519002197512115315"</f>
        <v>519002197512115315</v>
      </c>
      <c r="D764" t="s">
        <v>0</v>
      </c>
      <c r="E764" t="s">
        <v>0</v>
      </c>
      <c r="F764" t="s">
        <v>1</v>
      </c>
      <c r="G764" t="str">
        <f>"2018-11-19 15:17:28"</f>
        <v>2018-11-19 15:17:28</v>
      </c>
    </row>
    <row r="765" spans="1:7" x14ac:dyDescent="0.2">
      <c r="A765" t="s">
        <v>0</v>
      </c>
      <c r="B765" t="str">
        <f>"15506774889"</f>
        <v>15506774889</v>
      </c>
      <c r="C765" t="s">
        <v>0</v>
      </c>
      <c r="D765" t="s">
        <v>0</v>
      </c>
      <c r="E765" t="s">
        <v>0</v>
      </c>
      <c r="F765" t="s">
        <v>1</v>
      </c>
      <c r="G765" t="str">
        <f>"2018-11-19 15:17:04"</f>
        <v>2018-11-19 15:17:04</v>
      </c>
    </row>
    <row r="766" spans="1:7" x14ac:dyDescent="0.2">
      <c r="A766" t="s">
        <v>0</v>
      </c>
      <c r="B766" t="str">
        <f>"15133944807"</f>
        <v>15133944807</v>
      </c>
      <c r="C766" t="s">
        <v>0</v>
      </c>
      <c r="D766" t="s">
        <v>0</v>
      </c>
      <c r="E766" t="s">
        <v>0</v>
      </c>
      <c r="F766" t="s">
        <v>1</v>
      </c>
      <c r="G766" t="str">
        <f>"2018-11-19 15:17:03"</f>
        <v>2018-11-19 15:17:03</v>
      </c>
    </row>
    <row r="767" spans="1:7" x14ac:dyDescent="0.2">
      <c r="A767" t="s">
        <v>0</v>
      </c>
      <c r="B767" t="str">
        <f>"15677137949"</f>
        <v>15677137949</v>
      </c>
      <c r="C767" t="s">
        <v>0</v>
      </c>
      <c r="D767" t="s">
        <v>0</v>
      </c>
      <c r="E767" t="s">
        <v>0</v>
      </c>
      <c r="F767" t="s">
        <v>1</v>
      </c>
      <c r="G767" t="str">
        <f>"2018-11-19 15:17:03"</f>
        <v>2018-11-19 15:17:03</v>
      </c>
    </row>
    <row r="768" spans="1:7" x14ac:dyDescent="0.2">
      <c r="A768" t="s">
        <v>751</v>
      </c>
      <c r="B768" t="str">
        <f>"15912450901"</f>
        <v>15912450901</v>
      </c>
      <c r="C768" t="str">
        <f>"530112198306072017"</f>
        <v>530112198306072017</v>
      </c>
      <c r="D768" t="s">
        <v>0</v>
      </c>
      <c r="E768" t="s">
        <v>0</v>
      </c>
      <c r="F768" t="s">
        <v>1</v>
      </c>
      <c r="G768" t="str">
        <f>"2018-11-19 15:17:03"</f>
        <v>2018-11-19 15:17:03</v>
      </c>
    </row>
    <row r="769" spans="1:7" x14ac:dyDescent="0.2">
      <c r="A769" t="s">
        <v>0</v>
      </c>
      <c r="B769" t="str">
        <f>"18786625047"</f>
        <v>18786625047</v>
      </c>
      <c r="C769" t="s">
        <v>0</v>
      </c>
      <c r="D769" t="s">
        <v>0</v>
      </c>
      <c r="E769" t="s">
        <v>0</v>
      </c>
      <c r="F769" t="s">
        <v>1</v>
      </c>
      <c r="G769" t="str">
        <f>"2018-11-19 15:16:35"</f>
        <v>2018-11-19 15:16:35</v>
      </c>
    </row>
    <row r="770" spans="1:7" x14ac:dyDescent="0.2">
      <c r="A770" t="s">
        <v>752</v>
      </c>
      <c r="B770" t="str">
        <f>"13842630437"</f>
        <v>13842630437</v>
      </c>
      <c r="C770" t="str">
        <f>"220422198209046219"</f>
        <v>220422198209046219</v>
      </c>
      <c r="D770" t="s">
        <v>753</v>
      </c>
      <c r="E770" t="s">
        <v>754</v>
      </c>
      <c r="F770" t="s">
        <v>1</v>
      </c>
      <c r="G770" t="str">
        <f>"2018-11-19 15:16:10"</f>
        <v>2018-11-19 15:16:10</v>
      </c>
    </row>
    <row r="771" spans="1:7" x14ac:dyDescent="0.2">
      <c r="A771" t="s">
        <v>755</v>
      </c>
      <c r="B771" t="str">
        <f>"13390684566"</f>
        <v>13390684566</v>
      </c>
      <c r="C771" t="str">
        <f>"320981198711262495"</f>
        <v>320981198711262495</v>
      </c>
      <c r="D771" t="s">
        <v>756</v>
      </c>
      <c r="E771" t="s">
        <v>757</v>
      </c>
      <c r="F771" t="s">
        <v>1</v>
      </c>
      <c r="G771" t="str">
        <f>"2018-11-19 15:16:08"</f>
        <v>2018-11-19 15:16:08</v>
      </c>
    </row>
    <row r="772" spans="1:7" x14ac:dyDescent="0.2">
      <c r="A772" t="s">
        <v>0</v>
      </c>
      <c r="B772" t="str">
        <f>"18387803289"</f>
        <v>18387803289</v>
      </c>
      <c r="C772" t="s">
        <v>0</v>
      </c>
      <c r="D772" t="s">
        <v>0</v>
      </c>
      <c r="E772" t="s">
        <v>0</v>
      </c>
      <c r="F772" t="s">
        <v>1</v>
      </c>
      <c r="G772" t="str">
        <f>"2018-11-19 15:16:02"</f>
        <v>2018-11-19 15:16:02</v>
      </c>
    </row>
    <row r="773" spans="1:7" x14ac:dyDescent="0.2">
      <c r="A773" t="s">
        <v>758</v>
      </c>
      <c r="B773" t="str">
        <f>"18322300359"</f>
        <v>18322300359</v>
      </c>
      <c r="C773" t="str">
        <f>"12011219860119212X"</f>
        <v>12011219860119212X</v>
      </c>
      <c r="D773" t="s">
        <v>759</v>
      </c>
      <c r="E773" t="s">
        <v>760</v>
      </c>
      <c r="F773" t="s">
        <v>1</v>
      </c>
      <c r="G773" t="str">
        <f>"2018-11-19 15:15:54"</f>
        <v>2018-11-19 15:15:54</v>
      </c>
    </row>
    <row r="774" spans="1:7" x14ac:dyDescent="0.2">
      <c r="A774" t="s">
        <v>0</v>
      </c>
      <c r="B774" t="str">
        <f>"13123814435"</f>
        <v>13123814435</v>
      </c>
      <c r="C774" t="s">
        <v>0</v>
      </c>
      <c r="D774" t="s">
        <v>0</v>
      </c>
      <c r="E774" t="s">
        <v>0</v>
      </c>
      <c r="F774" t="s">
        <v>1</v>
      </c>
      <c r="G774" t="str">
        <f>"2018-11-19 15:15:32"</f>
        <v>2018-11-19 15:15:32</v>
      </c>
    </row>
    <row r="775" spans="1:7" x14ac:dyDescent="0.2">
      <c r="A775" t="s">
        <v>761</v>
      </c>
      <c r="B775" t="str">
        <f>"15150010570"</f>
        <v>15150010570</v>
      </c>
      <c r="C775" t="str">
        <f>"320311199303155511"</f>
        <v>320311199303155511</v>
      </c>
      <c r="D775" t="s">
        <v>0</v>
      </c>
      <c r="E775" t="s">
        <v>0</v>
      </c>
      <c r="F775" t="s">
        <v>1</v>
      </c>
      <c r="G775" t="str">
        <f>"2018-11-19 15:15:28"</f>
        <v>2018-11-19 15:15:28</v>
      </c>
    </row>
    <row r="776" spans="1:7" x14ac:dyDescent="0.2">
      <c r="A776" t="s">
        <v>0</v>
      </c>
      <c r="B776" t="str">
        <f>"15892101782"</f>
        <v>15892101782</v>
      </c>
      <c r="C776" t="s">
        <v>0</v>
      </c>
      <c r="D776" t="s">
        <v>0</v>
      </c>
      <c r="E776" t="s">
        <v>0</v>
      </c>
      <c r="F776" t="s">
        <v>1</v>
      </c>
      <c r="G776" t="str">
        <f>"2018-11-19 15:15:20"</f>
        <v>2018-11-19 15:15:20</v>
      </c>
    </row>
    <row r="777" spans="1:7" x14ac:dyDescent="0.2">
      <c r="A777" t="s">
        <v>762</v>
      </c>
      <c r="B777" t="str">
        <f>"15904611008"</f>
        <v>15904611008</v>
      </c>
      <c r="C777" t="str">
        <f>"232130197703231914"</f>
        <v>232130197703231914</v>
      </c>
      <c r="D777" t="s">
        <v>0</v>
      </c>
      <c r="E777" t="s">
        <v>0</v>
      </c>
      <c r="F777" t="s">
        <v>1</v>
      </c>
      <c r="G777" t="str">
        <f>"2018-11-19 15:14:44"</f>
        <v>2018-11-19 15:14:44</v>
      </c>
    </row>
    <row r="778" spans="1:7" x14ac:dyDescent="0.2">
      <c r="A778" t="s">
        <v>0</v>
      </c>
      <c r="B778" t="str">
        <f>"13760408552"</f>
        <v>13760408552</v>
      </c>
      <c r="C778" t="s">
        <v>0</v>
      </c>
      <c r="D778" t="s">
        <v>0</v>
      </c>
      <c r="E778" t="s">
        <v>0</v>
      </c>
      <c r="F778" t="s">
        <v>1</v>
      </c>
      <c r="G778" t="str">
        <f>"2018-11-19 15:14:44"</f>
        <v>2018-11-19 15:14:44</v>
      </c>
    </row>
    <row r="779" spans="1:7" x14ac:dyDescent="0.2">
      <c r="A779" t="s">
        <v>0</v>
      </c>
      <c r="B779" t="str">
        <f>"15731341007"</f>
        <v>15731341007</v>
      </c>
      <c r="C779" t="s">
        <v>0</v>
      </c>
      <c r="D779" t="s">
        <v>0</v>
      </c>
      <c r="E779" t="s">
        <v>0</v>
      </c>
      <c r="F779" t="s">
        <v>1</v>
      </c>
      <c r="G779" t="str">
        <f>"2018-11-19 15:14:34"</f>
        <v>2018-11-19 15:14:34</v>
      </c>
    </row>
    <row r="780" spans="1:7" x14ac:dyDescent="0.2">
      <c r="A780" t="s">
        <v>763</v>
      </c>
      <c r="B780" t="str">
        <f>"13577633643"</f>
        <v>13577633643</v>
      </c>
      <c r="C780" t="str">
        <f>"532622199006010013"</f>
        <v>532622199006010013</v>
      </c>
      <c r="D780" t="s">
        <v>0</v>
      </c>
      <c r="E780" t="s">
        <v>0</v>
      </c>
      <c r="F780" t="s">
        <v>1</v>
      </c>
      <c r="G780" t="str">
        <f>"2018-11-19 15:14:33"</f>
        <v>2018-11-19 15:14:33</v>
      </c>
    </row>
    <row r="781" spans="1:7" x14ac:dyDescent="0.2">
      <c r="A781" t="s">
        <v>0</v>
      </c>
      <c r="B781" t="str">
        <f>"17620357271"</f>
        <v>17620357271</v>
      </c>
      <c r="C781" t="s">
        <v>0</v>
      </c>
      <c r="D781" t="s">
        <v>0</v>
      </c>
      <c r="E781" t="s">
        <v>0</v>
      </c>
      <c r="F781" t="s">
        <v>1</v>
      </c>
      <c r="G781" t="str">
        <f>"2018-11-19 15:14:29"</f>
        <v>2018-11-19 15:14:29</v>
      </c>
    </row>
    <row r="782" spans="1:7" x14ac:dyDescent="0.2">
      <c r="A782" t="s">
        <v>0</v>
      </c>
      <c r="B782" t="str">
        <f>"17345758630"</f>
        <v>17345758630</v>
      </c>
      <c r="C782" t="s">
        <v>0</v>
      </c>
      <c r="D782" t="s">
        <v>0</v>
      </c>
      <c r="E782" t="s">
        <v>0</v>
      </c>
      <c r="F782" t="s">
        <v>1</v>
      </c>
      <c r="G782" t="str">
        <f>"2018-11-19 15:14:22"</f>
        <v>2018-11-19 15:14:22</v>
      </c>
    </row>
    <row r="783" spans="1:7" x14ac:dyDescent="0.2">
      <c r="A783" t="s">
        <v>0</v>
      </c>
      <c r="B783" t="str">
        <f>"17783721110"</f>
        <v>17783721110</v>
      </c>
      <c r="C783" t="s">
        <v>0</v>
      </c>
      <c r="D783" t="s">
        <v>0</v>
      </c>
      <c r="E783" t="s">
        <v>0</v>
      </c>
      <c r="F783" t="s">
        <v>1</v>
      </c>
      <c r="G783" t="str">
        <f>"2018-11-19 15:14:18"</f>
        <v>2018-11-19 15:14:18</v>
      </c>
    </row>
    <row r="784" spans="1:7" x14ac:dyDescent="0.2">
      <c r="A784" t="s">
        <v>764</v>
      </c>
      <c r="B784" t="str">
        <f>"18216708366"</f>
        <v>18216708366</v>
      </c>
      <c r="C784" t="str">
        <f>"520203199310203552"</f>
        <v>520203199310203552</v>
      </c>
      <c r="D784" t="s">
        <v>0</v>
      </c>
      <c r="E784" t="s">
        <v>0</v>
      </c>
      <c r="F784" t="s">
        <v>1</v>
      </c>
      <c r="G784" t="str">
        <f>"2018-11-19 15:14:05"</f>
        <v>2018-11-19 15:14:05</v>
      </c>
    </row>
    <row r="785" spans="1:7" x14ac:dyDescent="0.2">
      <c r="A785" t="s">
        <v>0</v>
      </c>
      <c r="B785" t="str">
        <f>"15984127741"</f>
        <v>15984127741</v>
      </c>
      <c r="C785" t="s">
        <v>0</v>
      </c>
      <c r="D785" t="s">
        <v>0</v>
      </c>
      <c r="E785" t="s">
        <v>0</v>
      </c>
      <c r="F785" t="s">
        <v>1</v>
      </c>
      <c r="G785" t="str">
        <f>"2018-11-19 15:14:02"</f>
        <v>2018-11-19 15:14:02</v>
      </c>
    </row>
    <row r="786" spans="1:7" x14ac:dyDescent="0.2">
      <c r="A786" t="s">
        <v>765</v>
      </c>
      <c r="B786" t="str">
        <f>"15501875423"</f>
        <v>15501875423</v>
      </c>
      <c r="C786" t="str">
        <f>"460006198411232712"</f>
        <v>460006198411232712</v>
      </c>
      <c r="D786" t="s">
        <v>0</v>
      </c>
      <c r="E786" t="s">
        <v>0</v>
      </c>
      <c r="F786" t="s">
        <v>1</v>
      </c>
      <c r="G786" t="str">
        <f>"2018-11-19 15:13:53"</f>
        <v>2018-11-19 15:13:53</v>
      </c>
    </row>
    <row r="787" spans="1:7" x14ac:dyDescent="0.2">
      <c r="A787" t="s">
        <v>766</v>
      </c>
      <c r="B787" t="str">
        <f>"15963033345"</f>
        <v>15963033345</v>
      </c>
      <c r="C787" t="str">
        <f>"370883198612111233"</f>
        <v>370883198612111233</v>
      </c>
      <c r="D787" t="s">
        <v>0</v>
      </c>
      <c r="E787" t="s">
        <v>0</v>
      </c>
      <c r="F787" t="s">
        <v>1</v>
      </c>
      <c r="G787" t="str">
        <f>"2018-11-19 15:13:48"</f>
        <v>2018-11-19 15:13:48</v>
      </c>
    </row>
    <row r="788" spans="1:7" x14ac:dyDescent="0.2">
      <c r="A788" t="s">
        <v>767</v>
      </c>
      <c r="B788" t="str">
        <f>"13878819639"</f>
        <v>13878819639</v>
      </c>
      <c r="C788" t="str">
        <f>"450111199101153612"</f>
        <v>450111199101153612</v>
      </c>
      <c r="D788" t="s">
        <v>0</v>
      </c>
      <c r="E788" t="s">
        <v>0</v>
      </c>
      <c r="F788" t="s">
        <v>1</v>
      </c>
      <c r="G788" t="str">
        <f>"2018-11-19 15:13:44"</f>
        <v>2018-11-19 15:13:44</v>
      </c>
    </row>
    <row r="789" spans="1:7" x14ac:dyDescent="0.2">
      <c r="A789" t="s">
        <v>768</v>
      </c>
      <c r="B789" t="str">
        <f>"18786018005"</f>
        <v>18786018005</v>
      </c>
      <c r="C789" t="str">
        <f>"522526198710180837"</f>
        <v>522526198710180837</v>
      </c>
      <c r="D789" t="s">
        <v>0</v>
      </c>
      <c r="E789" t="s">
        <v>0</v>
      </c>
      <c r="F789" t="s">
        <v>1</v>
      </c>
      <c r="G789" t="str">
        <f>"2018-11-19 15:13:22"</f>
        <v>2018-11-19 15:13:22</v>
      </c>
    </row>
    <row r="790" spans="1:7" x14ac:dyDescent="0.2">
      <c r="A790" t="s">
        <v>0</v>
      </c>
      <c r="B790" t="str">
        <f>"17769448765"</f>
        <v>17769448765</v>
      </c>
      <c r="C790" t="s">
        <v>0</v>
      </c>
      <c r="D790" t="s">
        <v>0</v>
      </c>
      <c r="E790" t="s">
        <v>0</v>
      </c>
      <c r="F790" t="s">
        <v>1</v>
      </c>
      <c r="G790" t="str">
        <f>"2018-11-19 15:13:18"</f>
        <v>2018-11-19 15:13:18</v>
      </c>
    </row>
    <row r="791" spans="1:7" x14ac:dyDescent="0.2">
      <c r="A791" t="s">
        <v>0</v>
      </c>
      <c r="B791" t="str">
        <f>"13004264952"</f>
        <v>13004264952</v>
      </c>
      <c r="C791" t="s">
        <v>0</v>
      </c>
      <c r="D791" t="s">
        <v>0</v>
      </c>
      <c r="E791" t="s">
        <v>0</v>
      </c>
      <c r="F791" t="s">
        <v>1</v>
      </c>
      <c r="G791" t="str">
        <f>"2018-11-19 15:13:17"</f>
        <v>2018-11-19 15:13:17</v>
      </c>
    </row>
    <row r="792" spans="1:7" x14ac:dyDescent="0.2">
      <c r="A792" t="s">
        <v>0</v>
      </c>
      <c r="B792" t="str">
        <f>"13538435116"</f>
        <v>13538435116</v>
      </c>
      <c r="C792" t="s">
        <v>0</v>
      </c>
      <c r="D792" t="s">
        <v>0</v>
      </c>
      <c r="E792" t="s">
        <v>0</v>
      </c>
      <c r="F792" t="s">
        <v>1</v>
      </c>
      <c r="G792" t="str">
        <f>"2018-11-19 15:13:02"</f>
        <v>2018-11-19 15:13:02</v>
      </c>
    </row>
    <row r="793" spans="1:7" x14ac:dyDescent="0.2">
      <c r="A793" t="s">
        <v>0</v>
      </c>
      <c r="B793" t="str">
        <f>"13110487732"</f>
        <v>13110487732</v>
      </c>
      <c r="C793" t="s">
        <v>0</v>
      </c>
      <c r="D793" t="s">
        <v>0</v>
      </c>
      <c r="E793" t="s">
        <v>0</v>
      </c>
      <c r="F793" t="s">
        <v>1</v>
      </c>
      <c r="G793" t="str">
        <f>"2018-11-19 15:12:51"</f>
        <v>2018-11-19 15:12:51</v>
      </c>
    </row>
    <row r="794" spans="1:7" x14ac:dyDescent="0.2">
      <c r="A794" t="s">
        <v>0</v>
      </c>
      <c r="B794" t="str">
        <f>"13784550808"</f>
        <v>13784550808</v>
      </c>
      <c r="C794" t="s">
        <v>0</v>
      </c>
      <c r="D794" t="s">
        <v>0</v>
      </c>
      <c r="E794" t="s">
        <v>0</v>
      </c>
      <c r="F794" t="s">
        <v>1</v>
      </c>
      <c r="G794" t="str">
        <f>"2018-11-19 15:12:46"</f>
        <v>2018-11-19 15:12:46</v>
      </c>
    </row>
    <row r="795" spans="1:7" x14ac:dyDescent="0.2">
      <c r="A795" t="s">
        <v>0</v>
      </c>
      <c r="B795" t="str">
        <f>"13331172232"</f>
        <v>13331172232</v>
      </c>
      <c r="C795" t="s">
        <v>0</v>
      </c>
      <c r="D795" t="s">
        <v>0</v>
      </c>
      <c r="E795" t="s">
        <v>0</v>
      </c>
      <c r="F795" t="s">
        <v>1</v>
      </c>
      <c r="G795" t="str">
        <f>"2018-11-19 15:12:44"</f>
        <v>2018-11-19 15:12:44</v>
      </c>
    </row>
    <row r="796" spans="1:7" x14ac:dyDescent="0.2">
      <c r="A796" t="s">
        <v>769</v>
      </c>
      <c r="B796" t="str">
        <f>"13799821789"</f>
        <v>13799821789</v>
      </c>
      <c r="C796" t="str">
        <f>"350625198103191038"</f>
        <v>350625198103191038</v>
      </c>
      <c r="D796" t="s">
        <v>0</v>
      </c>
      <c r="E796" t="s">
        <v>0</v>
      </c>
      <c r="F796" t="s">
        <v>1</v>
      </c>
      <c r="G796" t="str">
        <f>"2018-11-19 15:12:44"</f>
        <v>2018-11-19 15:12:44</v>
      </c>
    </row>
    <row r="797" spans="1:7" x14ac:dyDescent="0.2">
      <c r="A797" t="s">
        <v>770</v>
      </c>
      <c r="B797" t="str">
        <f>"18539550727"</f>
        <v>18539550727</v>
      </c>
      <c r="C797" t="str">
        <f>"411102198207275610"</f>
        <v>411102198207275610</v>
      </c>
      <c r="D797" t="s">
        <v>0</v>
      </c>
      <c r="E797" t="s">
        <v>0</v>
      </c>
      <c r="F797" t="s">
        <v>1</v>
      </c>
      <c r="G797" t="str">
        <f>"2018-11-19 15:12:32"</f>
        <v>2018-11-19 15:12:32</v>
      </c>
    </row>
    <row r="798" spans="1:7" x14ac:dyDescent="0.2">
      <c r="A798" t="s">
        <v>0</v>
      </c>
      <c r="B798" t="str">
        <f>"13923623667"</f>
        <v>13923623667</v>
      </c>
      <c r="C798" t="s">
        <v>0</v>
      </c>
      <c r="D798" t="s">
        <v>0</v>
      </c>
      <c r="E798" t="s">
        <v>0</v>
      </c>
      <c r="F798" t="s">
        <v>1</v>
      </c>
      <c r="G798" t="str">
        <f>"2018-11-19 15:12:31"</f>
        <v>2018-11-19 15:12:31</v>
      </c>
    </row>
    <row r="799" spans="1:7" x14ac:dyDescent="0.2">
      <c r="A799" t="s">
        <v>0</v>
      </c>
      <c r="B799" t="str">
        <f>"18319043362"</f>
        <v>18319043362</v>
      </c>
      <c r="C799" t="s">
        <v>0</v>
      </c>
      <c r="D799" t="s">
        <v>0</v>
      </c>
      <c r="E799" t="s">
        <v>0</v>
      </c>
      <c r="F799" t="s">
        <v>1</v>
      </c>
      <c r="G799" t="str">
        <f>"2018-11-19 15:12:11"</f>
        <v>2018-11-19 15:12:11</v>
      </c>
    </row>
    <row r="800" spans="1:7" x14ac:dyDescent="0.2">
      <c r="A800" t="s">
        <v>771</v>
      </c>
      <c r="B800" t="str">
        <f>"15836005551"</f>
        <v>15836005551</v>
      </c>
      <c r="C800" t="str">
        <f>"410728198203159781"</f>
        <v>410728198203159781</v>
      </c>
      <c r="D800" t="s">
        <v>0</v>
      </c>
      <c r="E800" t="s">
        <v>0</v>
      </c>
      <c r="F800" t="s">
        <v>1</v>
      </c>
      <c r="G800" t="str">
        <f>"2018-11-19 15:12:10"</f>
        <v>2018-11-19 15:12:10</v>
      </c>
    </row>
    <row r="801" spans="1:7" x14ac:dyDescent="0.2">
      <c r="A801" t="s">
        <v>0</v>
      </c>
      <c r="B801" t="str">
        <f>"15907361585"</f>
        <v>15907361585</v>
      </c>
      <c r="C801" t="s">
        <v>0</v>
      </c>
      <c r="D801" t="s">
        <v>0</v>
      </c>
      <c r="E801" t="s">
        <v>0</v>
      </c>
      <c r="F801" t="s">
        <v>1</v>
      </c>
      <c r="G801" t="str">
        <f>"2018-11-19 15:12:08"</f>
        <v>2018-11-19 15:12:08</v>
      </c>
    </row>
    <row r="802" spans="1:7" x14ac:dyDescent="0.2">
      <c r="A802" t="s">
        <v>772</v>
      </c>
      <c r="B802" t="str">
        <f>"18671480717"</f>
        <v>18671480717</v>
      </c>
      <c r="C802" t="str">
        <f>"420281199912142836"</f>
        <v>420281199912142836</v>
      </c>
      <c r="D802" t="s">
        <v>773</v>
      </c>
      <c r="E802" t="s">
        <v>774</v>
      </c>
      <c r="F802" t="s">
        <v>1</v>
      </c>
      <c r="G802" t="str">
        <f>"2018-11-19 15:11:57"</f>
        <v>2018-11-19 15:11:57</v>
      </c>
    </row>
    <row r="803" spans="1:7" x14ac:dyDescent="0.2">
      <c r="A803" t="s">
        <v>775</v>
      </c>
      <c r="B803" t="str">
        <f>"15018122010"</f>
        <v>15018122010</v>
      </c>
      <c r="C803" t="str">
        <f>"441721199610031511"</f>
        <v>441721199610031511</v>
      </c>
      <c r="D803" t="s">
        <v>776</v>
      </c>
      <c r="E803" t="s">
        <v>777</v>
      </c>
      <c r="F803" t="s">
        <v>1</v>
      </c>
      <c r="G803" t="str">
        <f>"2018-11-19 15:11:54"</f>
        <v>2018-11-19 15:11:54</v>
      </c>
    </row>
    <row r="804" spans="1:7" x14ac:dyDescent="0.2">
      <c r="A804" t="s">
        <v>778</v>
      </c>
      <c r="B804" t="str">
        <f>"15022463144"</f>
        <v>15022463144</v>
      </c>
      <c r="C804" t="str">
        <f>"120225199111064514"</f>
        <v>120225199111064514</v>
      </c>
      <c r="D804" t="s">
        <v>0</v>
      </c>
      <c r="E804" t="s">
        <v>0</v>
      </c>
      <c r="F804" t="s">
        <v>1</v>
      </c>
      <c r="G804" t="str">
        <f>"2018-11-19 15:11:50"</f>
        <v>2018-11-19 15:11:50</v>
      </c>
    </row>
    <row r="805" spans="1:7" x14ac:dyDescent="0.2">
      <c r="A805" t="s">
        <v>0</v>
      </c>
      <c r="B805" t="str">
        <f>"18899559888"</f>
        <v>18899559888</v>
      </c>
      <c r="C805" t="s">
        <v>0</v>
      </c>
      <c r="D805" t="s">
        <v>0</v>
      </c>
      <c r="E805" t="s">
        <v>0</v>
      </c>
      <c r="F805" t="s">
        <v>1</v>
      </c>
      <c r="G805" t="str">
        <f>"2018-11-19 15:11:49"</f>
        <v>2018-11-19 15:11:49</v>
      </c>
    </row>
    <row r="806" spans="1:7" x14ac:dyDescent="0.2">
      <c r="A806" t="s">
        <v>0</v>
      </c>
      <c r="B806" t="str">
        <f>"17759624096"</f>
        <v>17759624096</v>
      </c>
      <c r="C806" t="s">
        <v>0</v>
      </c>
      <c r="D806" t="s">
        <v>0</v>
      </c>
      <c r="E806" t="s">
        <v>0</v>
      </c>
      <c r="F806" t="s">
        <v>1</v>
      </c>
      <c r="G806" t="str">
        <f>"2018-11-19 15:11:47"</f>
        <v>2018-11-19 15:11:47</v>
      </c>
    </row>
    <row r="807" spans="1:7" x14ac:dyDescent="0.2">
      <c r="A807" t="s">
        <v>779</v>
      </c>
      <c r="B807" t="str">
        <f>"18628408189"</f>
        <v>18628408189</v>
      </c>
      <c r="C807" t="str">
        <f>"61252519991021611X"</f>
        <v>61252519991021611X</v>
      </c>
      <c r="D807" t="s">
        <v>0</v>
      </c>
      <c r="E807" t="s">
        <v>0</v>
      </c>
      <c r="F807" t="s">
        <v>1</v>
      </c>
      <c r="G807" t="str">
        <f>"2018-11-19 15:11:31"</f>
        <v>2018-11-19 15:11:31</v>
      </c>
    </row>
    <row r="808" spans="1:7" x14ac:dyDescent="0.2">
      <c r="A808" t="s">
        <v>780</v>
      </c>
      <c r="B808" t="str">
        <f>"13907595571"</f>
        <v>13907595571</v>
      </c>
      <c r="C808" t="str">
        <f>"460004198306121225"</f>
        <v>460004198306121225</v>
      </c>
      <c r="D808" t="s">
        <v>0</v>
      </c>
      <c r="E808" t="s">
        <v>0</v>
      </c>
      <c r="F808" t="s">
        <v>1</v>
      </c>
      <c r="G808" t="str">
        <f>"2018-11-19 15:11:24"</f>
        <v>2018-11-19 15:11:24</v>
      </c>
    </row>
    <row r="809" spans="1:7" x14ac:dyDescent="0.2">
      <c r="A809" t="s">
        <v>781</v>
      </c>
      <c r="B809" t="str">
        <f>"13884482828"</f>
        <v>13884482828</v>
      </c>
      <c r="C809" t="str">
        <f>"330281199012062513"</f>
        <v>330281199012062513</v>
      </c>
      <c r="D809" t="s">
        <v>782</v>
      </c>
      <c r="E809" t="s">
        <v>783</v>
      </c>
      <c r="F809" t="s">
        <v>1</v>
      </c>
      <c r="G809" t="str">
        <f>"2018-11-19 15:11:23"</f>
        <v>2018-11-19 15:11:23</v>
      </c>
    </row>
    <row r="810" spans="1:7" x14ac:dyDescent="0.2">
      <c r="A810" t="s">
        <v>784</v>
      </c>
      <c r="B810" t="str">
        <f>"17697401013"</f>
        <v>17697401013</v>
      </c>
      <c r="C810" t="str">
        <f>"63212319880412913X"</f>
        <v>63212319880412913X</v>
      </c>
      <c r="D810" t="s">
        <v>785</v>
      </c>
      <c r="E810" t="s">
        <v>785</v>
      </c>
      <c r="F810" t="s">
        <v>1</v>
      </c>
      <c r="G810" t="str">
        <f>"2018-11-19 15:11:21"</f>
        <v>2018-11-19 15:11:21</v>
      </c>
    </row>
    <row r="811" spans="1:7" x14ac:dyDescent="0.2">
      <c r="A811" t="s">
        <v>786</v>
      </c>
      <c r="B811" t="str">
        <f>"15128444323"</f>
        <v>15128444323</v>
      </c>
      <c r="C811" t="str">
        <f>"130730198702135615"</f>
        <v>130730198702135615</v>
      </c>
      <c r="D811" t="s">
        <v>0</v>
      </c>
      <c r="E811" t="s">
        <v>0</v>
      </c>
      <c r="F811" t="s">
        <v>1</v>
      </c>
      <c r="G811" t="str">
        <f>"2018-11-19 15:11:19"</f>
        <v>2018-11-19 15:11:19</v>
      </c>
    </row>
    <row r="812" spans="1:7" x14ac:dyDescent="0.2">
      <c r="A812" t="s">
        <v>0</v>
      </c>
      <c r="B812" t="str">
        <f>"18762900185"</f>
        <v>18762900185</v>
      </c>
      <c r="C812" t="s">
        <v>0</v>
      </c>
      <c r="D812" t="s">
        <v>0</v>
      </c>
      <c r="E812" t="s">
        <v>0</v>
      </c>
      <c r="F812" t="s">
        <v>1</v>
      </c>
      <c r="G812" t="str">
        <f>"2018-11-19 15:11:15"</f>
        <v>2018-11-19 15:11:15</v>
      </c>
    </row>
    <row r="813" spans="1:7" x14ac:dyDescent="0.2">
      <c r="A813" t="s">
        <v>0</v>
      </c>
      <c r="B813" t="str">
        <f>"13094845044"</f>
        <v>13094845044</v>
      </c>
      <c r="C813" t="s">
        <v>0</v>
      </c>
      <c r="D813" t="s">
        <v>0</v>
      </c>
      <c r="E813" t="s">
        <v>0</v>
      </c>
      <c r="F813" t="s">
        <v>1</v>
      </c>
      <c r="G813" t="str">
        <f>"2018-11-19 15:11:12"</f>
        <v>2018-11-19 15:11:12</v>
      </c>
    </row>
    <row r="814" spans="1:7" x14ac:dyDescent="0.2">
      <c r="A814" t="s">
        <v>0</v>
      </c>
      <c r="B814" t="str">
        <f>"13216035515"</f>
        <v>13216035515</v>
      </c>
      <c r="C814" t="s">
        <v>0</v>
      </c>
      <c r="D814" t="s">
        <v>0</v>
      </c>
      <c r="E814" t="s">
        <v>0</v>
      </c>
      <c r="F814" t="s">
        <v>1</v>
      </c>
      <c r="G814" t="str">
        <f>"2018-11-19 15:11:02"</f>
        <v>2018-11-19 15:11:02</v>
      </c>
    </row>
    <row r="815" spans="1:7" x14ac:dyDescent="0.2">
      <c r="A815" t="s">
        <v>0</v>
      </c>
      <c r="B815" t="str">
        <f>"18220354139"</f>
        <v>18220354139</v>
      </c>
      <c r="C815" t="s">
        <v>0</v>
      </c>
      <c r="D815" t="s">
        <v>0</v>
      </c>
      <c r="E815" t="s">
        <v>0</v>
      </c>
      <c r="F815" t="s">
        <v>1</v>
      </c>
      <c r="G815" t="str">
        <f>"2018-11-19 15:11:01"</f>
        <v>2018-11-19 15:11:01</v>
      </c>
    </row>
    <row r="816" spans="1:7" x14ac:dyDescent="0.2">
      <c r="A816" t="s">
        <v>787</v>
      </c>
      <c r="B816" t="str">
        <f>"15218030053"</f>
        <v>15218030053</v>
      </c>
      <c r="C816" t="str">
        <f>"441423199112242339"</f>
        <v>441423199112242339</v>
      </c>
      <c r="D816" t="s">
        <v>788</v>
      </c>
      <c r="E816" t="s">
        <v>789</v>
      </c>
      <c r="F816" t="s">
        <v>1</v>
      </c>
      <c r="G816" t="str">
        <f>"2018-11-19 15:10:51"</f>
        <v>2018-11-19 15:10:51</v>
      </c>
    </row>
    <row r="817" spans="1:7" x14ac:dyDescent="0.2">
      <c r="A817" t="s">
        <v>0</v>
      </c>
      <c r="B817" t="str">
        <f>"15802744077"</f>
        <v>15802744077</v>
      </c>
      <c r="C817" t="s">
        <v>0</v>
      </c>
      <c r="D817" t="s">
        <v>0</v>
      </c>
      <c r="E817" t="s">
        <v>0</v>
      </c>
      <c r="F817" t="s">
        <v>1</v>
      </c>
      <c r="G817" t="str">
        <f>"2018-11-19 15:10:36"</f>
        <v>2018-11-19 15:10:36</v>
      </c>
    </row>
    <row r="818" spans="1:7" x14ac:dyDescent="0.2">
      <c r="A818" t="s">
        <v>790</v>
      </c>
      <c r="B818" t="str">
        <f>"13690753301"</f>
        <v>13690753301</v>
      </c>
      <c r="C818" t="str">
        <f>"450923198407145134"</f>
        <v>450923198407145134</v>
      </c>
      <c r="D818" t="s">
        <v>0</v>
      </c>
      <c r="E818" t="s">
        <v>0</v>
      </c>
      <c r="F818" t="s">
        <v>1</v>
      </c>
      <c r="G818" t="str">
        <f>"2018-11-19 15:10:21"</f>
        <v>2018-11-19 15:10:21</v>
      </c>
    </row>
    <row r="819" spans="1:7" x14ac:dyDescent="0.2">
      <c r="A819" t="s">
        <v>791</v>
      </c>
      <c r="B819" t="str">
        <f>"15952993350"</f>
        <v>15952993350</v>
      </c>
      <c r="C819" t="str">
        <f>"321183199703214156"</f>
        <v>321183199703214156</v>
      </c>
      <c r="D819" t="s">
        <v>0</v>
      </c>
      <c r="E819" t="s">
        <v>0</v>
      </c>
      <c r="F819" t="s">
        <v>1</v>
      </c>
      <c r="G819" t="str">
        <f>"2018-11-19 15:10:17"</f>
        <v>2018-11-19 15:10:17</v>
      </c>
    </row>
    <row r="820" spans="1:7" x14ac:dyDescent="0.2">
      <c r="A820" t="s">
        <v>792</v>
      </c>
      <c r="B820" t="str">
        <f>"15083962080"</f>
        <v>15083962080</v>
      </c>
      <c r="C820" t="str">
        <f>"360502197606144310"</f>
        <v>360502197606144310</v>
      </c>
      <c r="D820" t="s">
        <v>0</v>
      </c>
      <c r="E820" t="s">
        <v>0</v>
      </c>
      <c r="F820" t="s">
        <v>1</v>
      </c>
      <c r="G820" t="str">
        <f>"2018-11-19 15:10:13"</f>
        <v>2018-11-19 15:10:13</v>
      </c>
    </row>
    <row r="821" spans="1:7" x14ac:dyDescent="0.2">
      <c r="A821" t="s">
        <v>0</v>
      </c>
      <c r="B821" t="str">
        <f>"15257387953"</f>
        <v>15257387953</v>
      </c>
      <c r="C821" t="s">
        <v>0</v>
      </c>
      <c r="D821" t="s">
        <v>0</v>
      </c>
      <c r="E821" t="s">
        <v>0</v>
      </c>
      <c r="F821" t="s">
        <v>1</v>
      </c>
      <c r="G821" t="str">
        <f>"2018-11-19 15:10:11"</f>
        <v>2018-11-19 15:10:11</v>
      </c>
    </row>
    <row r="822" spans="1:7" x14ac:dyDescent="0.2">
      <c r="A822" t="s">
        <v>793</v>
      </c>
      <c r="B822" t="str">
        <f>"13788018636"</f>
        <v>13788018636</v>
      </c>
      <c r="C822" t="str">
        <f>"450121197511254567"</f>
        <v>450121197511254567</v>
      </c>
      <c r="D822" t="s">
        <v>0</v>
      </c>
      <c r="E822" t="s">
        <v>0</v>
      </c>
      <c r="F822" t="s">
        <v>1</v>
      </c>
      <c r="G822" t="str">
        <f>"2018-11-19 15:09:56"</f>
        <v>2018-11-19 15:09:56</v>
      </c>
    </row>
    <row r="823" spans="1:7" x14ac:dyDescent="0.2">
      <c r="A823" t="s">
        <v>794</v>
      </c>
      <c r="B823" t="str">
        <f>"13758648892"</f>
        <v>13758648892</v>
      </c>
      <c r="C823" t="str">
        <f>"331082199012273042"</f>
        <v>331082199012273042</v>
      </c>
      <c r="D823" t="s">
        <v>0</v>
      </c>
      <c r="E823" t="s">
        <v>0</v>
      </c>
      <c r="F823" t="s">
        <v>1</v>
      </c>
      <c r="G823" t="str">
        <f>"2018-11-19 15:09:27"</f>
        <v>2018-11-19 15:09:27</v>
      </c>
    </row>
    <row r="824" spans="1:7" x14ac:dyDescent="0.2">
      <c r="A824" t="s">
        <v>0</v>
      </c>
      <c r="B824" t="str">
        <f>"18222523753"</f>
        <v>18222523753</v>
      </c>
      <c r="C824" t="s">
        <v>0</v>
      </c>
      <c r="D824" t="s">
        <v>0</v>
      </c>
      <c r="E824" t="s">
        <v>0</v>
      </c>
      <c r="F824" t="s">
        <v>1</v>
      </c>
      <c r="G824" t="str">
        <f>"2018-11-19 15:09:20"</f>
        <v>2018-11-19 15:09:20</v>
      </c>
    </row>
    <row r="825" spans="1:7" x14ac:dyDescent="0.2">
      <c r="A825" t="s">
        <v>795</v>
      </c>
      <c r="B825" t="str">
        <f>"18487234194"</f>
        <v>18487234194</v>
      </c>
      <c r="C825" t="str">
        <f>"532931199306300533"</f>
        <v>532931199306300533</v>
      </c>
      <c r="D825" t="s">
        <v>0</v>
      </c>
      <c r="E825" t="s">
        <v>0</v>
      </c>
      <c r="F825" t="s">
        <v>1</v>
      </c>
      <c r="G825" t="str">
        <f>"2018-11-19 15:08:48"</f>
        <v>2018-11-19 15:08:48</v>
      </c>
    </row>
    <row r="826" spans="1:7" x14ac:dyDescent="0.2">
      <c r="A826" t="s">
        <v>796</v>
      </c>
      <c r="B826" t="str">
        <f>"17635343579"</f>
        <v>17635343579</v>
      </c>
      <c r="C826" t="str">
        <f>"142326198911230819"</f>
        <v>142326198911230819</v>
      </c>
      <c r="D826" t="s">
        <v>0</v>
      </c>
      <c r="E826" t="s">
        <v>0</v>
      </c>
      <c r="F826" t="s">
        <v>1</v>
      </c>
      <c r="G826" t="str">
        <f>"2018-11-19 15:08:46"</f>
        <v>2018-11-19 15:08:46</v>
      </c>
    </row>
    <row r="827" spans="1:7" x14ac:dyDescent="0.2">
      <c r="A827" t="s">
        <v>797</v>
      </c>
      <c r="B827" t="str">
        <f>"15566955025"</f>
        <v>15566955025</v>
      </c>
      <c r="C827" t="str">
        <f>"211421199011200441"</f>
        <v>211421199011200441</v>
      </c>
      <c r="D827" t="s">
        <v>0</v>
      </c>
      <c r="E827" t="s">
        <v>0</v>
      </c>
      <c r="F827" t="s">
        <v>1</v>
      </c>
      <c r="G827" t="str">
        <f>"2018-11-19 15:08:18"</f>
        <v>2018-11-19 15:08:18</v>
      </c>
    </row>
    <row r="828" spans="1:7" x14ac:dyDescent="0.2">
      <c r="A828" t="s">
        <v>798</v>
      </c>
      <c r="B828" t="str">
        <f>"13081892202"</f>
        <v>13081892202</v>
      </c>
      <c r="C828" t="str">
        <f>"13242519800310286X"</f>
        <v>13242519800310286X</v>
      </c>
      <c r="D828" t="s">
        <v>799</v>
      </c>
      <c r="E828" t="s">
        <v>799</v>
      </c>
      <c r="F828" t="s">
        <v>1</v>
      </c>
      <c r="G828" t="str">
        <f>"2018-11-19 15:08:12"</f>
        <v>2018-11-19 15:08:12</v>
      </c>
    </row>
    <row r="829" spans="1:7" x14ac:dyDescent="0.2">
      <c r="A829" t="s">
        <v>800</v>
      </c>
      <c r="B829" t="str">
        <f>"18529513434"</f>
        <v>18529513434</v>
      </c>
      <c r="C829" t="str">
        <f>"440301198401058010"</f>
        <v>440301198401058010</v>
      </c>
      <c r="D829" t="s">
        <v>0</v>
      </c>
      <c r="E829" t="s">
        <v>0</v>
      </c>
      <c r="F829" t="s">
        <v>1</v>
      </c>
      <c r="G829" t="str">
        <f>"2018-11-19 15:08:01"</f>
        <v>2018-11-19 15:08:01</v>
      </c>
    </row>
    <row r="830" spans="1:7" x14ac:dyDescent="0.2">
      <c r="A830" t="s">
        <v>801</v>
      </c>
      <c r="B830" t="str">
        <f>"13292257744"</f>
        <v>13292257744</v>
      </c>
      <c r="C830" t="str">
        <f>"131128200012274219"</f>
        <v>131128200012274219</v>
      </c>
      <c r="D830" t="s">
        <v>0</v>
      </c>
      <c r="E830" t="s">
        <v>0</v>
      </c>
      <c r="F830" t="s">
        <v>1</v>
      </c>
      <c r="G830" t="str">
        <f>"2018-11-19 15:07:55"</f>
        <v>2018-11-19 15:07:55</v>
      </c>
    </row>
    <row r="831" spans="1:7" x14ac:dyDescent="0.2">
      <c r="A831" t="s">
        <v>802</v>
      </c>
      <c r="B831" t="str">
        <f>"18697998525"</f>
        <v>18697998525</v>
      </c>
      <c r="C831" t="str">
        <f>"450702198801188412"</f>
        <v>450702198801188412</v>
      </c>
      <c r="D831" t="s">
        <v>0</v>
      </c>
      <c r="E831" t="s">
        <v>0</v>
      </c>
      <c r="F831" t="s">
        <v>1</v>
      </c>
      <c r="G831" t="str">
        <f>"2018-11-19 15:07:55"</f>
        <v>2018-11-19 15:07:55</v>
      </c>
    </row>
    <row r="832" spans="1:7" x14ac:dyDescent="0.2">
      <c r="A832" t="s">
        <v>803</v>
      </c>
      <c r="B832" t="str">
        <f>"13913422213"</f>
        <v>13913422213</v>
      </c>
      <c r="C832" t="str">
        <f>"522229199210012033"</f>
        <v>522229199210012033</v>
      </c>
      <c r="D832" t="s">
        <v>0</v>
      </c>
      <c r="E832" t="s">
        <v>0</v>
      </c>
      <c r="F832" t="s">
        <v>1</v>
      </c>
      <c r="G832" t="str">
        <f>"2018-11-19 15:07:47"</f>
        <v>2018-11-19 15:07:47</v>
      </c>
    </row>
    <row r="833" spans="1:7" x14ac:dyDescent="0.2">
      <c r="A833" t="s">
        <v>804</v>
      </c>
      <c r="B833" t="str">
        <f>"15160573527"</f>
        <v>15160573527</v>
      </c>
      <c r="C833" t="str">
        <f>"352203199201143327"</f>
        <v>352203199201143327</v>
      </c>
      <c r="D833" t="s">
        <v>0</v>
      </c>
      <c r="E833" t="s">
        <v>0</v>
      </c>
      <c r="F833" t="s">
        <v>1</v>
      </c>
      <c r="G833" t="str">
        <f>"2018-11-19 15:07:33"</f>
        <v>2018-11-19 15:07:33</v>
      </c>
    </row>
    <row r="834" spans="1:7" x14ac:dyDescent="0.2">
      <c r="A834" t="s">
        <v>0</v>
      </c>
      <c r="B834" t="str">
        <f>"18390031305"</f>
        <v>18390031305</v>
      </c>
      <c r="C834" t="s">
        <v>0</v>
      </c>
      <c r="D834" t="s">
        <v>0</v>
      </c>
      <c r="E834" t="s">
        <v>0</v>
      </c>
      <c r="F834" t="s">
        <v>1</v>
      </c>
      <c r="G834" t="str">
        <f>"2018-11-19 15:07:26"</f>
        <v>2018-11-19 15:07:26</v>
      </c>
    </row>
    <row r="835" spans="1:7" x14ac:dyDescent="0.2">
      <c r="A835" t="s">
        <v>0</v>
      </c>
      <c r="B835" t="str">
        <f>"13405187521"</f>
        <v>13405187521</v>
      </c>
      <c r="C835" t="s">
        <v>0</v>
      </c>
      <c r="D835" t="s">
        <v>0</v>
      </c>
      <c r="E835" t="s">
        <v>0</v>
      </c>
      <c r="F835" t="s">
        <v>1</v>
      </c>
      <c r="G835" t="str">
        <f>"2018-11-19 15:07:24"</f>
        <v>2018-11-19 15:07:24</v>
      </c>
    </row>
    <row r="836" spans="1:7" x14ac:dyDescent="0.2">
      <c r="A836" t="s">
        <v>805</v>
      </c>
      <c r="B836" t="str">
        <f>"15122064142"</f>
        <v>15122064142</v>
      </c>
      <c r="C836" t="str">
        <f>"13092119921107321X"</f>
        <v>13092119921107321X</v>
      </c>
      <c r="D836" t="s">
        <v>0</v>
      </c>
      <c r="E836" t="s">
        <v>0</v>
      </c>
      <c r="F836" t="s">
        <v>1</v>
      </c>
      <c r="G836" t="str">
        <f>"2018-11-19 15:07:05"</f>
        <v>2018-11-19 15:07:05</v>
      </c>
    </row>
    <row r="837" spans="1:7" x14ac:dyDescent="0.2">
      <c r="A837" t="s">
        <v>806</v>
      </c>
      <c r="B837" t="str">
        <f>"18539666951"</f>
        <v>18539666951</v>
      </c>
      <c r="C837" t="str">
        <f>"412826198904270014"</f>
        <v>412826198904270014</v>
      </c>
      <c r="D837" t="s">
        <v>0</v>
      </c>
      <c r="E837" t="s">
        <v>0</v>
      </c>
      <c r="F837" t="s">
        <v>1</v>
      </c>
      <c r="G837" t="str">
        <f>"2018-11-19 15:07:03"</f>
        <v>2018-11-19 15:07:03</v>
      </c>
    </row>
    <row r="838" spans="1:7" x14ac:dyDescent="0.2">
      <c r="A838" t="s">
        <v>0</v>
      </c>
      <c r="B838" t="str">
        <f>"17823808868"</f>
        <v>17823808868</v>
      </c>
      <c r="C838" t="s">
        <v>0</v>
      </c>
      <c r="D838" t="s">
        <v>0</v>
      </c>
      <c r="E838" t="s">
        <v>0</v>
      </c>
      <c r="F838" t="s">
        <v>1</v>
      </c>
      <c r="G838" t="str">
        <f>"2018-11-19 15:06:46"</f>
        <v>2018-11-19 15:06:46</v>
      </c>
    </row>
    <row r="839" spans="1:7" x14ac:dyDescent="0.2">
      <c r="A839" t="s">
        <v>807</v>
      </c>
      <c r="B839" t="str">
        <f>"17709478746"</f>
        <v>17709478746</v>
      </c>
      <c r="C839" t="str">
        <f>"620202198707300222"</f>
        <v>620202198707300222</v>
      </c>
      <c r="D839" t="s">
        <v>0</v>
      </c>
      <c r="E839" t="s">
        <v>0</v>
      </c>
      <c r="F839" t="s">
        <v>1</v>
      </c>
      <c r="G839" t="str">
        <f>"2018-11-19 15:06:33"</f>
        <v>2018-11-19 15:06:33</v>
      </c>
    </row>
    <row r="840" spans="1:7" x14ac:dyDescent="0.2">
      <c r="A840" t="s">
        <v>808</v>
      </c>
      <c r="B840" t="str">
        <f>"15220882386"</f>
        <v>15220882386</v>
      </c>
      <c r="C840" t="str">
        <f>"452226198304271819"</f>
        <v>452226198304271819</v>
      </c>
      <c r="D840" t="s">
        <v>0</v>
      </c>
      <c r="E840" t="s">
        <v>0</v>
      </c>
      <c r="F840" t="s">
        <v>1</v>
      </c>
      <c r="G840" t="str">
        <f>"2018-11-19 15:06:29"</f>
        <v>2018-11-19 15:06:29</v>
      </c>
    </row>
    <row r="841" spans="1:7" x14ac:dyDescent="0.2">
      <c r="A841" t="s">
        <v>809</v>
      </c>
      <c r="B841" t="str">
        <f>"15918704640"</f>
        <v>15918704640</v>
      </c>
      <c r="C841" t="str">
        <f>"441424198503025798"</f>
        <v>441424198503025798</v>
      </c>
      <c r="D841" t="s">
        <v>0</v>
      </c>
      <c r="E841" t="s">
        <v>0</v>
      </c>
      <c r="F841" t="s">
        <v>1</v>
      </c>
      <c r="G841" t="str">
        <f>"2018-11-19 15:06:20"</f>
        <v>2018-11-19 15:06:20</v>
      </c>
    </row>
    <row r="842" spans="1:7" x14ac:dyDescent="0.2">
      <c r="A842" t="s">
        <v>810</v>
      </c>
      <c r="B842" t="str">
        <f>"13907381777"</f>
        <v>13907381777</v>
      </c>
      <c r="C842" t="str">
        <f>"431302198106210011"</f>
        <v>431302198106210011</v>
      </c>
      <c r="D842" t="s">
        <v>0</v>
      </c>
      <c r="E842" t="s">
        <v>0</v>
      </c>
      <c r="F842" t="s">
        <v>1</v>
      </c>
      <c r="G842" t="str">
        <f>"2018-11-19 15:06:15"</f>
        <v>2018-11-19 15:06:15</v>
      </c>
    </row>
    <row r="843" spans="1:7" x14ac:dyDescent="0.2">
      <c r="A843" t="s">
        <v>0</v>
      </c>
      <c r="B843" t="str">
        <f>"18701223417"</f>
        <v>18701223417</v>
      </c>
      <c r="C843" t="s">
        <v>0</v>
      </c>
      <c r="D843" t="s">
        <v>0</v>
      </c>
      <c r="E843" t="s">
        <v>0</v>
      </c>
      <c r="F843" t="s">
        <v>1</v>
      </c>
      <c r="G843" t="str">
        <f>"2018-11-19 15:06:07"</f>
        <v>2018-11-19 15:06:07</v>
      </c>
    </row>
    <row r="844" spans="1:7" x14ac:dyDescent="0.2">
      <c r="A844" t="s">
        <v>811</v>
      </c>
      <c r="B844" t="str">
        <f>"15914875670"</f>
        <v>15914875670</v>
      </c>
      <c r="C844" t="str">
        <f>"440281199302164820"</f>
        <v>440281199302164820</v>
      </c>
      <c r="D844" t="s">
        <v>0</v>
      </c>
      <c r="E844" t="s">
        <v>0</v>
      </c>
      <c r="F844" t="s">
        <v>1</v>
      </c>
      <c r="G844" t="str">
        <f>"2018-11-19 15:05:59"</f>
        <v>2018-11-19 15:05:59</v>
      </c>
    </row>
    <row r="845" spans="1:7" x14ac:dyDescent="0.2">
      <c r="A845" t="s">
        <v>812</v>
      </c>
      <c r="B845" t="str">
        <f>"13419215234"</f>
        <v>13419215234</v>
      </c>
      <c r="C845" t="str">
        <f>"510802198908290910"</f>
        <v>510802198908290910</v>
      </c>
      <c r="D845" t="s">
        <v>0</v>
      </c>
      <c r="E845" t="s">
        <v>0</v>
      </c>
      <c r="F845" t="s">
        <v>1</v>
      </c>
      <c r="G845" t="str">
        <f>"2018-11-19 15:05:55"</f>
        <v>2018-11-19 15:05:55</v>
      </c>
    </row>
    <row r="846" spans="1:7" x14ac:dyDescent="0.2">
      <c r="A846" t="s">
        <v>813</v>
      </c>
      <c r="B846" t="str">
        <f>"13291505325"</f>
        <v>13291505325</v>
      </c>
      <c r="C846" t="str">
        <f>"520202199808197616"</f>
        <v>520202199808197616</v>
      </c>
      <c r="D846" t="s">
        <v>0</v>
      </c>
      <c r="E846" t="s">
        <v>0</v>
      </c>
      <c r="F846" t="s">
        <v>1</v>
      </c>
      <c r="G846" t="str">
        <f>"2018-11-19 15:05:51"</f>
        <v>2018-11-19 15:05:51</v>
      </c>
    </row>
    <row r="847" spans="1:7" x14ac:dyDescent="0.2">
      <c r="A847" t="s">
        <v>814</v>
      </c>
      <c r="B847" t="str">
        <f>"13995919197"</f>
        <v>13995919197</v>
      </c>
      <c r="C847" t="str">
        <f>"42118219950810299X"</f>
        <v>42118219950810299X</v>
      </c>
      <c r="D847" t="s">
        <v>815</v>
      </c>
      <c r="E847" t="s">
        <v>816</v>
      </c>
      <c r="F847" t="s">
        <v>1</v>
      </c>
      <c r="G847" t="str">
        <f>"2018-11-19 15:05:50"</f>
        <v>2018-11-19 15:05:50</v>
      </c>
    </row>
    <row r="848" spans="1:7" x14ac:dyDescent="0.2">
      <c r="A848" t="s">
        <v>817</v>
      </c>
      <c r="B848" t="str">
        <f>"13159688515"</f>
        <v>13159688515</v>
      </c>
      <c r="C848" t="str">
        <f>"372423197603052656"</f>
        <v>372423197603052656</v>
      </c>
      <c r="D848" t="s">
        <v>0</v>
      </c>
      <c r="E848" t="s">
        <v>0</v>
      </c>
      <c r="F848" t="s">
        <v>1</v>
      </c>
      <c r="G848" t="str">
        <f>"2018-11-19 15:05:21"</f>
        <v>2018-11-19 15:05:21</v>
      </c>
    </row>
    <row r="849" spans="1:7" x14ac:dyDescent="0.2">
      <c r="A849" t="s">
        <v>818</v>
      </c>
      <c r="B849" t="str">
        <f>"13129689318"</f>
        <v>13129689318</v>
      </c>
      <c r="C849" t="str">
        <f>"440507199510202011"</f>
        <v>440507199510202011</v>
      </c>
      <c r="D849" t="s">
        <v>0</v>
      </c>
      <c r="E849" t="s">
        <v>0</v>
      </c>
      <c r="F849" t="s">
        <v>1</v>
      </c>
      <c r="G849" t="str">
        <f>"2018-11-19 15:05:08"</f>
        <v>2018-11-19 15:05:08</v>
      </c>
    </row>
    <row r="850" spans="1:7" x14ac:dyDescent="0.2">
      <c r="A850" t="s">
        <v>819</v>
      </c>
      <c r="B850" t="str">
        <f>"13827317669"</f>
        <v>13827317669</v>
      </c>
      <c r="C850" t="str">
        <f>"445121199411265658"</f>
        <v>445121199411265658</v>
      </c>
      <c r="D850" t="s">
        <v>0</v>
      </c>
      <c r="E850" t="s">
        <v>0</v>
      </c>
      <c r="F850" t="s">
        <v>1</v>
      </c>
      <c r="G850" t="str">
        <f>"2018-11-19 15:04:42"</f>
        <v>2018-11-19 15:04:42</v>
      </c>
    </row>
    <row r="851" spans="1:7" x14ac:dyDescent="0.2">
      <c r="A851" t="s">
        <v>820</v>
      </c>
      <c r="B851" t="str">
        <f>"13876275055"</f>
        <v>13876275055</v>
      </c>
      <c r="C851" t="str">
        <f>"460025198601204527"</f>
        <v>460025198601204527</v>
      </c>
      <c r="D851" t="s">
        <v>0</v>
      </c>
      <c r="E851" t="s">
        <v>0</v>
      </c>
      <c r="F851" t="s">
        <v>1</v>
      </c>
      <c r="G851" t="str">
        <f>"2018-11-19 15:04:38"</f>
        <v>2018-11-19 15:04:38</v>
      </c>
    </row>
    <row r="852" spans="1:7" x14ac:dyDescent="0.2">
      <c r="A852" t="s">
        <v>821</v>
      </c>
      <c r="B852" t="str">
        <f>"13559999846"</f>
        <v>13559999846</v>
      </c>
      <c r="C852" t="str">
        <f>"350627198210240053"</f>
        <v>350627198210240053</v>
      </c>
      <c r="D852" t="s">
        <v>0</v>
      </c>
      <c r="E852" t="s">
        <v>0</v>
      </c>
      <c r="F852" t="s">
        <v>1</v>
      </c>
      <c r="G852" t="str">
        <f>"2018-11-19 15:04:35"</f>
        <v>2018-11-19 15:04:35</v>
      </c>
    </row>
    <row r="853" spans="1:7" x14ac:dyDescent="0.2">
      <c r="A853" t="s">
        <v>822</v>
      </c>
      <c r="B853" t="str">
        <f>"18702152600"</f>
        <v>18702152600</v>
      </c>
      <c r="C853" t="str">
        <f>"320511199507272251"</f>
        <v>320511199507272251</v>
      </c>
      <c r="D853" t="s">
        <v>0</v>
      </c>
      <c r="E853" t="s">
        <v>0</v>
      </c>
      <c r="F853" t="s">
        <v>1</v>
      </c>
      <c r="G853" t="str">
        <f>"2018-11-19 15:04:34"</f>
        <v>2018-11-19 15:04:34</v>
      </c>
    </row>
    <row r="854" spans="1:7" x14ac:dyDescent="0.2">
      <c r="A854" t="s">
        <v>0</v>
      </c>
      <c r="B854" t="str">
        <f>"15981707172"</f>
        <v>15981707172</v>
      </c>
      <c r="C854" t="s">
        <v>0</v>
      </c>
      <c r="D854" t="s">
        <v>0</v>
      </c>
      <c r="E854" t="s">
        <v>0</v>
      </c>
      <c r="F854" t="s">
        <v>1</v>
      </c>
      <c r="G854" t="str">
        <f>"2018-11-19 15:04:30"</f>
        <v>2018-11-19 15:04:30</v>
      </c>
    </row>
    <row r="855" spans="1:7" x14ac:dyDescent="0.2">
      <c r="A855" t="s">
        <v>823</v>
      </c>
      <c r="B855" t="str">
        <f>"13872163451"</f>
        <v>13872163451</v>
      </c>
      <c r="C855" t="str">
        <f>"421281199503122915"</f>
        <v>421281199503122915</v>
      </c>
      <c r="D855" t="s">
        <v>0</v>
      </c>
      <c r="E855" t="s">
        <v>0</v>
      </c>
      <c r="F855" t="s">
        <v>1</v>
      </c>
      <c r="G855" t="str">
        <f>"2018-11-19 15:03:46"</f>
        <v>2018-11-19 15:03:46</v>
      </c>
    </row>
    <row r="856" spans="1:7" x14ac:dyDescent="0.2">
      <c r="A856" t="s">
        <v>0</v>
      </c>
      <c r="B856" t="str">
        <f>"18324568665"</f>
        <v>18324568665</v>
      </c>
      <c r="C856" t="s">
        <v>0</v>
      </c>
      <c r="D856" t="s">
        <v>0</v>
      </c>
      <c r="E856" t="s">
        <v>0</v>
      </c>
      <c r="F856" t="s">
        <v>1</v>
      </c>
      <c r="G856" t="str">
        <f>"2018-11-19 15:03:38"</f>
        <v>2018-11-19 15:03:38</v>
      </c>
    </row>
    <row r="857" spans="1:7" x14ac:dyDescent="0.2">
      <c r="A857" t="s">
        <v>824</v>
      </c>
      <c r="B857" t="str">
        <f>"17670651989"</f>
        <v>17670651989</v>
      </c>
      <c r="C857" t="str">
        <f>"430221198901238112"</f>
        <v>430221198901238112</v>
      </c>
      <c r="D857" t="s">
        <v>825</v>
      </c>
      <c r="E857" t="s">
        <v>826</v>
      </c>
      <c r="F857" t="s">
        <v>1</v>
      </c>
      <c r="G857" t="str">
        <f>"2018-11-19 15:03:35"</f>
        <v>2018-11-19 15:03:35</v>
      </c>
    </row>
    <row r="858" spans="1:7" x14ac:dyDescent="0.2">
      <c r="A858" t="s">
        <v>0</v>
      </c>
      <c r="B858" t="str">
        <f>"18086292090"</f>
        <v>18086292090</v>
      </c>
      <c r="C858" t="s">
        <v>0</v>
      </c>
      <c r="D858" t="s">
        <v>0</v>
      </c>
      <c r="E858" t="s">
        <v>0</v>
      </c>
      <c r="F858" t="s">
        <v>1</v>
      </c>
      <c r="G858" t="str">
        <f>"2018-11-19 15:03:29"</f>
        <v>2018-11-19 15:03:29</v>
      </c>
    </row>
    <row r="859" spans="1:7" x14ac:dyDescent="0.2">
      <c r="A859" t="s">
        <v>0</v>
      </c>
      <c r="B859" t="str">
        <f>"15775632323"</f>
        <v>15775632323</v>
      </c>
      <c r="C859" t="s">
        <v>0</v>
      </c>
      <c r="D859" t="s">
        <v>0</v>
      </c>
      <c r="E859" t="s">
        <v>0</v>
      </c>
      <c r="F859" t="s">
        <v>1</v>
      </c>
      <c r="G859" t="str">
        <f>"2018-11-19 15:02:55"</f>
        <v>2018-11-19 15:02:55</v>
      </c>
    </row>
    <row r="860" spans="1:7" x14ac:dyDescent="0.2">
      <c r="A860" t="s">
        <v>827</v>
      </c>
      <c r="B860" t="str">
        <f>"13961369285"</f>
        <v>13961369285</v>
      </c>
      <c r="C860" t="str">
        <f>"330281198203217413"</f>
        <v>330281198203217413</v>
      </c>
      <c r="D860" t="s">
        <v>0</v>
      </c>
      <c r="E860" t="s">
        <v>0</v>
      </c>
      <c r="F860" t="s">
        <v>1</v>
      </c>
      <c r="G860" t="str">
        <f>"2018-11-19 15:02:51"</f>
        <v>2018-11-19 15:02:51</v>
      </c>
    </row>
    <row r="861" spans="1:7" x14ac:dyDescent="0.2">
      <c r="A861" t="s">
        <v>828</v>
      </c>
      <c r="B861" t="str">
        <f>"15812308884"</f>
        <v>15812308884</v>
      </c>
      <c r="C861" t="str">
        <f>"440882199410021172"</f>
        <v>440882199410021172</v>
      </c>
      <c r="D861" t="s">
        <v>0</v>
      </c>
      <c r="E861" t="s">
        <v>0</v>
      </c>
      <c r="F861" t="s">
        <v>1</v>
      </c>
      <c r="G861" t="str">
        <f>"2018-11-19 15:02:47"</f>
        <v>2018-11-19 15:02:47</v>
      </c>
    </row>
    <row r="862" spans="1:7" x14ac:dyDescent="0.2">
      <c r="A862" t="s">
        <v>0</v>
      </c>
      <c r="B862" t="str">
        <f>"15712919744"</f>
        <v>15712919744</v>
      </c>
      <c r="C862" t="s">
        <v>0</v>
      </c>
      <c r="D862" t="s">
        <v>0</v>
      </c>
      <c r="E862" t="s">
        <v>0</v>
      </c>
      <c r="F862" t="s">
        <v>1</v>
      </c>
      <c r="G862" t="str">
        <f>"2018-11-19 15:02:08"</f>
        <v>2018-11-19 15:02:08</v>
      </c>
    </row>
    <row r="863" spans="1:7" x14ac:dyDescent="0.2">
      <c r="A863" t="s">
        <v>829</v>
      </c>
      <c r="B863" t="str">
        <f>"13799000755"</f>
        <v>13799000755</v>
      </c>
      <c r="C863" t="str">
        <f>"350421198005114016"</f>
        <v>350421198005114016</v>
      </c>
      <c r="D863" t="s">
        <v>0</v>
      </c>
      <c r="E863" t="s">
        <v>0</v>
      </c>
      <c r="F863" t="s">
        <v>1</v>
      </c>
      <c r="G863" t="str">
        <f>"2018-11-19 15:02:08"</f>
        <v>2018-11-19 15:02:08</v>
      </c>
    </row>
    <row r="864" spans="1:7" x14ac:dyDescent="0.2">
      <c r="A864" t="s">
        <v>830</v>
      </c>
      <c r="B864" t="str">
        <f>"13422547048"</f>
        <v>13422547048</v>
      </c>
      <c r="C864" t="str">
        <f>"440781198710188912"</f>
        <v>440781198710188912</v>
      </c>
      <c r="D864" t="s">
        <v>0</v>
      </c>
      <c r="E864" t="s">
        <v>0</v>
      </c>
      <c r="F864" t="s">
        <v>1</v>
      </c>
      <c r="G864" t="str">
        <f>"2018-11-19 15:02:07"</f>
        <v>2018-11-19 15:02:07</v>
      </c>
    </row>
    <row r="865" spans="1:7" x14ac:dyDescent="0.2">
      <c r="A865" t="s">
        <v>831</v>
      </c>
      <c r="B865" t="str">
        <f>"13426543245"</f>
        <v>13426543245</v>
      </c>
      <c r="C865" t="str">
        <f>"360730199403015717"</f>
        <v>360730199403015717</v>
      </c>
      <c r="D865" t="s">
        <v>0</v>
      </c>
      <c r="E865" t="s">
        <v>0</v>
      </c>
      <c r="F865" t="s">
        <v>1</v>
      </c>
      <c r="G865" t="str">
        <f>"2018-11-19 15:01:58"</f>
        <v>2018-11-19 15:01:58</v>
      </c>
    </row>
    <row r="866" spans="1:7" x14ac:dyDescent="0.2">
      <c r="A866" t="s">
        <v>832</v>
      </c>
      <c r="B866" t="str">
        <f>"13877734420"</f>
        <v>13877734420</v>
      </c>
      <c r="C866" t="str">
        <f>"450324198411183137"</f>
        <v>450324198411183137</v>
      </c>
      <c r="D866" t="s">
        <v>0</v>
      </c>
      <c r="E866" t="s">
        <v>0</v>
      </c>
      <c r="F866" t="s">
        <v>1</v>
      </c>
      <c r="G866" t="str">
        <f>"2018-11-19 15:01:40"</f>
        <v>2018-11-19 15:01:40</v>
      </c>
    </row>
    <row r="867" spans="1:7" x14ac:dyDescent="0.2">
      <c r="A867" t="s">
        <v>833</v>
      </c>
      <c r="B867" t="str">
        <f>"18778806545"</f>
        <v>18778806545</v>
      </c>
      <c r="C867" t="str">
        <f>"450602199303104852"</f>
        <v>450602199303104852</v>
      </c>
      <c r="D867" t="s">
        <v>0</v>
      </c>
      <c r="E867" t="s">
        <v>0</v>
      </c>
      <c r="F867" t="s">
        <v>1</v>
      </c>
      <c r="G867" t="str">
        <f>"2018-11-19 15:01:27"</f>
        <v>2018-11-19 15:01:27</v>
      </c>
    </row>
    <row r="868" spans="1:7" x14ac:dyDescent="0.2">
      <c r="A868" t="s">
        <v>834</v>
      </c>
      <c r="B868" t="str">
        <f>"18876901892"</f>
        <v>18876901892</v>
      </c>
      <c r="C868" t="str">
        <f>"430723197001113432"</f>
        <v>430723197001113432</v>
      </c>
      <c r="D868" t="s">
        <v>0</v>
      </c>
      <c r="E868" t="s">
        <v>0</v>
      </c>
      <c r="F868" t="s">
        <v>1</v>
      </c>
      <c r="G868" t="str">
        <f>"2018-11-19 15:00:49"</f>
        <v>2018-11-19 15:00:49</v>
      </c>
    </row>
    <row r="869" spans="1:7" x14ac:dyDescent="0.2">
      <c r="A869" t="s">
        <v>835</v>
      </c>
      <c r="B869" t="str">
        <f>"13995998258"</f>
        <v>13995998258</v>
      </c>
      <c r="C869" t="str">
        <f>"420281198010196136"</f>
        <v>420281198010196136</v>
      </c>
      <c r="D869" t="s">
        <v>836</v>
      </c>
      <c r="E869" t="s">
        <v>837</v>
      </c>
      <c r="F869" t="s">
        <v>1</v>
      </c>
      <c r="G869" t="str">
        <f>"2018-11-19 15:00:47"</f>
        <v>2018-11-19 15:00:47</v>
      </c>
    </row>
    <row r="870" spans="1:7" x14ac:dyDescent="0.2">
      <c r="A870" t="s">
        <v>838</v>
      </c>
      <c r="B870" t="str">
        <f>"17612844204"</f>
        <v>17612844204</v>
      </c>
      <c r="C870" t="str">
        <f>"211324199411080411"</f>
        <v>211324199411080411</v>
      </c>
      <c r="D870" t="s">
        <v>0</v>
      </c>
      <c r="E870" t="s">
        <v>0</v>
      </c>
      <c r="F870" t="s">
        <v>1</v>
      </c>
      <c r="G870" t="str">
        <f>"2018-11-19 15:00:36"</f>
        <v>2018-11-19 15:00:36</v>
      </c>
    </row>
    <row r="871" spans="1:7" x14ac:dyDescent="0.2">
      <c r="A871" t="s">
        <v>839</v>
      </c>
      <c r="B871" t="str">
        <f>"13930707727"</f>
        <v>13930707727</v>
      </c>
      <c r="C871" t="str">
        <f>"130982198408171639"</f>
        <v>130982198408171639</v>
      </c>
      <c r="D871" t="s">
        <v>840</v>
      </c>
      <c r="E871" t="s">
        <v>841</v>
      </c>
      <c r="F871" t="s">
        <v>1</v>
      </c>
      <c r="G871" t="str">
        <f>"2018-11-19 15:00:35"</f>
        <v>2018-11-19 15:00:35</v>
      </c>
    </row>
    <row r="872" spans="1:7" x14ac:dyDescent="0.2">
      <c r="A872" t="s">
        <v>0</v>
      </c>
      <c r="B872" t="str">
        <f>"15606997166"</f>
        <v>15606997166</v>
      </c>
      <c r="C872" t="s">
        <v>0</v>
      </c>
      <c r="D872" t="s">
        <v>0</v>
      </c>
      <c r="E872" t="s">
        <v>0</v>
      </c>
      <c r="F872" t="s">
        <v>1</v>
      </c>
      <c r="G872" t="str">
        <f>"2018-11-19 15:00:33"</f>
        <v>2018-11-19 15:00:33</v>
      </c>
    </row>
    <row r="873" spans="1:7" x14ac:dyDescent="0.2">
      <c r="A873" t="s">
        <v>0</v>
      </c>
      <c r="B873" t="str">
        <f>"13586530879"</f>
        <v>13586530879</v>
      </c>
      <c r="C873" t="s">
        <v>0</v>
      </c>
      <c r="D873" t="s">
        <v>0</v>
      </c>
      <c r="E873" t="s">
        <v>0</v>
      </c>
      <c r="F873" t="s">
        <v>1</v>
      </c>
      <c r="G873" t="str">
        <f>"2018-11-19 15:00:25"</f>
        <v>2018-11-19 15:00:25</v>
      </c>
    </row>
    <row r="874" spans="1:7" x14ac:dyDescent="0.2">
      <c r="A874" t="s">
        <v>842</v>
      </c>
      <c r="B874" t="str">
        <f>"15073219160"</f>
        <v>15073219160</v>
      </c>
      <c r="C874" t="str">
        <f>"430321198612271739"</f>
        <v>430321198612271739</v>
      </c>
      <c r="D874" t="s">
        <v>0</v>
      </c>
      <c r="E874" t="s">
        <v>0</v>
      </c>
      <c r="F874" t="s">
        <v>1</v>
      </c>
      <c r="G874" t="str">
        <f>"2018-11-19 15:00:24"</f>
        <v>2018-11-19 15:00:24</v>
      </c>
    </row>
    <row r="875" spans="1:7" x14ac:dyDescent="0.2">
      <c r="A875" t="s">
        <v>843</v>
      </c>
      <c r="B875" t="str">
        <f>"13687153694"</f>
        <v>13687153694</v>
      </c>
      <c r="C875" t="str">
        <f>"370830199607237220"</f>
        <v>370830199607237220</v>
      </c>
      <c r="D875" t="s">
        <v>844</v>
      </c>
      <c r="E875" t="s">
        <v>845</v>
      </c>
      <c r="F875" t="s">
        <v>1</v>
      </c>
      <c r="G875" t="str">
        <f>"2018-11-19 15:00:20"</f>
        <v>2018-11-19 15:00:20</v>
      </c>
    </row>
    <row r="876" spans="1:7" x14ac:dyDescent="0.2">
      <c r="A876" t="s">
        <v>0</v>
      </c>
      <c r="B876" t="str">
        <f>"18768301284"</f>
        <v>18768301284</v>
      </c>
      <c r="C876" t="s">
        <v>0</v>
      </c>
      <c r="D876" t="s">
        <v>0</v>
      </c>
      <c r="E876" t="s">
        <v>0</v>
      </c>
      <c r="F876" t="s">
        <v>1</v>
      </c>
      <c r="G876" t="str">
        <f>"2018-11-19 15:00:17"</f>
        <v>2018-11-19 15:00:17</v>
      </c>
    </row>
    <row r="877" spans="1:7" x14ac:dyDescent="0.2">
      <c r="A877" t="s">
        <v>846</v>
      </c>
      <c r="B877" t="str">
        <f>"15187842016"</f>
        <v>15187842016</v>
      </c>
      <c r="C877" t="str">
        <f>"530302199507076316"</f>
        <v>530302199507076316</v>
      </c>
      <c r="D877" t="s">
        <v>0</v>
      </c>
      <c r="E877" t="s">
        <v>0</v>
      </c>
      <c r="F877" t="s">
        <v>1</v>
      </c>
      <c r="G877" t="str">
        <f>"2018-11-19 15:00:08"</f>
        <v>2018-11-19 15:00:08</v>
      </c>
    </row>
    <row r="878" spans="1:7" x14ac:dyDescent="0.2">
      <c r="A878" t="s">
        <v>847</v>
      </c>
      <c r="B878" t="str">
        <f>"13936335905"</f>
        <v>13936335905</v>
      </c>
      <c r="C878" t="str">
        <f>"230104198511271719"</f>
        <v>230104198511271719</v>
      </c>
      <c r="D878" t="s">
        <v>848</v>
      </c>
      <c r="E878" t="s">
        <v>849</v>
      </c>
      <c r="F878" t="s">
        <v>1</v>
      </c>
      <c r="G878" t="str">
        <f>"2018-11-19 15:00:02"</f>
        <v>2018-11-19 15:00:02</v>
      </c>
    </row>
    <row r="879" spans="1:7" x14ac:dyDescent="0.2">
      <c r="A879" t="s">
        <v>850</v>
      </c>
      <c r="B879" t="str">
        <f>"13683626944"</f>
        <v>13683626944</v>
      </c>
      <c r="C879" t="str">
        <f>"342921199511064412"</f>
        <v>342921199511064412</v>
      </c>
      <c r="D879" t="s">
        <v>0</v>
      </c>
      <c r="E879" t="s">
        <v>0</v>
      </c>
      <c r="F879" t="s">
        <v>1</v>
      </c>
      <c r="G879" t="str">
        <f>"2018-11-19 15:00:02"</f>
        <v>2018-11-19 15:00:02</v>
      </c>
    </row>
    <row r="880" spans="1:7" x14ac:dyDescent="0.2">
      <c r="A880" t="s">
        <v>851</v>
      </c>
      <c r="B880" t="str">
        <f>"13537242938"</f>
        <v>13537242938</v>
      </c>
      <c r="C880" t="str">
        <f>"450922198312300473"</f>
        <v>450922198312300473</v>
      </c>
      <c r="D880" t="s">
        <v>0</v>
      </c>
      <c r="E880" t="s">
        <v>0</v>
      </c>
      <c r="F880" t="s">
        <v>1</v>
      </c>
      <c r="G880" t="str">
        <f>"2018-11-19 14:59:54"</f>
        <v>2018-11-19 14:59:54</v>
      </c>
    </row>
    <row r="881" spans="1:7" x14ac:dyDescent="0.2">
      <c r="A881" t="s">
        <v>852</v>
      </c>
      <c r="B881" t="str">
        <f>"15693753856"</f>
        <v>15693753856</v>
      </c>
      <c r="C881" t="str">
        <f>"620202198704190216"</f>
        <v>620202198704190216</v>
      </c>
      <c r="D881" t="s">
        <v>0</v>
      </c>
      <c r="E881" t="s">
        <v>0</v>
      </c>
      <c r="F881" t="s">
        <v>1</v>
      </c>
      <c r="G881" t="str">
        <f>"2018-11-19 14:59:36"</f>
        <v>2018-11-19 14:59:36</v>
      </c>
    </row>
    <row r="882" spans="1:7" x14ac:dyDescent="0.2">
      <c r="A882" t="s">
        <v>853</v>
      </c>
      <c r="B882" t="str">
        <f>"17631673616"</f>
        <v>17631673616</v>
      </c>
      <c r="C882" t="str">
        <f>"13040619911201183X"</f>
        <v>13040619911201183X</v>
      </c>
      <c r="D882" t="s">
        <v>0</v>
      </c>
      <c r="E882" t="s">
        <v>0</v>
      </c>
      <c r="F882" t="s">
        <v>1</v>
      </c>
      <c r="G882" t="str">
        <f>"2018-11-19 14:59:32"</f>
        <v>2018-11-19 14:59:32</v>
      </c>
    </row>
    <row r="883" spans="1:7" x14ac:dyDescent="0.2">
      <c r="A883" t="s">
        <v>0</v>
      </c>
      <c r="B883" t="str">
        <f>"15134562393"</f>
        <v>15134562393</v>
      </c>
      <c r="C883" t="s">
        <v>0</v>
      </c>
      <c r="D883" t="s">
        <v>0</v>
      </c>
      <c r="E883" t="s">
        <v>0</v>
      </c>
      <c r="F883" t="s">
        <v>1</v>
      </c>
      <c r="G883" t="str">
        <f>"2018-11-19 14:59:31"</f>
        <v>2018-11-19 14:59:31</v>
      </c>
    </row>
    <row r="884" spans="1:7" x14ac:dyDescent="0.2">
      <c r="A884" t="s">
        <v>854</v>
      </c>
      <c r="B884" t="str">
        <f>"18993364155"</f>
        <v>18993364155</v>
      </c>
      <c r="C884" t="str">
        <f>"622722199711200258"</f>
        <v>622722199711200258</v>
      </c>
      <c r="D884" t="s">
        <v>855</v>
      </c>
      <c r="E884" t="s">
        <v>856</v>
      </c>
      <c r="F884" t="s">
        <v>1</v>
      </c>
      <c r="G884" t="str">
        <f>"2018-11-19 14:59:14"</f>
        <v>2018-11-19 14:59:14</v>
      </c>
    </row>
    <row r="885" spans="1:7" x14ac:dyDescent="0.2">
      <c r="A885" t="s">
        <v>857</v>
      </c>
      <c r="B885" t="str">
        <f>"15172950335"</f>
        <v>15172950335</v>
      </c>
      <c r="C885" t="str">
        <f>"422823198504132088"</f>
        <v>422823198504132088</v>
      </c>
      <c r="D885" t="s">
        <v>0</v>
      </c>
      <c r="E885" t="s">
        <v>0</v>
      </c>
      <c r="F885" t="s">
        <v>1</v>
      </c>
      <c r="G885" t="str">
        <f>"2018-11-19 14:59:11"</f>
        <v>2018-11-19 14:59:11</v>
      </c>
    </row>
    <row r="886" spans="1:7" x14ac:dyDescent="0.2">
      <c r="A886" t="s">
        <v>858</v>
      </c>
      <c r="B886" t="str">
        <f>"18677738576"</f>
        <v>18677738576</v>
      </c>
      <c r="C886" t="str">
        <f>"45070219840815366X"</f>
        <v>45070219840815366X</v>
      </c>
      <c r="D886" t="s">
        <v>0</v>
      </c>
      <c r="E886" t="s">
        <v>0</v>
      </c>
      <c r="F886" t="s">
        <v>1</v>
      </c>
      <c r="G886" t="str">
        <f>"2018-11-19 14:59:04"</f>
        <v>2018-11-19 14:59:04</v>
      </c>
    </row>
    <row r="887" spans="1:7" x14ac:dyDescent="0.2">
      <c r="A887" t="s">
        <v>0</v>
      </c>
      <c r="B887" t="str">
        <f>"13688288843"</f>
        <v>13688288843</v>
      </c>
      <c r="C887" t="s">
        <v>0</v>
      </c>
      <c r="D887" t="s">
        <v>0</v>
      </c>
      <c r="E887" t="s">
        <v>0</v>
      </c>
      <c r="F887" t="s">
        <v>1</v>
      </c>
      <c r="G887" t="str">
        <f>"2018-11-19 14:58:55"</f>
        <v>2018-11-19 14:58:55</v>
      </c>
    </row>
    <row r="888" spans="1:7" x14ac:dyDescent="0.2">
      <c r="A888" t="s">
        <v>859</v>
      </c>
      <c r="B888" t="str">
        <f>"15243668570"</f>
        <v>15243668570</v>
      </c>
      <c r="C888" t="str">
        <f>"430502199606176512"</f>
        <v>430502199606176512</v>
      </c>
      <c r="D888" t="s">
        <v>860</v>
      </c>
      <c r="E888" t="s">
        <v>861</v>
      </c>
      <c r="F888" t="s">
        <v>1</v>
      </c>
      <c r="G888" t="str">
        <f>"2018-11-19 14:58:53"</f>
        <v>2018-11-19 14:58:53</v>
      </c>
    </row>
    <row r="889" spans="1:7" x14ac:dyDescent="0.2">
      <c r="A889" t="s">
        <v>862</v>
      </c>
      <c r="B889" t="str">
        <f>"13562563418"</f>
        <v>13562563418</v>
      </c>
      <c r="C889" t="str">
        <f>"371081198104239673"</f>
        <v>371081198104239673</v>
      </c>
      <c r="D889" t="s">
        <v>863</v>
      </c>
      <c r="E889" t="s">
        <v>864</v>
      </c>
      <c r="F889" t="s">
        <v>1</v>
      </c>
      <c r="G889" t="str">
        <f>"2018-11-19 14:58:41"</f>
        <v>2018-11-19 14:58:41</v>
      </c>
    </row>
    <row r="890" spans="1:7" x14ac:dyDescent="0.2">
      <c r="A890" t="s">
        <v>0</v>
      </c>
      <c r="B890" t="str">
        <f>"18627641901"</f>
        <v>18627641901</v>
      </c>
      <c r="C890" t="s">
        <v>0</v>
      </c>
      <c r="D890" t="s">
        <v>0</v>
      </c>
      <c r="E890" t="s">
        <v>0</v>
      </c>
      <c r="F890" t="s">
        <v>1</v>
      </c>
      <c r="G890" t="str">
        <f>"2018-11-19 14:58:24"</f>
        <v>2018-11-19 14:58:24</v>
      </c>
    </row>
    <row r="891" spans="1:7" x14ac:dyDescent="0.2">
      <c r="A891" t="s">
        <v>0</v>
      </c>
      <c r="B891" t="str">
        <f>"18669334733"</f>
        <v>18669334733</v>
      </c>
      <c r="C891" t="s">
        <v>0</v>
      </c>
      <c r="D891" t="s">
        <v>0</v>
      </c>
      <c r="E891" t="s">
        <v>0</v>
      </c>
      <c r="F891" t="s">
        <v>1</v>
      </c>
      <c r="G891" t="str">
        <f>"2018-11-19 14:58:22"</f>
        <v>2018-11-19 14:58:22</v>
      </c>
    </row>
    <row r="892" spans="1:7" x14ac:dyDescent="0.2">
      <c r="A892" t="s">
        <v>865</v>
      </c>
      <c r="B892" t="str">
        <f>"13294273221"</f>
        <v>13294273221</v>
      </c>
      <c r="C892" t="str">
        <f>"421126200202116613"</f>
        <v>421126200202116613</v>
      </c>
      <c r="D892" t="s">
        <v>0</v>
      </c>
      <c r="E892" t="s">
        <v>0</v>
      </c>
      <c r="F892" t="s">
        <v>1</v>
      </c>
      <c r="G892" t="str">
        <f>"2018-11-19 14:58:14"</f>
        <v>2018-11-19 14:58:14</v>
      </c>
    </row>
    <row r="893" spans="1:7" x14ac:dyDescent="0.2">
      <c r="A893" t="s">
        <v>866</v>
      </c>
      <c r="B893" t="str">
        <f>"18379054201"</f>
        <v>18379054201</v>
      </c>
      <c r="C893" t="str">
        <f>"360982198902260023"</f>
        <v>360982198902260023</v>
      </c>
      <c r="D893" t="s">
        <v>0</v>
      </c>
      <c r="E893" t="s">
        <v>0</v>
      </c>
      <c r="F893" t="s">
        <v>1</v>
      </c>
      <c r="G893" t="str">
        <f>"2018-11-19 14:58:10"</f>
        <v>2018-11-19 14:58:10</v>
      </c>
    </row>
    <row r="894" spans="1:7" x14ac:dyDescent="0.2">
      <c r="A894" t="s">
        <v>867</v>
      </c>
      <c r="B894" t="str">
        <f>"15777039954"</f>
        <v>15777039954</v>
      </c>
      <c r="C894" t="str">
        <f>"62242419850918521X"</f>
        <v>62242419850918521X</v>
      </c>
      <c r="D894" t="s">
        <v>0</v>
      </c>
      <c r="E894" t="s">
        <v>0</v>
      </c>
      <c r="F894" t="s">
        <v>1</v>
      </c>
      <c r="G894" t="str">
        <f>"2018-11-19 14:58:05"</f>
        <v>2018-11-19 14:58:05</v>
      </c>
    </row>
    <row r="895" spans="1:7" x14ac:dyDescent="0.2">
      <c r="A895" t="s">
        <v>0</v>
      </c>
      <c r="B895" t="str">
        <f>"18823739975"</f>
        <v>18823739975</v>
      </c>
      <c r="C895" t="s">
        <v>0</v>
      </c>
      <c r="D895" t="s">
        <v>0</v>
      </c>
      <c r="E895" t="s">
        <v>0</v>
      </c>
      <c r="F895" t="s">
        <v>1</v>
      </c>
      <c r="G895" t="str">
        <f>"2018-11-19 14:57:42"</f>
        <v>2018-11-19 14:57:42</v>
      </c>
    </row>
    <row r="896" spans="1:7" x14ac:dyDescent="0.2">
      <c r="A896" t="s">
        <v>868</v>
      </c>
      <c r="B896" t="str">
        <f>"15866485399"</f>
        <v>15866485399</v>
      </c>
      <c r="C896" t="str">
        <f>"370602197911154619"</f>
        <v>370602197911154619</v>
      </c>
      <c r="D896" t="s">
        <v>0</v>
      </c>
      <c r="E896" t="s">
        <v>0</v>
      </c>
      <c r="F896" t="s">
        <v>1</v>
      </c>
      <c r="G896" t="str">
        <f>"2018-11-19 14:57:33"</f>
        <v>2018-11-19 14:57:33</v>
      </c>
    </row>
    <row r="897" spans="1:7" x14ac:dyDescent="0.2">
      <c r="A897" t="s">
        <v>869</v>
      </c>
      <c r="B897" t="str">
        <f>"15051955598"</f>
        <v>15051955598</v>
      </c>
      <c r="C897" t="str">
        <f>"320405198006242524"</f>
        <v>320405198006242524</v>
      </c>
      <c r="D897" t="s">
        <v>870</v>
      </c>
      <c r="E897" t="s">
        <v>871</v>
      </c>
      <c r="F897" t="s">
        <v>1</v>
      </c>
      <c r="G897" t="str">
        <f>"2018-11-19 14:57:30"</f>
        <v>2018-11-19 14:57:30</v>
      </c>
    </row>
    <row r="898" spans="1:7" x14ac:dyDescent="0.2">
      <c r="A898" t="s">
        <v>872</v>
      </c>
      <c r="B898" t="str">
        <f>"18714410453"</f>
        <v>18714410453</v>
      </c>
      <c r="C898" t="str">
        <f>"230321199006064059"</f>
        <v>230321199006064059</v>
      </c>
      <c r="D898" t="s">
        <v>0</v>
      </c>
      <c r="E898" t="s">
        <v>0</v>
      </c>
      <c r="F898" t="s">
        <v>1</v>
      </c>
      <c r="G898" t="str">
        <f>"2018-11-19 14:57:30"</f>
        <v>2018-11-19 14:57:30</v>
      </c>
    </row>
    <row r="899" spans="1:7" x14ac:dyDescent="0.2">
      <c r="A899" t="s">
        <v>873</v>
      </c>
      <c r="B899" t="str">
        <f>"17585592078"</f>
        <v>17585592078</v>
      </c>
      <c r="C899" t="str">
        <f>"522328199602230418"</f>
        <v>522328199602230418</v>
      </c>
      <c r="D899" t="s">
        <v>0</v>
      </c>
      <c r="E899" t="s">
        <v>0</v>
      </c>
      <c r="F899" t="s">
        <v>1</v>
      </c>
      <c r="G899" t="str">
        <f>"2018-11-19 14:57:13"</f>
        <v>2018-11-19 14:57:13</v>
      </c>
    </row>
    <row r="900" spans="1:7" x14ac:dyDescent="0.2">
      <c r="A900" t="s">
        <v>874</v>
      </c>
      <c r="B900" t="str">
        <f>"13663423457"</f>
        <v>13663423457</v>
      </c>
      <c r="C900" t="str">
        <f>"152628199211035196"</f>
        <v>152628199211035196</v>
      </c>
      <c r="D900" t="s">
        <v>875</v>
      </c>
      <c r="E900" t="s">
        <v>876</v>
      </c>
      <c r="F900" t="s">
        <v>1</v>
      </c>
      <c r="G900" t="str">
        <f>"2018-11-19 14:57:11"</f>
        <v>2018-11-19 14:57:11</v>
      </c>
    </row>
    <row r="901" spans="1:7" x14ac:dyDescent="0.2">
      <c r="A901" t="s">
        <v>0</v>
      </c>
      <c r="B901" t="str">
        <f>"15029058041"</f>
        <v>15029058041</v>
      </c>
      <c r="C901" t="s">
        <v>0</v>
      </c>
      <c r="D901" t="s">
        <v>0</v>
      </c>
      <c r="E901" t="s">
        <v>0</v>
      </c>
      <c r="F901" t="s">
        <v>1</v>
      </c>
      <c r="G901" t="str">
        <f>"2018-11-19 14:57:07"</f>
        <v>2018-11-19 14:57:07</v>
      </c>
    </row>
    <row r="902" spans="1:7" x14ac:dyDescent="0.2">
      <c r="A902" t="s">
        <v>877</v>
      </c>
      <c r="B902" t="str">
        <f>"15966781333"</f>
        <v>15966781333</v>
      </c>
      <c r="C902" t="str">
        <f>"23030519810702502X"</f>
        <v>23030519810702502X</v>
      </c>
      <c r="D902" t="s">
        <v>0</v>
      </c>
      <c r="E902" t="s">
        <v>0</v>
      </c>
      <c r="F902" t="s">
        <v>1</v>
      </c>
      <c r="G902" t="str">
        <f>"2018-11-19 14:57:03"</f>
        <v>2018-11-19 14:57:03</v>
      </c>
    </row>
    <row r="903" spans="1:7" x14ac:dyDescent="0.2">
      <c r="A903" t="s">
        <v>878</v>
      </c>
      <c r="B903" t="str">
        <f>"14736216161"</f>
        <v>14736216161</v>
      </c>
      <c r="C903" t="str">
        <f>"452424199809021631"</f>
        <v>452424199809021631</v>
      </c>
      <c r="D903" t="s">
        <v>0</v>
      </c>
      <c r="E903" t="s">
        <v>0</v>
      </c>
      <c r="F903" t="s">
        <v>1</v>
      </c>
      <c r="G903" t="str">
        <f>"2018-11-19 14:57:03"</f>
        <v>2018-11-19 14:57:03</v>
      </c>
    </row>
    <row r="904" spans="1:7" x14ac:dyDescent="0.2">
      <c r="A904" t="s">
        <v>879</v>
      </c>
      <c r="B904" t="str">
        <f>"15078785635"</f>
        <v>15078785635</v>
      </c>
      <c r="C904" t="str">
        <f>"452129198308280011"</f>
        <v>452129198308280011</v>
      </c>
      <c r="D904" t="s">
        <v>880</v>
      </c>
      <c r="E904" t="s">
        <v>881</v>
      </c>
      <c r="F904" t="s">
        <v>1</v>
      </c>
      <c r="G904" t="str">
        <f>"2018-11-19 14:56:47"</f>
        <v>2018-11-19 14:56:47</v>
      </c>
    </row>
    <row r="905" spans="1:7" x14ac:dyDescent="0.2">
      <c r="A905" t="s">
        <v>882</v>
      </c>
      <c r="B905" t="str">
        <f>"18033903169"</f>
        <v>18033903169</v>
      </c>
      <c r="C905" t="str">
        <f>"352225199509044016"</f>
        <v>352225199509044016</v>
      </c>
      <c r="D905" t="s">
        <v>0</v>
      </c>
      <c r="E905" t="s">
        <v>0</v>
      </c>
      <c r="F905" t="s">
        <v>1</v>
      </c>
      <c r="G905" t="str">
        <f>"2018-11-19 14:56:32"</f>
        <v>2018-11-19 14:56:32</v>
      </c>
    </row>
    <row r="906" spans="1:7" x14ac:dyDescent="0.2">
      <c r="A906" t="s">
        <v>883</v>
      </c>
      <c r="B906" t="str">
        <f>"15823188950"</f>
        <v>15823188950</v>
      </c>
      <c r="C906" t="str">
        <f>"500224199508173377"</f>
        <v>500224199508173377</v>
      </c>
      <c r="D906" t="s">
        <v>0</v>
      </c>
      <c r="E906" t="s">
        <v>0</v>
      </c>
      <c r="F906" t="s">
        <v>1</v>
      </c>
      <c r="G906" t="str">
        <f>"2018-11-19 14:56:31"</f>
        <v>2018-11-19 14:56:31</v>
      </c>
    </row>
    <row r="907" spans="1:7" x14ac:dyDescent="0.2">
      <c r="A907" t="s">
        <v>884</v>
      </c>
      <c r="B907" t="str">
        <f>"13684656832"</f>
        <v>13684656832</v>
      </c>
      <c r="C907" t="str">
        <f>"232303198711281029"</f>
        <v>232303198711281029</v>
      </c>
      <c r="D907" t="s">
        <v>0</v>
      </c>
      <c r="E907" t="s">
        <v>0</v>
      </c>
      <c r="F907" t="s">
        <v>1</v>
      </c>
      <c r="G907" t="str">
        <f>"2018-11-19 14:56:25"</f>
        <v>2018-11-19 14:56:25</v>
      </c>
    </row>
    <row r="908" spans="1:7" x14ac:dyDescent="0.2">
      <c r="A908" t="s">
        <v>0</v>
      </c>
      <c r="B908" t="str">
        <f>"13172485721"</f>
        <v>13172485721</v>
      </c>
      <c r="C908" t="s">
        <v>0</v>
      </c>
      <c r="D908" t="s">
        <v>0</v>
      </c>
      <c r="E908" t="s">
        <v>0</v>
      </c>
      <c r="F908" t="s">
        <v>1</v>
      </c>
      <c r="G908" t="str">
        <f>"2018-11-19 14:55:55"</f>
        <v>2018-11-19 14:55:55</v>
      </c>
    </row>
    <row r="909" spans="1:7" x14ac:dyDescent="0.2">
      <c r="A909" t="s">
        <v>885</v>
      </c>
      <c r="B909" t="str">
        <f>"18550221956"</f>
        <v>18550221956</v>
      </c>
      <c r="C909" t="str">
        <f>"320921198905192070"</f>
        <v>320921198905192070</v>
      </c>
      <c r="D909" t="s">
        <v>0</v>
      </c>
      <c r="E909" t="s">
        <v>0</v>
      </c>
      <c r="F909" t="s">
        <v>1</v>
      </c>
      <c r="G909" t="str">
        <f>"2018-11-19 14:55:49"</f>
        <v>2018-11-19 14:55:49</v>
      </c>
    </row>
    <row r="910" spans="1:7" x14ac:dyDescent="0.2">
      <c r="A910" t="s">
        <v>0</v>
      </c>
      <c r="B910" t="str">
        <f>"13928372207"</f>
        <v>13928372207</v>
      </c>
      <c r="C910" t="s">
        <v>0</v>
      </c>
      <c r="D910" t="s">
        <v>0</v>
      </c>
      <c r="E910" t="s">
        <v>0</v>
      </c>
      <c r="F910" t="s">
        <v>1</v>
      </c>
      <c r="G910" t="str">
        <f>"2018-11-19 14:54:39"</f>
        <v>2018-11-19 14:54:39</v>
      </c>
    </row>
    <row r="911" spans="1:7" x14ac:dyDescent="0.2">
      <c r="A911" t="s">
        <v>886</v>
      </c>
      <c r="B911" t="str">
        <f>"18993046228"</f>
        <v>18993046228</v>
      </c>
      <c r="C911" t="str">
        <f>"622201198706136630"</f>
        <v>622201198706136630</v>
      </c>
      <c r="D911" t="s">
        <v>0</v>
      </c>
      <c r="E911" t="s">
        <v>0</v>
      </c>
      <c r="F911" t="s">
        <v>1</v>
      </c>
      <c r="G911" t="str">
        <f>"2018-11-19 14:54:35"</f>
        <v>2018-11-19 14:54:35</v>
      </c>
    </row>
    <row r="912" spans="1:7" x14ac:dyDescent="0.2">
      <c r="A912" t="s">
        <v>0</v>
      </c>
      <c r="B912" t="str">
        <f>"15516539521"</f>
        <v>15516539521</v>
      </c>
      <c r="C912" t="s">
        <v>0</v>
      </c>
      <c r="D912" t="s">
        <v>0</v>
      </c>
      <c r="E912" t="s">
        <v>0</v>
      </c>
      <c r="F912" t="s">
        <v>1</v>
      </c>
      <c r="G912" t="str">
        <f>"2018-11-19 14:54:31"</f>
        <v>2018-11-19 14:54:31</v>
      </c>
    </row>
    <row r="913" spans="1:7" x14ac:dyDescent="0.2">
      <c r="A913" t="s">
        <v>887</v>
      </c>
      <c r="B913" t="str">
        <f>"18609208889"</f>
        <v>18609208889</v>
      </c>
      <c r="C913" t="str">
        <f>"610481198705204231"</f>
        <v>610481198705204231</v>
      </c>
      <c r="D913" t="s">
        <v>0</v>
      </c>
      <c r="E913" t="s">
        <v>0</v>
      </c>
      <c r="F913" t="s">
        <v>1</v>
      </c>
      <c r="G913" t="str">
        <f>"2018-11-19 14:54:18"</f>
        <v>2018-11-19 14:54:18</v>
      </c>
    </row>
    <row r="914" spans="1:7" x14ac:dyDescent="0.2">
      <c r="A914" t="s">
        <v>0</v>
      </c>
      <c r="B914" t="str">
        <f>"15087072174"</f>
        <v>15087072174</v>
      </c>
      <c r="C914" t="s">
        <v>0</v>
      </c>
      <c r="D914" t="s">
        <v>0</v>
      </c>
      <c r="E914" t="s">
        <v>0</v>
      </c>
      <c r="F914" t="s">
        <v>1</v>
      </c>
      <c r="G914" t="str">
        <f>"2018-11-19 14:54:06"</f>
        <v>2018-11-19 14:54:06</v>
      </c>
    </row>
    <row r="915" spans="1:7" x14ac:dyDescent="0.2">
      <c r="A915" t="s">
        <v>888</v>
      </c>
      <c r="B915" t="str">
        <f>"13723733074"</f>
        <v>13723733074</v>
      </c>
      <c r="C915" t="str">
        <f>"510311199801216415"</f>
        <v>510311199801216415</v>
      </c>
      <c r="D915" t="s">
        <v>889</v>
      </c>
      <c r="E915" t="s">
        <v>890</v>
      </c>
      <c r="F915" t="s">
        <v>1</v>
      </c>
      <c r="G915" t="str">
        <f>"2018-11-19 14:54:02"</f>
        <v>2018-11-19 14:54:02</v>
      </c>
    </row>
    <row r="916" spans="1:7" x14ac:dyDescent="0.2">
      <c r="A916" t="s">
        <v>891</v>
      </c>
      <c r="B916" t="str">
        <f>"13717218830"</f>
        <v>13717218830</v>
      </c>
      <c r="C916" t="str">
        <f>"441223198604036210"</f>
        <v>441223198604036210</v>
      </c>
      <c r="D916" t="s">
        <v>892</v>
      </c>
      <c r="E916" t="s">
        <v>893</v>
      </c>
      <c r="F916" t="s">
        <v>1</v>
      </c>
      <c r="G916" t="str">
        <f>"2018-11-19 14:53:11"</f>
        <v>2018-11-19 14:53:11</v>
      </c>
    </row>
    <row r="917" spans="1:7" x14ac:dyDescent="0.2">
      <c r="A917" t="s">
        <v>0</v>
      </c>
      <c r="B917" t="str">
        <f>"15506812586"</f>
        <v>15506812586</v>
      </c>
      <c r="C917" t="s">
        <v>0</v>
      </c>
      <c r="D917" t="s">
        <v>0</v>
      </c>
      <c r="E917" t="s">
        <v>0</v>
      </c>
      <c r="F917" t="s">
        <v>1</v>
      </c>
      <c r="G917" t="str">
        <f>"2018-11-19 14:53:06"</f>
        <v>2018-11-19 14:53:06</v>
      </c>
    </row>
    <row r="918" spans="1:7" x14ac:dyDescent="0.2">
      <c r="A918" t="s">
        <v>894</v>
      </c>
      <c r="B918" t="str">
        <f>"13237145995"</f>
        <v>13237145995</v>
      </c>
      <c r="C918" t="str">
        <f>"622627199502013655"</f>
        <v>622627199502013655</v>
      </c>
      <c r="D918" t="s">
        <v>0</v>
      </c>
      <c r="E918" t="s">
        <v>0</v>
      </c>
      <c r="F918" t="s">
        <v>1</v>
      </c>
      <c r="G918" t="str">
        <f>"2018-11-19 14:53:01"</f>
        <v>2018-11-19 14:53:01</v>
      </c>
    </row>
    <row r="919" spans="1:7" x14ac:dyDescent="0.2">
      <c r="A919" t="s">
        <v>895</v>
      </c>
      <c r="B919" t="str">
        <f>"13256711211"</f>
        <v>13256711211</v>
      </c>
      <c r="C919" t="str">
        <f>"370724198803032970"</f>
        <v>370724198803032970</v>
      </c>
      <c r="D919" t="s">
        <v>0</v>
      </c>
      <c r="E919" t="s">
        <v>0</v>
      </c>
      <c r="F919" t="s">
        <v>1</v>
      </c>
      <c r="G919" t="str">
        <f>"2018-11-19 14:52:57"</f>
        <v>2018-11-19 14:52:57</v>
      </c>
    </row>
    <row r="920" spans="1:7" x14ac:dyDescent="0.2">
      <c r="A920" t="s">
        <v>0</v>
      </c>
      <c r="B920" t="str">
        <f>"15117948397"</f>
        <v>15117948397</v>
      </c>
      <c r="C920" t="s">
        <v>0</v>
      </c>
      <c r="D920" t="s">
        <v>0</v>
      </c>
      <c r="E920" t="s">
        <v>0</v>
      </c>
      <c r="F920" t="s">
        <v>1</v>
      </c>
      <c r="G920" t="str">
        <f>"2018-11-19 14:52:34"</f>
        <v>2018-11-19 14:52:34</v>
      </c>
    </row>
    <row r="921" spans="1:7" x14ac:dyDescent="0.2">
      <c r="A921" t="s">
        <v>896</v>
      </c>
      <c r="B921" t="str">
        <f>"17677050419"</f>
        <v>17677050419</v>
      </c>
      <c r="C921" t="str">
        <f>"422326199804195511"</f>
        <v>422326199804195511</v>
      </c>
      <c r="D921" t="s">
        <v>0</v>
      </c>
      <c r="E921" t="s">
        <v>0</v>
      </c>
      <c r="F921" t="s">
        <v>1</v>
      </c>
      <c r="G921" t="str">
        <f>"2018-11-19 14:52:30"</f>
        <v>2018-11-19 14:52:30</v>
      </c>
    </row>
    <row r="922" spans="1:7" x14ac:dyDescent="0.2">
      <c r="A922" t="s">
        <v>897</v>
      </c>
      <c r="B922" t="str">
        <f>"18750963894"</f>
        <v>18750963894</v>
      </c>
      <c r="C922" t="str">
        <f>"350783197510010710"</f>
        <v>350783197510010710</v>
      </c>
      <c r="D922" t="s">
        <v>0</v>
      </c>
      <c r="E922" t="s">
        <v>0</v>
      </c>
      <c r="F922" t="s">
        <v>1</v>
      </c>
      <c r="G922" t="str">
        <f>"2018-11-19 14:52:28"</f>
        <v>2018-11-19 14:52:28</v>
      </c>
    </row>
    <row r="923" spans="1:7" x14ac:dyDescent="0.2">
      <c r="A923" t="s">
        <v>898</v>
      </c>
      <c r="B923" t="str">
        <f>"15942811775"</f>
        <v>15942811775</v>
      </c>
      <c r="C923" t="str">
        <f>"21021919700613781X"</f>
        <v>21021919700613781X</v>
      </c>
      <c r="D923" t="s">
        <v>0</v>
      </c>
      <c r="E923" t="s">
        <v>0</v>
      </c>
      <c r="F923" t="s">
        <v>1</v>
      </c>
      <c r="G923" t="str">
        <f>"2018-11-19 14:52:06"</f>
        <v>2018-11-19 14:52:06</v>
      </c>
    </row>
    <row r="924" spans="1:7" x14ac:dyDescent="0.2">
      <c r="A924" t="s">
        <v>0</v>
      </c>
      <c r="B924" t="str">
        <f>"15816860901"</f>
        <v>15816860901</v>
      </c>
      <c r="C924" t="s">
        <v>0</v>
      </c>
      <c r="D924" t="s">
        <v>0</v>
      </c>
      <c r="E924" t="s">
        <v>0</v>
      </c>
      <c r="F924" t="s">
        <v>1</v>
      </c>
      <c r="G924" t="str">
        <f>"2018-11-19 14:52:04"</f>
        <v>2018-11-19 14:52:04</v>
      </c>
    </row>
    <row r="925" spans="1:7" x14ac:dyDescent="0.2">
      <c r="A925" t="s">
        <v>899</v>
      </c>
      <c r="B925" t="str">
        <f>"15248247554"</f>
        <v>15248247554</v>
      </c>
      <c r="C925" t="str">
        <f>"152223199202281025"</f>
        <v>152223199202281025</v>
      </c>
      <c r="D925" t="s">
        <v>0</v>
      </c>
      <c r="E925" t="s">
        <v>0</v>
      </c>
      <c r="F925" t="s">
        <v>1</v>
      </c>
      <c r="G925" t="str">
        <f>"2018-11-19 14:51:55"</f>
        <v>2018-11-19 14:51:55</v>
      </c>
    </row>
    <row r="926" spans="1:7" x14ac:dyDescent="0.2">
      <c r="A926" t="s">
        <v>900</v>
      </c>
      <c r="B926" t="str">
        <f>"13844902296"</f>
        <v>13844902296</v>
      </c>
      <c r="C926" t="str">
        <f>"220105197512182013"</f>
        <v>220105197512182013</v>
      </c>
      <c r="D926" t="s">
        <v>0</v>
      </c>
      <c r="E926" t="s">
        <v>0</v>
      </c>
      <c r="F926" t="s">
        <v>1</v>
      </c>
      <c r="G926" t="str">
        <f>"2018-11-19 14:51:52"</f>
        <v>2018-11-19 14:51:52</v>
      </c>
    </row>
    <row r="927" spans="1:7" x14ac:dyDescent="0.2">
      <c r="A927" t="s">
        <v>901</v>
      </c>
      <c r="B927" t="str">
        <f>"18379189012"</f>
        <v>18379189012</v>
      </c>
      <c r="C927" t="str">
        <f>"360124198901181238"</f>
        <v>360124198901181238</v>
      </c>
      <c r="D927" t="s">
        <v>0</v>
      </c>
      <c r="E927" t="s">
        <v>0</v>
      </c>
      <c r="F927" t="s">
        <v>1</v>
      </c>
      <c r="G927" t="str">
        <f>"2018-11-19 14:51:31"</f>
        <v>2018-11-19 14:51:31</v>
      </c>
    </row>
    <row r="928" spans="1:7" x14ac:dyDescent="0.2">
      <c r="A928" t="s">
        <v>0</v>
      </c>
      <c r="B928" t="str">
        <f>"18835729050"</f>
        <v>18835729050</v>
      </c>
      <c r="C928" t="s">
        <v>0</v>
      </c>
      <c r="D928" t="s">
        <v>0</v>
      </c>
      <c r="E928" t="s">
        <v>0</v>
      </c>
      <c r="F928" t="s">
        <v>1</v>
      </c>
      <c r="G928" t="str">
        <f>"2018-11-19 14:51:14"</f>
        <v>2018-11-19 14:51:14</v>
      </c>
    </row>
    <row r="929" spans="1:7" x14ac:dyDescent="0.2">
      <c r="A929" t="s">
        <v>0</v>
      </c>
      <c r="B929" t="str">
        <f>"17521184080"</f>
        <v>17521184080</v>
      </c>
      <c r="C929" t="s">
        <v>0</v>
      </c>
      <c r="D929" t="s">
        <v>0</v>
      </c>
      <c r="E929" t="s">
        <v>0</v>
      </c>
      <c r="F929" t="s">
        <v>1</v>
      </c>
      <c r="G929" t="str">
        <f>"2018-11-19 14:51:08"</f>
        <v>2018-11-19 14:51:08</v>
      </c>
    </row>
    <row r="930" spans="1:7" x14ac:dyDescent="0.2">
      <c r="A930" t="s">
        <v>902</v>
      </c>
      <c r="B930" t="str">
        <f>"15241635553"</f>
        <v>15241635553</v>
      </c>
      <c r="C930" t="str">
        <f>"210782198708122213"</f>
        <v>210782198708122213</v>
      </c>
      <c r="D930" t="s">
        <v>0</v>
      </c>
      <c r="E930" t="s">
        <v>0</v>
      </c>
      <c r="F930" t="s">
        <v>1</v>
      </c>
      <c r="G930" t="str">
        <f>"2018-11-19 14:51:00"</f>
        <v>2018-11-19 14:51:00</v>
      </c>
    </row>
    <row r="931" spans="1:7" x14ac:dyDescent="0.2">
      <c r="A931" t="s">
        <v>0</v>
      </c>
      <c r="B931" t="str">
        <f>"15892130969"</f>
        <v>15892130969</v>
      </c>
      <c r="C931" t="s">
        <v>0</v>
      </c>
      <c r="D931" t="s">
        <v>0</v>
      </c>
      <c r="E931" t="s">
        <v>0</v>
      </c>
      <c r="F931" t="s">
        <v>1</v>
      </c>
      <c r="G931" t="str">
        <f>"2018-11-19 14:49:29"</f>
        <v>2018-11-19 14:49:29</v>
      </c>
    </row>
    <row r="932" spans="1:7" x14ac:dyDescent="0.2">
      <c r="A932" t="s">
        <v>903</v>
      </c>
      <c r="B932" t="str">
        <f>"17718089955"</f>
        <v>17718089955</v>
      </c>
      <c r="C932" t="str">
        <f>"520201199505083623"</f>
        <v>520201199505083623</v>
      </c>
      <c r="D932" t="s">
        <v>0</v>
      </c>
      <c r="E932" t="s">
        <v>0</v>
      </c>
      <c r="F932" t="s">
        <v>1</v>
      </c>
      <c r="G932" t="str">
        <f>"2018-11-19 14:49:28"</f>
        <v>2018-11-19 14:49:28</v>
      </c>
    </row>
    <row r="933" spans="1:7" x14ac:dyDescent="0.2">
      <c r="A933" t="s">
        <v>904</v>
      </c>
      <c r="B933" t="str">
        <f>"18824687075"</f>
        <v>18824687075</v>
      </c>
      <c r="C933" t="str">
        <f>"440825198703040017"</f>
        <v>440825198703040017</v>
      </c>
      <c r="D933" t="s">
        <v>0</v>
      </c>
      <c r="E933" t="s">
        <v>0</v>
      </c>
      <c r="F933" t="s">
        <v>1</v>
      </c>
      <c r="G933" t="str">
        <f>"2018-11-19 14:49:22"</f>
        <v>2018-11-19 14:49:22</v>
      </c>
    </row>
    <row r="934" spans="1:7" x14ac:dyDescent="0.2">
      <c r="A934" t="s">
        <v>0</v>
      </c>
      <c r="B934" t="str">
        <f>"15980834180"</f>
        <v>15980834180</v>
      </c>
      <c r="C934" t="s">
        <v>0</v>
      </c>
      <c r="D934" t="s">
        <v>0</v>
      </c>
      <c r="E934" t="s">
        <v>0</v>
      </c>
      <c r="F934" t="s">
        <v>1</v>
      </c>
      <c r="G934" t="str">
        <f>"2018-11-19 14:49:12"</f>
        <v>2018-11-19 14:49:12</v>
      </c>
    </row>
    <row r="935" spans="1:7" x14ac:dyDescent="0.2">
      <c r="A935" t="s">
        <v>905</v>
      </c>
      <c r="B935" t="str">
        <f>"15236478679"</f>
        <v>15236478679</v>
      </c>
      <c r="C935" t="str">
        <f>"410782198710254992"</f>
        <v>410782198710254992</v>
      </c>
      <c r="D935" t="s">
        <v>0</v>
      </c>
      <c r="E935" t="s">
        <v>0</v>
      </c>
      <c r="F935" t="s">
        <v>1</v>
      </c>
      <c r="G935" t="str">
        <f>"2018-11-19 14:49:01"</f>
        <v>2018-11-19 14:49:01</v>
      </c>
    </row>
    <row r="936" spans="1:7" x14ac:dyDescent="0.2">
      <c r="A936" t="s">
        <v>906</v>
      </c>
      <c r="B936" t="str">
        <f>"18475365911"</f>
        <v>18475365911</v>
      </c>
      <c r="C936" t="str">
        <f>"430726198508134818"</f>
        <v>430726198508134818</v>
      </c>
      <c r="D936" t="s">
        <v>0</v>
      </c>
      <c r="E936" t="s">
        <v>0</v>
      </c>
      <c r="F936" t="s">
        <v>1</v>
      </c>
      <c r="G936" t="str">
        <f>"2018-11-19 14:48:57"</f>
        <v>2018-11-19 14:48:57</v>
      </c>
    </row>
    <row r="937" spans="1:7" x14ac:dyDescent="0.2">
      <c r="A937" t="s">
        <v>0</v>
      </c>
      <c r="B937" t="str">
        <f>"15124525418"</f>
        <v>15124525418</v>
      </c>
      <c r="C937" t="s">
        <v>0</v>
      </c>
      <c r="D937" t="s">
        <v>0</v>
      </c>
      <c r="E937" t="s">
        <v>0</v>
      </c>
      <c r="F937" t="s">
        <v>1</v>
      </c>
      <c r="G937" t="str">
        <f>"2018-11-19 14:48:54"</f>
        <v>2018-11-19 14:48:54</v>
      </c>
    </row>
    <row r="938" spans="1:7" x14ac:dyDescent="0.2">
      <c r="A938" t="s">
        <v>907</v>
      </c>
      <c r="B938" t="str">
        <f>"13370654678"</f>
        <v>13370654678</v>
      </c>
      <c r="C938" t="str">
        <f>"371322198501100794"</f>
        <v>371322198501100794</v>
      </c>
      <c r="D938" t="s">
        <v>0</v>
      </c>
      <c r="E938" t="s">
        <v>0</v>
      </c>
      <c r="F938" t="s">
        <v>1</v>
      </c>
      <c r="G938" t="str">
        <f>"2018-11-19 14:48:49"</f>
        <v>2018-11-19 14:48:49</v>
      </c>
    </row>
    <row r="939" spans="1:7" x14ac:dyDescent="0.2">
      <c r="A939" t="s">
        <v>908</v>
      </c>
      <c r="B939" t="str">
        <f>"15836988923"</f>
        <v>15836988923</v>
      </c>
      <c r="C939" t="str">
        <f>"41040219900126553X"</f>
        <v>41040219900126553X</v>
      </c>
      <c r="D939" t="s">
        <v>0</v>
      </c>
      <c r="E939" t="s">
        <v>0</v>
      </c>
      <c r="F939" t="s">
        <v>1</v>
      </c>
      <c r="G939" t="str">
        <f>"2018-11-19 14:48:23"</f>
        <v>2018-11-19 14:48:23</v>
      </c>
    </row>
    <row r="940" spans="1:7" x14ac:dyDescent="0.2">
      <c r="A940" t="s">
        <v>909</v>
      </c>
      <c r="B940" t="str">
        <f>"15097384352"</f>
        <v>15097384352</v>
      </c>
      <c r="C940" t="str">
        <f>"130121199501070021"</f>
        <v>130121199501070021</v>
      </c>
      <c r="D940" t="s">
        <v>0</v>
      </c>
      <c r="E940" t="s">
        <v>0</v>
      </c>
      <c r="F940" t="s">
        <v>1</v>
      </c>
      <c r="G940" t="str">
        <f>"2018-11-19 14:48:14"</f>
        <v>2018-11-19 14:48:14</v>
      </c>
    </row>
    <row r="941" spans="1:7" x14ac:dyDescent="0.2">
      <c r="A941" t="s">
        <v>0</v>
      </c>
      <c r="B941" t="str">
        <f>"13380846368"</f>
        <v>13380846368</v>
      </c>
      <c r="C941" t="s">
        <v>0</v>
      </c>
      <c r="D941" t="s">
        <v>0</v>
      </c>
      <c r="E941" t="s">
        <v>0</v>
      </c>
      <c r="F941" t="s">
        <v>1</v>
      </c>
      <c r="G941" t="str">
        <f>"2018-11-19 14:48:13"</f>
        <v>2018-11-19 14:48:13</v>
      </c>
    </row>
    <row r="942" spans="1:7" x14ac:dyDescent="0.2">
      <c r="A942" t="s">
        <v>910</v>
      </c>
      <c r="B942" t="str">
        <f>"15260311951"</f>
        <v>15260311951</v>
      </c>
      <c r="C942" t="str">
        <f>"522729198409033010"</f>
        <v>522729198409033010</v>
      </c>
      <c r="D942" t="s">
        <v>0</v>
      </c>
      <c r="E942" t="s">
        <v>0</v>
      </c>
      <c r="F942" t="s">
        <v>1</v>
      </c>
      <c r="G942" t="str">
        <f>"2018-11-19 14:48:01"</f>
        <v>2018-11-19 14:48:01</v>
      </c>
    </row>
    <row r="943" spans="1:7" x14ac:dyDescent="0.2">
      <c r="A943" t="s">
        <v>911</v>
      </c>
      <c r="B943" t="str">
        <f>"18571595905"</f>
        <v>18571595905</v>
      </c>
      <c r="C943" t="str">
        <f>"421102198406200576"</f>
        <v>421102198406200576</v>
      </c>
      <c r="D943" t="s">
        <v>0</v>
      </c>
      <c r="E943" t="s">
        <v>0</v>
      </c>
      <c r="F943" t="s">
        <v>1</v>
      </c>
      <c r="G943" t="str">
        <f>"2018-11-19 14:47:45"</f>
        <v>2018-11-19 14:47:45</v>
      </c>
    </row>
    <row r="944" spans="1:7" x14ac:dyDescent="0.2">
      <c r="A944" t="s">
        <v>912</v>
      </c>
      <c r="B944" t="str">
        <f>"17664226885"</f>
        <v>17664226885</v>
      </c>
      <c r="C944" t="str">
        <f>"370685199803112331"</f>
        <v>370685199803112331</v>
      </c>
      <c r="D944" t="s">
        <v>0</v>
      </c>
      <c r="E944" t="s">
        <v>0</v>
      </c>
      <c r="F944" t="s">
        <v>1</v>
      </c>
      <c r="G944" t="str">
        <f>"2018-11-19 14:47:38"</f>
        <v>2018-11-19 14:47:38</v>
      </c>
    </row>
    <row r="945" spans="1:7" x14ac:dyDescent="0.2">
      <c r="A945" t="s">
        <v>0</v>
      </c>
      <c r="B945" t="str">
        <f>"13014950903"</f>
        <v>13014950903</v>
      </c>
      <c r="C945" t="s">
        <v>0</v>
      </c>
      <c r="D945" t="s">
        <v>0</v>
      </c>
      <c r="E945" t="s">
        <v>0</v>
      </c>
      <c r="F945" t="s">
        <v>1</v>
      </c>
      <c r="G945" t="str">
        <f>"2018-11-19 14:47:37"</f>
        <v>2018-11-19 14:47:37</v>
      </c>
    </row>
    <row r="946" spans="1:7" x14ac:dyDescent="0.2">
      <c r="A946" t="s">
        <v>913</v>
      </c>
      <c r="B946" t="str">
        <f>"13038204888"</f>
        <v>13038204888</v>
      </c>
      <c r="C946" t="str">
        <f>"511304199202184332"</f>
        <v>511304199202184332</v>
      </c>
      <c r="D946" t="s">
        <v>914</v>
      </c>
      <c r="E946" t="s">
        <v>915</v>
      </c>
      <c r="F946" t="s">
        <v>1</v>
      </c>
      <c r="G946" t="str">
        <f>"2018-11-19 14:47:31"</f>
        <v>2018-11-19 14:47:31</v>
      </c>
    </row>
    <row r="947" spans="1:7" x14ac:dyDescent="0.2">
      <c r="A947" t="s">
        <v>916</v>
      </c>
      <c r="B947" t="str">
        <f>"15390173362"</f>
        <v>15390173362</v>
      </c>
      <c r="C947" t="str">
        <f>"511623199611132512"</f>
        <v>511623199611132512</v>
      </c>
      <c r="D947" t="s">
        <v>917</v>
      </c>
      <c r="E947" t="s">
        <v>918</v>
      </c>
      <c r="F947" t="s">
        <v>1</v>
      </c>
      <c r="G947" t="str">
        <f>"2018-11-19 14:47:24"</f>
        <v>2018-11-19 14:47:24</v>
      </c>
    </row>
    <row r="948" spans="1:7" x14ac:dyDescent="0.2">
      <c r="A948" t="s">
        <v>919</v>
      </c>
      <c r="B948" t="str">
        <f>"15915686700"</f>
        <v>15915686700</v>
      </c>
      <c r="C948" t="str">
        <f>"445281199006150138"</f>
        <v>445281199006150138</v>
      </c>
      <c r="D948" t="s">
        <v>0</v>
      </c>
      <c r="E948" t="s">
        <v>0</v>
      </c>
      <c r="F948" t="s">
        <v>1</v>
      </c>
      <c r="G948" t="str">
        <f>"2018-11-19 14:47:13"</f>
        <v>2018-11-19 14:47:13</v>
      </c>
    </row>
    <row r="949" spans="1:7" x14ac:dyDescent="0.2">
      <c r="A949" t="s">
        <v>920</v>
      </c>
      <c r="B949" t="str">
        <f>"13881901141"</f>
        <v>13881901141</v>
      </c>
      <c r="C949" t="str">
        <f>"510121199706145024"</f>
        <v>510121199706145024</v>
      </c>
      <c r="D949" t="s">
        <v>0</v>
      </c>
      <c r="E949" t="s">
        <v>0</v>
      </c>
      <c r="F949" t="s">
        <v>1</v>
      </c>
      <c r="G949" t="str">
        <f>"2018-11-19 14:47:10"</f>
        <v>2018-11-19 14:47:10</v>
      </c>
    </row>
    <row r="950" spans="1:7" x14ac:dyDescent="0.2">
      <c r="A950" t="s">
        <v>921</v>
      </c>
      <c r="B950" t="str">
        <f>"15219002091"</f>
        <v>15219002091</v>
      </c>
      <c r="C950" t="str">
        <f>"445381198806055711"</f>
        <v>445381198806055711</v>
      </c>
      <c r="D950" t="s">
        <v>0</v>
      </c>
      <c r="E950" t="s">
        <v>0</v>
      </c>
      <c r="F950" t="s">
        <v>1</v>
      </c>
      <c r="G950" t="str">
        <f>"2018-11-19 14:47:07"</f>
        <v>2018-11-19 14:47:07</v>
      </c>
    </row>
    <row r="951" spans="1:7" x14ac:dyDescent="0.2">
      <c r="A951" t="s">
        <v>922</v>
      </c>
      <c r="B951" t="str">
        <f>"15038088500"</f>
        <v>15038088500</v>
      </c>
      <c r="C951" t="str">
        <f>"410521199910243519"</f>
        <v>410521199910243519</v>
      </c>
      <c r="D951" t="s">
        <v>923</v>
      </c>
      <c r="E951" t="s">
        <v>924</v>
      </c>
      <c r="F951" t="s">
        <v>1</v>
      </c>
      <c r="G951" t="str">
        <f>"2018-11-19 14:46:47"</f>
        <v>2018-11-19 14:46:47</v>
      </c>
    </row>
    <row r="952" spans="1:7" x14ac:dyDescent="0.2">
      <c r="A952" t="s">
        <v>590</v>
      </c>
      <c r="B952" t="str">
        <f>"17861070112"</f>
        <v>17861070112</v>
      </c>
      <c r="C952" t="str">
        <f>"620403197912290011"</f>
        <v>620403197912290011</v>
      </c>
      <c r="D952" t="s">
        <v>0</v>
      </c>
      <c r="E952" t="s">
        <v>0</v>
      </c>
      <c r="F952" t="s">
        <v>1</v>
      </c>
      <c r="G952" t="str">
        <f>"2018-11-19 14:46:43"</f>
        <v>2018-11-19 14:46:43</v>
      </c>
    </row>
    <row r="953" spans="1:7" x14ac:dyDescent="0.2">
      <c r="A953" t="s">
        <v>925</v>
      </c>
      <c r="B953" t="str">
        <f>"18689668482"</f>
        <v>18689668482</v>
      </c>
      <c r="C953" t="str">
        <f>"460036199001044818"</f>
        <v>460036199001044818</v>
      </c>
      <c r="D953" t="s">
        <v>0</v>
      </c>
      <c r="E953" t="s">
        <v>0</v>
      </c>
      <c r="F953" t="s">
        <v>1</v>
      </c>
      <c r="G953" t="str">
        <f>"2018-11-19 14:46:42"</f>
        <v>2018-11-19 14:46:42</v>
      </c>
    </row>
    <row r="954" spans="1:7" x14ac:dyDescent="0.2">
      <c r="A954" t="s">
        <v>0</v>
      </c>
      <c r="B954" t="str">
        <f>"15011432921"</f>
        <v>15011432921</v>
      </c>
      <c r="C954" t="s">
        <v>0</v>
      </c>
      <c r="D954" t="s">
        <v>0</v>
      </c>
      <c r="E954" t="s">
        <v>0</v>
      </c>
      <c r="F954" t="s">
        <v>1</v>
      </c>
      <c r="G954" t="str">
        <f>"2018-11-19 14:46:38"</f>
        <v>2018-11-19 14:46:38</v>
      </c>
    </row>
    <row r="955" spans="1:7" x14ac:dyDescent="0.2">
      <c r="A955" t="s">
        <v>926</v>
      </c>
      <c r="B955" t="str">
        <f>"18568689791"</f>
        <v>18568689791</v>
      </c>
      <c r="C955" t="str">
        <f>"41020319870204102X"</f>
        <v>41020319870204102X</v>
      </c>
      <c r="D955" t="s">
        <v>927</v>
      </c>
      <c r="E955" t="s">
        <v>928</v>
      </c>
      <c r="F955" t="s">
        <v>1</v>
      </c>
      <c r="G955" t="str">
        <f>"2018-11-19 14:46:32"</f>
        <v>2018-11-19 14:46:32</v>
      </c>
    </row>
    <row r="956" spans="1:7" x14ac:dyDescent="0.2">
      <c r="A956" t="s">
        <v>929</v>
      </c>
      <c r="B956" t="str">
        <f>"13580378859"</f>
        <v>13580378859</v>
      </c>
      <c r="C956" t="str">
        <f>"362132197908276931"</f>
        <v>362132197908276931</v>
      </c>
      <c r="D956" t="s">
        <v>0</v>
      </c>
      <c r="E956" t="s">
        <v>0</v>
      </c>
      <c r="F956" t="s">
        <v>1</v>
      </c>
      <c r="G956" t="str">
        <f>"2018-11-19 14:46:32"</f>
        <v>2018-11-19 14:46:32</v>
      </c>
    </row>
    <row r="957" spans="1:7" x14ac:dyDescent="0.2">
      <c r="A957" t="s">
        <v>930</v>
      </c>
      <c r="B957" t="str">
        <f>"15133330621"</f>
        <v>15133330621</v>
      </c>
      <c r="C957" t="str">
        <f>"13070619960227062X"</f>
        <v>13070619960227062X</v>
      </c>
      <c r="D957" t="s">
        <v>0</v>
      </c>
      <c r="E957" t="s">
        <v>0</v>
      </c>
      <c r="F957" t="s">
        <v>1</v>
      </c>
      <c r="G957" t="str">
        <f>"2018-11-19 14:46:23"</f>
        <v>2018-11-19 14:46:23</v>
      </c>
    </row>
    <row r="958" spans="1:7" x14ac:dyDescent="0.2">
      <c r="A958" t="s">
        <v>931</v>
      </c>
      <c r="B958" t="str">
        <f>"17765419913"</f>
        <v>17765419913</v>
      </c>
      <c r="C958" t="str">
        <f>"511111197410050615"</f>
        <v>511111197410050615</v>
      </c>
      <c r="D958" t="s">
        <v>0</v>
      </c>
      <c r="E958" t="s">
        <v>0</v>
      </c>
      <c r="F958" t="s">
        <v>1</v>
      </c>
      <c r="G958" t="str">
        <f>"2018-11-19 14:46:08"</f>
        <v>2018-11-19 14:46:08</v>
      </c>
    </row>
    <row r="959" spans="1:7" x14ac:dyDescent="0.2">
      <c r="A959" t="s">
        <v>0</v>
      </c>
      <c r="B959" t="str">
        <f>"13075389222"</f>
        <v>13075389222</v>
      </c>
      <c r="C959" t="s">
        <v>0</v>
      </c>
      <c r="D959" t="s">
        <v>0</v>
      </c>
      <c r="E959" t="s">
        <v>0</v>
      </c>
      <c r="F959" t="s">
        <v>1</v>
      </c>
      <c r="G959" t="str">
        <f>"2018-11-19 14:45:25"</f>
        <v>2018-11-19 14:45:25</v>
      </c>
    </row>
    <row r="960" spans="1:7" x14ac:dyDescent="0.2">
      <c r="A960" t="s">
        <v>0</v>
      </c>
      <c r="B960" t="str">
        <f>"15685390209"</f>
        <v>15685390209</v>
      </c>
      <c r="C960" t="s">
        <v>0</v>
      </c>
      <c r="D960" t="s">
        <v>0</v>
      </c>
      <c r="E960" t="s">
        <v>0</v>
      </c>
      <c r="F960" t="s">
        <v>1</v>
      </c>
      <c r="G960" t="str">
        <f>"2018-11-19 14:45:09"</f>
        <v>2018-11-19 14:45:09</v>
      </c>
    </row>
    <row r="961" spans="1:7" x14ac:dyDescent="0.2">
      <c r="A961" t="s">
        <v>932</v>
      </c>
      <c r="B961" t="str">
        <f>"15615328281"</f>
        <v>15615328281</v>
      </c>
      <c r="C961" t="str">
        <f>"370203198108315910"</f>
        <v>370203198108315910</v>
      </c>
      <c r="D961" t="s">
        <v>933</v>
      </c>
      <c r="E961" t="s">
        <v>934</v>
      </c>
      <c r="F961" t="s">
        <v>1</v>
      </c>
      <c r="G961" t="str">
        <f>"2018-11-19 14:44:48"</f>
        <v>2018-11-19 14:44:48</v>
      </c>
    </row>
    <row r="962" spans="1:7" x14ac:dyDescent="0.2">
      <c r="A962" t="s">
        <v>935</v>
      </c>
      <c r="B962" t="str">
        <f>"15234817110"</f>
        <v>15234817110</v>
      </c>
      <c r="C962" t="str">
        <f>"141181199502250090"</f>
        <v>141181199502250090</v>
      </c>
      <c r="D962" t="s">
        <v>936</v>
      </c>
      <c r="E962" t="s">
        <v>937</v>
      </c>
      <c r="F962" t="s">
        <v>1</v>
      </c>
      <c r="G962" t="str">
        <f>"2018-11-19 14:44:35"</f>
        <v>2018-11-19 14:44:35</v>
      </c>
    </row>
    <row r="963" spans="1:7" x14ac:dyDescent="0.2">
      <c r="A963" t="s">
        <v>938</v>
      </c>
      <c r="B963" t="str">
        <f>"17810070782"</f>
        <v>17810070782</v>
      </c>
      <c r="C963" t="str">
        <f>"110221198311194418"</f>
        <v>110221198311194418</v>
      </c>
      <c r="D963" t="s">
        <v>0</v>
      </c>
      <c r="E963" t="s">
        <v>0</v>
      </c>
      <c r="F963" t="s">
        <v>1</v>
      </c>
      <c r="G963" t="str">
        <f>"2018-11-19 14:43:55"</f>
        <v>2018-11-19 14:43:55</v>
      </c>
    </row>
    <row r="964" spans="1:7" x14ac:dyDescent="0.2">
      <c r="A964" t="s">
        <v>939</v>
      </c>
      <c r="B964" t="str">
        <f>"15726859697"</f>
        <v>15726859697</v>
      </c>
      <c r="C964" t="str">
        <f>"421003198710264030"</f>
        <v>421003198710264030</v>
      </c>
      <c r="D964" t="s">
        <v>0</v>
      </c>
      <c r="E964" t="s">
        <v>0</v>
      </c>
      <c r="F964" t="s">
        <v>1</v>
      </c>
      <c r="G964" t="str">
        <f>"2018-11-19 14:43:51"</f>
        <v>2018-11-19 14:43:51</v>
      </c>
    </row>
    <row r="965" spans="1:7" x14ac:dyDescent="0.2">
      <c r="A965" t="s">
        <v>0</v>
      </c>
      <c r="B965" t="str">
        <f>"13619058158"</f>
        <v>13619058158</v>
      </c>
      <c r="C965" t="s">
        <v>0</v>
      </c>
      <c r="D965" t="s">
        <v>0</v>
      </c>
      <c r="E965" t="s">
        <v>0</v>
      </c>
      <c r="F965" t="s">
        <v>1</v>
      </c>
      <c r="G965" t="str">
        <f>"2018-11-19 14:43:17"</f>
        <v>2018-11-19 14:43:17</v>
      </c>
    </row>
    <row r="966" spans="1:7" x14ac:dyDescent="0.2">
      <c r="A966" t="s">
        <v>940</v>
      </c>
      <c r="B966" t="str">
        <f>"13051131838"</f>
        <v>13051131838</v>
      </c>
      <c r="C966" t="str">
        <f>"412827197809252514"</f>
        <v>412827197809252514</v>
      </c>
      <c r="D966" t="s">
        <v>0</v>
      </c>
      <c r="E966" t="s">
        <v>0</v>
      </c>
      <c r="F966" t="s">
        <v>1</v>
      </c>
      <c r="G966" t="str">
        <f>"2018-11-19 14:43:16"</f>
        <v>2018-11-19 14:43:16</v>
      </c>
    </row>
    <row r="967" spans="1:7" x14ac:dyDescent="0.2">
      <c r="A967" t="s">
        <v>340</v>
      </c>
      <c r="B967" t="str">
        <f>"15258631118"</f>
        <v>15258631118</v>
      </c>
      <c r="C967" t="str">
        <f>"412328197806162459"</f>
        <v>412328197806162459</v>
      </c>
      <c r="D967" t="s">
        <v>0</v>
      </c>
      <c r="E967" t="s">
        <v>0</v>
      </c>
      <c r="F967" t="s">
        <v>1</v>
      </c>
      <c r="G967" t="str">
        <f>"2018-11-19 14:42:45"</f>
        <v>2018-11-19 14:42:45</v>
      </c>
    </row>
    <row r="968" spans="1:7" x14ac:dyDescent="0.2">
      <c r="A968" t="s">
        <v>941</v>
      </c>
      <c r="B968" t="str">
        <f>"13918552393"</f>
        <v>13918552393</v>
      </c>
      <c r="C968" t="str">
        <f>"310115198103222714"</f>
        <v>310115198103222714</v>
      </c>
      <c r="D968" t="s">
        <v>0</v>
      </c>
      <c r="E968" t="s">
        <v>0</v>
      </c>
      <c r="F968" t="s">
        <v>1</v>
      </c>
      <c r="G968" t="str">
        <f>"2018-11-19 14:42:25"</f>
        <v>2018-11-19 14:42:25</v>
      </c>
    </row>
    <row r="969" spans="1:7" x14ac:dyDescent="0.2">
      <c r="A969" t="s">
        <v>0</v>
      </c>
      <c r="B969" t="str">
        <f>"13753023070"</f>
        <v>13753023070</v>
      </c>
      <c r="C969" t="s">
        <v>0</v>
      </c>
      <c r="D969" t="s">
        <v>0</v>
      </c>
      <c r="E969" t="s">
        <v>0</v>
      </c>
      <c r="F969" t="s">
        <v>1</v>
      </c>
      <c r="G969" t="str">
        <f>"2018-11-19 14:41:42"</f>
        <v>2018-11-19 14:41:42</v>
      </c>
    </row>
    <row r="970" spans="1:7" x14ac:dyDescent="0.2">
      <c r="A970" t="s">
        <v>942</v>
      </c>
      <c r="B970" t="str">
        <f>"18835645479"</f>
        <v>18835645479</v>
      </c>
      <c r="C970" t="str">
        <f>"140525198711100588"</f>
        <v>140525198711100588</v>
      </c>
      <c r="D970" t="s">
        <v>0</v>
      </c>
      <c r="E970" t="s">
        <v>0</v>
      </c>
      <c r="F970" t="s">
        <v>1</v>
      </c>
      <c r="G970" t="str">
        <f>"2018-11-19 14:41:42"</f>
        <v>2018-11-19 14:41:42</v>
      </c>
    </row>
    <row r="971" spans="1:7" x14ac:dyDescent="0.2">
      <c r="A971" t="s">
        <v>943</v>
      </c>
      <c r="B971" t="str">
        <f>"18575754578"</f>
        <v>18575754578</v>
      </c>
      <c r="C971" t="str">
        <f>"430581199112232014"</f>
        <v>430581199112232014</v>
      </c>
      <c r="D971" t="s">
        <v>0</v>
      </c>
      <c r="E971" t="s">
        <v>0</v>
      </c>
      <c r="F971" t="s">
        <v>1</v>
      </c>
      <c r="G971" t="str">
        <f>"2018-11-19 14:41:38"</f>
        <v>2018-11-19 14:41:38</v>
      </c>
    </row>
    <row r="972" spans="1:7" x14ac:dyDescent="0.2">
      <c r="A972" t="s">
        <v>944</v>
      </c>
      <c r="B972" t="str">
        <f>"13884479197"</f>
        <v>13884479197</v>
      </c>
      <c r="C972" t="str">
        <f>"330281199402050446"</f>
        <v>330281199402050446</v>
      </c>
      <c r="D972" t="s">
        <v>0</v>
      </c>
      <c r="E972" t="s">
        <v>0</v>
      </c>
      <c r="F972" t="s">
        <v>1</v>
      </c>
      <c r="G972" t="str">
        <f>"2018-11-19 14:41:37"</f>
        <v>2018-11-19 14:41:37</v>
      </c>
    </row>
    <row r="973" spans="1:7" x14ac:dyDescent="0.2">
      <c r="A973" t="s">
        <v>0</v>
      </c>
      <c r="B973" t="str">
        <f>"18758788658"</f>
        <v>18758788658</v>
      </c>
      <c r="C973" t="s">
        <v>0</v>
      </c>
      <c r="D973" t="s">
        <v>0</v>
      </c>
      <c r="E973" t="s">
        <v>0</v>
      </c>
      <c r="F973" t="s">
        <v>1</v>
      </c>
      <c r="G973" t="str">
        <f>"2018-11-19 14:41:32"</f>
        <v>2018-11-19 14:41:32</v>
      </c>
    </row>
    <row r="974" spans="1:7" x14ac:dyDescent="0.2">
      <c r="A974" t="s">
        <v>0</v>
      </c>
      <c r="B974" t="str">
        <f>"13132694441"</f>
        <v>13132694441</v>
      </c>
      <c r="C974" t="s">
        <v>0</v>
      </c>
      <c r="D974" t="s">
        <v>0</v>
      </c>
      <c r="E974" t="s">
        <v>0</v>
      </c>
      <c r="F974" t="s">
        <v>1</v>
      </c>
      <c r="G974" t="str">
        <f>"2018-11-19 14:41:29"</f>
        <v>2018-11-19 14:41:29</v>
      </c>
    </row>
    <row r="975" spans="1:7" x14ac:dyDescent="0.2">
      <c r="A975" t="s">
        <v>945</v>
      </c>
      <c r="B975" t="str">
        <f>"13453421411"</f>
        <v>13453421411</v>
      </c>
      <c r="C975" t="str">
        <f>"141127198706020016"</f>
        <v>141127198706020016</v>
      </c>
      <c r="D975" t="s">
        <v>0</v>
      </c>
      <c r="E975" t="s">
        <v>0</v>
      </c>
      <c r="F975" t="s">
        <v>1</v>
      </c>
      <c r="G975" t="str">
        <f>"2018-11-19 14:41:28"</f>
        <v>2018-11-19 14:41:28</v>
      </c>
    </row>
    <row r="976" spans="1:7" x14ac:dyDescent="0.2">
      <c r="A976" t="s">
        <v>946</v>
      </c>
      <c r="B976" t="str">
        <f>"18520690595"</f>
        <v>18520690595</v>
      </c>
      <c r="C976" t="str">
        <f>"41133019980722341X"</f>
        <v>41133019980722341X</v>
      </c>
      <c r="D976" t="s">
        <v>0</v>
      </c>
      <c r="E976" t="s">
        <v>0</v>
      </c>
      <c r="F976" t="s">
        <v>1</v>
      </c>
      <c r="G976" t="str">
        <f>"2018-11-19 14:41:14"</f>
        <v>2018-11-19 14:41:14</v>
      </c>
    </row>
    <row r="977" spans="1:7" x14ac:dyDescent="0.2">
      <c r="A977" t="s">
        <v>0</v>
      </c>
      <c r="B977" t="str">
        <f>"18760071248"</f>
        <v>18760071248</v>
      </c>
      <c r="C977" t="s">
        <v>0</v>
      </c>
      <c r="D977" t="s">
        <v>0</v>
      </c>
      <c r="E977" t="s">
        <v>0</v>
      </c>
      <c r="F977" t="s">
        <v>1</v>
      </c>
      <c r="G977" t="str">
        <f>"2018-11-19 14:41:06"</f>
        <v>2018-11-19 14:41:06</v>
      </c>
    </row>
    <row r="978" spans="1:7" x14ac:dyDescent="0.2">
      <c r="A978" t="s">
        <v>0</v>
      </c>
      <c r="B978" t="str">
        <f>"15273834047"</f>
        <v>15273834047</v>
      </c>
      <c r="C978" t="s">
        <v>0</v>
      </c>
      <c r="D978" t="s">
        <v>0</v>
      </c>
      <c r="E978" t="s">
        <v>0</v>
      </c>
      <c r="F978" t="s">
        <v>1</v>
      </c>
      <c r="G978" t="str">
        <f>"2018-11-19 14:40:54"</f>
        <v>2018-11-19 14:40:54</v>
      </c>
    </row>
    <row r="979" spans="1:7" x14ac:dyDescent="0.2">
      <c r="A979" t="s">
        <v>947</v>
      </c>
      <c r="B979" t="str">
        <f>"15831100103"</f>
        <v>15831100103</v>
      </c>
      <c r="C979" t="str">
        <f>"130121198905141637"</f>
        <v>130121198905141637</v>
      </c>
      <c r="D979" t="s">
        <v>0</v>
      </c>
      <c r="E979" t="s">
        <v>0</v>
      </c>
      <c r="F979" t="s">
        <v>1</v>
      </c>
      <c r="G979" t="str">
        <f>"2018-11-19 14:40:50"</f>
        <v>2018-11-19 14:40:50</v>
      </c>
    </row>
    <row r="980" spans="1:7" x14ac:dyDescent="0.2">
      <c r="A980" t="s">
        <v>948</v>
      </c>
      <c r="B980" t="str">
        <f>"13480720846"</f>
        <v>13480720846</v>
      </c>
      <c r="C980" t="str">
        <f>"421127198911070810"</f>
        <v>421127198911070810</v>
      </c>
      <c r="D980" t="s">
        <v>949</v>
      </c>
      <c r="E980" t="s">
        <v>950</v>
      </c>
      <c r="F980" t="s">
        <v>1</v>
      </c>
      <c r="G980" t="str">
        <f>"2018-11-19 14:40:38"</f>
        <v>2018-11-19 14:40:38</v>
      </c>
    </row>
    <row r="981" spans="1:7" x14ac:dyDescent="0.2">
      <c r="A981" t="s">
        <v>951</v>
      </c>
      <c r="B981" t="str">
        <f>"15906696813"</f>
        <v>15906696813</v>
      </c>
      <c r="C981" t="str">
        <f>"422126198503296516"</f>
        <v>422126198503296516</v>
      </c>
      <c r="D981" t="s">
        <v>0</v>
      </c>
      <c r="E981" t="s">
        <v>0</v>
      </c>
      <c r="F981" t="s">
        <v>1</v>
      </c>
      <c r="G981" t="str">
        <f>"2018-11-19 14:40:36"</f>
        <v>2018-11-19 14:40:36</v>
      </c>
    </row>
    <row r="982" spans="1:7" x14ac:dyDescent="0.2">
      <c r="A982" t="s">
        <v>952</v>
      </c>
      <c r="B982" t="str">
        <f>"17696622301"</f>
        <v>17696622301</v>
      </c>
      <c r="C982" t="str">
        <f>"230921199603022319"</f>
        <v>230921199603022319</v>
      </c>
      <c r="D982" t="s">
        <v>953</v>
      </c>
      <c r="E982" t="s">
        <v>954</v>
      </c>
      <c r="F982" t="s">
        <v>1</v>
      </c>
      <c r="G982" t="str">
        <f>"2018-11-19 14:40:24"</f>
        <v>2018-11-19 14:40:24</v>
      </c>
    </row>
    <row r="983" spans="1:7" x14ac:dyDescent="0.2">
      <c r="A983" t="s">
        <v>955</v>
      </c>
      <c r="B983" t="str">
        <f>"18675438097"</f>
        <v>18675438097</v>
      </c>
      <c r="C983" t="str">
        <f>"360730199305015713"</f>
        <v>360730199305015713</v>
      </c>
      <c r="D983" t="s">
        <v>956</v>
      </c>
      <c r="E983" t="s">
        <v>957</v>
      </c>
      <c r="F983" t="s">
        <v>1</v>
      </c>
      <c r="G983" t="str">
        <f>"2018-11-19 14:40:16"</f>
        <v>2018-11-19 14:40:16</v>
      </c>
    </row>
    <row r="984" spans="1:7" x14ac:dyDescent="0.2">
      <c r="A984" t="s">
        <v>958</v>
      </c>
      <c r="B984" t="str">
        <f>"15978635182"</f>
        <v>15978635182</v>
      </c>
      <c r="C984" t="str">
        <f>"410303199303081518"</f>
        <v>410303199303081518</v>
      </c>
      <c r="D984" t="s">
        <v>0</v>
      </c>
      <c r="E984" t="s">
        <v>0</v>
      </c>
      <c r="F984" t="s">
        <v>1</v>
      </c>
      <c r="G984" t="str">
        <f>"2018-11-19 14:39:44"</f>
        <v>2018-11-19 14:39:44</v>
      </c>
    </row>
    <row r="985" spans="1:7" x14ac:dyDescent="0.2">
      <c r="A985" t="s">
        <v>959</v>
      </c>
      <c r="B985" t="str">
        <f>"15057019091"</f>
        <v>15057019091</v>
      </c>
      <c r="C985" t="str">
        <f>"330802199210124030"</f>
        <v>330802199210124030</v>
      </c>
      <c r="D985" t="s">
        <v>0</v>
      </c>
      <c r="E985" t="s">
        <v>0</v>
      </c>
      <c r="F985" t="s">
        <v>1</v>
      </c>
      <c r="G985" t="str">
        <f>"2018-11-19 14:39:25"</f>
        <v>2018-11-19 14:39:25</v>
      </c>
    </row>
    <row r="986" spans="1:7" x14ac:dyDescent="0.2">
      <c r="A986" t="s">
        <v>960</v>
      </c>
      <c r="B986" t="str">
        <f>"13983013278"</f>
        <v>13983013278</v>
      </c>
      <c r="C986" t="str">
        <f>"51021919820429917X"</f>
        <v>51021919820429917X</v>
      </c>
      <c r="D986" t="s">
        <v>0</v>
      </c>
      <c r="E986" t="s">
        <v>0</v>
      </c>
      <c r="F986" t="s">
        <v>1</v>
      </c>
      <c r="G986" t="str">
        <f>"2018-11-19 14:39:21"</f>
        <v>2018-11-19 14:39:21</v>
      </c>
    </row>
    <row r="987" spans="1:7" x14ac:dyDescent="0.2">
      <c r="A987" t="s">
        <v>0</v>
      </c>
      <c r="B987" t="str">
        <f>"17635588710"</f>
        <v>17635588710</v>
      </c>
      <c r="C987" t="s">
        <v>0</v>
      </c>
      <c r="D987" t="s">
        <v>0</v>
      </c>
      <c r="E987" t="s">
        <v>0</v>
      </c>
      <c r="F987" t="s">
        <v>1</v>
      </c>
      <c r="G987" t="str">
        <f>"2018-11-19 14:39:11"</f>
        <v>2018-11-19 14:39:11</v>
      </c>
    </row>
    <row r="988" spans="1:7" x14ac:dyDescent="0.2">
      <c r="A988" t="s">
        <v>961</v>
      </c>
      <c r="B988" t="str">
        <f>"15803458596"</f>
        <v>15803458596</v>
      </c>
      <c r="C988" t="str">
        <f>"140402198904220850"</f>
        <v>140402198904220850</v>
      </c>
      <c r="D988" t="s">
        <v>962</v>
      </c>
      <c r="E988" t="s">
        <v>963</v>
      </c>
      <c r="F988" t="s">
        <v>1</v>
      </c>
      <c r="G988" t="str">
        <f>"2018-11-19 14:39:10"</f>
        <v>2018-11-19 14:39:10</v>
      </c>
    </row>
    <row r="989" spans="1:7" x14ac:dyDescent="0.2">
      <c r="A989" t="s">
        <v>964</v>
      </c>
      <c r="B989" t="str">
        <f>"13644288051"</f>
        <v>13644288051</v>
      </c>
      <c r="C989" t="str">
        <f>"21020319880801054X"</f>
        <v>21020319880801054X</v>
      </c>
      <c r="D989" t="s">
        <v>965</v>
      </c>
      <c r="E989" t="s">
        <v>966</v>
      </c>
      <c r="F989" t="s">
        <v>1</v>
      </c>
      <c r="G989" t="str">
        <f>"2018-11-19 14:38:10"</f>
        <v>2018-11-19 14:38:10</v>
      </c>
    </row>
    <row r="990" spans="1:7" x14ac:dyDescent="0.2">
      <c r="A990" t="s">
        <v>0</v>
      </c>
      <c r="B990" t="str">
        <f>"13832166667"</f>
        <v>13832166667</v>
      </c>
      <c r="C990" t="s">
        <v>0</v>
      </c>
      <c r="D990" t="s">
        <v>0</v>
      </c>
      <c r="E990" t="s">
        <v>0</v>
      </c>
      <c r="F990" t="s">
        <v>1</v>
      </c>
      <c r="G990" t="str">
        <f>"2018-11-19 14:37:52"</f>
        <v>2018-11-19 14:37:52</v>
      </c>
    </row>
    <row r="991" spans="1:7" x14ac:dyDescent="0.2">
      <c r="A991" t="s">
        <v>967</v>
      </c>
      <c r="B991" t="str">
        <f>"13468203309"</f>
        <v>13468203309</v>
      </c>
      <c r="C991" t="str">
        <f>"371323199705170832"</f>
        <v>371323199705170832</v>
      </c>
      <c r="D991" t="s">
        <v>0</v>
      </c>
      <c r="E991" t="s">
        <v>0</v>
      </c>
      <c r="F991" t="s">
        <v>1</v>
      </c>
      <c r="G991" t="str">
        <f>"2018-11-19 14:37:30"</f>
        <v>2018-11-19 14:37:30</v>
      </c>
    </row>
    <row r="992" spans="1:7" x14ac:dyDescent="0.2">
      <c r="A992" t="s">
        <v>968</v>
      </c>
      <c r="B992" t="str">
        <f>"13033607579"</f>
        <v>13033607579</v>
      </c>
      <c r="C992" t="str">
        <f>"362425199004264438"</f>
        <v>362425199004264438</v>
      </c>
      <c r="D992" t="s">
        <v>0</v>
      </c>
      <c r="E992" t="s">
        <v>0</v>
      </c>
      <c r="F992" t="s">
        <v>1</v>
      </c>
      <c r="G992" t="str">
        <f>"2018-11-19 14:37:16"</f>
        <v>2018-11-19 14:37:16</v>
      </c>
    </row>
    <row r="993" spans="1:7" x14ac:dyDescent="0.2">
      <c r="A993" t="s">
        <v>969</v>
      </c>
      <c r="B993" t="str">
        <f>"15912342940"</f>
        <v>15912342940</v>
      </c>
      <c r="C993" t="str">
        <f>"53262519850108134X"</f>
        <v>53262519850108134X</v>
      </c>
      <c r="D993" t="s">
        <v>0</v>
      </c>
      <c r="E993" t="s">
        <v>0</v>
      </c>
      <c r="F993" t="s">
        <v>1</v>
      </c>
      <c r="G993" t="str">
        <f>"2018-11-19 14:37:11"</f>
        <v>2018-11-19 14:37:11</v>
      </c>
    </row>
    <row r="994" spans="1:7" x14ac:dyDescent="0.2">
      <c r="A994" t="s">
        <v>970</v>
      </c>
      <c r="B994" t="str">
        <f>"18973251231"</f>
        <v>18973251231</v>
      </c>
      <c r="C994" t="str">
        <f>"430302198103101556"</f>
        <v>430302198103101556</v>
      </c>
      <c r="D994" t="s">
        <v>0</v>
      </c>
      <c r="E994" t="s">
        <v>0</v>
      </c>
      <c r="F994" t="s">
        <v>1</v>
      </c>
      <c r="G994" t="str">
        <f>"2018-11-19 14:37:01"</f>
        <v>2018-11-19 14:37:01</v>
      </c>
    </row>
    <row r="995" spans="1:7" x14ac:dyDescent="0.2">
      <c r="A995" t="s">
        <v>971</v>
      </c>
      <c r="B995" t="str">
        <f>"15983441556"</f>
        <v>15983441556</v>
      </c>
      <c r="C995" t="str">
        <f>"513425199312198320"</f>
        <v>513425199312198320</v>
      </c>
      <c r="D995" t="s">
        <v>0</v>
      </c>
      <c r="E995" t="s">
        <v>0</v>
      </c>
      <c r="F995" t="s">
        <v>1</v>
      </c>
      <c r="G995" t="str">
        <f>"2018-11-19 14:36:41"</f>
        <v>2018-11-19 14:36:41</v>
      </c>
    </row>
    <row r="996" spans="1:7" x14ac:dyDescent="0.2">
      <c r="A996" t="s">
        <v>0</v>
      </c>
      <c r="B996" t="str">
        <f>"15159755062"</f>
        <v>15159755062</v>
      </c>
      <c r="C996" t="s">
        <v>0</v>
      </c>
      <c r="D996" t="s">
        <v>0</v>
      </c>
      <c r="E996" t="s">
        <v>0</v>
      </c>
      <c r="F996" t="s">
        <v>1</v>
      </c>
      <c r="G996" t="str">
        <f>"2018-11-19 14:36:35"</f>
        <v>2018-11-19 14:36:35</v>
      </c>
    </row>
    <row r="997" spans="1:7" x14ac:dyDescent="0.2">
      <c r="A997" t="s">
        <v>972</v>
      </c>
      <c r="B997" t="str">
        <f>"18482613250"</f>
        <v>18482613250</v>
      </c>
      <c r="C997" t="str">
        <f>"511622198504210019"</f>
        <v>511622198504210019</v>
      </c>
      <c r="D997" t="s">
        <v>0</v>
      </c>
      <c r="E997" t="s">
        <v>0</v>
      </c>
      <c r="F997" t="s">
        <v>1</v>
      </c>
      <c r="G997" t="str">
        <f>"2018-11-19 14:36:27"</f>
        <v>2018-11-19 14:36:27</v>
      </c>
    </row>
    <row r="998" spans="1:7" x14ac:dyDescent="0.2">
      <c r="A998" t="s">
        <v>973</v>
      </c>
      <c r="B998" t="str">
        <f>"18380343321"</f>
        <v>18380343321</v>
      </c>
      <c r="C998" t="str">
        <f>"513423199809201078"</f>
        <v>513423199809201078</v>
      </c>
      <c r="D998" t="s">
        <v>0</v>
      </c>
      <c r="E998" t="s">
        <v>0</v>
      </c>
      <c r="F998" t="s">
        <v>1</v>
      </c>
      <c r="G998" t="str">
        <f>"2018-11-19 14:36:24"</f>
        <v>2018-11-19 14:36:24</v>
      </c>
    </row>
    <row r="999" spans="1:7" x14ac:dyDescent="0.2">
      <c r="A999" t="s">
        <v>974</v>
      </c>
      <c r="B999" t="str">
        <f>"13239600178"</f>
        <v>13239600178</v>
      </c>
      <c r="C999" t="str">
        <f>"622824199609271672"</f>
        <v>622824199609271672</v>
      </c>
      <c r="D999" t="s">
        <v>0</v>
      </c>
      <c r="E999" t="s">
        <v>0</v>
      </c>
      <c r="F999" t="s">
        <v>1</v>
      </c>
      <c r="G999" t="str">
        <f>"2018-11-19 14:36:13"</f>
        <v>2018-11-19 14:36:13</v>
      </c>
    </row>
    <row r="1000" spans="1:7" x14ac:dyDescent="0.2">
      <c r="A1000" t="s">
        <v>975</v>
      </c>
      <c r="B1000" t="str">
        <f>"18086337633"</f>
        <v>18086337633</v>
      </c>
      <c r="C1000" t="str">
        <f>"320222196808223954"</f>
        <v>320222196808223954</v>
      </c>
      <c r="D1000" t="s">
        <v>0</v>
      </c>
      <c r="E1000" t="s">
        <v>0</v>
      </c>
      <c r="F1000" t="s">
        <v>1</v>
      </c>
      <c r="G1000" t="str">
        <f>"2018-11-19 14:36:11"</f>
        <v>2018-11-19 14:36:11</v>
      </c>
    </row>
    <row r="1001" spans="1:7" x14ac:dyDescent="0.2">
      <c r="A1001" t="s">
        <v>976</v>
      </c>
      <c r="B1001" t="str">
        <f>"18743855777"</f>
        <v>18743855777</v>
      </c>
      <c r="C1001" t="str">
        <f>"220721199108170629"</f>
        <v>220721199108170629</v>
      </c>
      <c r="D1001" t="s">
        <v>0</v>
      </c>
      <c r="E1001" t="s">
        <v>0</v>
      </c>
      <c r="F1001" t="s">
        <v>1</v>
      </c>
      <c r="G1001" t="str">
        <f>"2018-11-19 14:35:47"</f>
        <v>2018-11-19 14:35:47</v>
      </c>
    </row>
    <row r="1002" spans="1:7" x14ac:dyDescent="0.2">
      <c r="A1002" t="s">
        <v>977</v>
      </c>
      <c r="B1002" t="str">
        <f>"15177252260"</f>
        <v>15177252260</v>
      </c>
      <c r="C1002" t="str">
        <f>"450204198610120015"</f>
        <v>450204198610120015</v>
      </c>
      <c r="D1002" t="s">
        <v>978</v>
      </c>
      <c r="E1002" t="s">
        <v>979</v>
      </c>
      <c r="F1002" t="s">
        <v>1</v>
      </c>
      <c r="G1002" t="str">
        <f>"2018-11-19 14:35:39"</f>
        <v>2018-11-19 14:35:39</v>
      </c>
    </row>
    <row r="1003" spans="1:7" x14ac:dyDescent="0.2">
      <c r="A1003" t="s">
        <v>0</v>
      </c>
      <c r="B1003" t="str">
        <f>"18870124620"</f>
        <v>18870124620</v>
      </c>
      <c r="C1003" t="s">
        <v>0</v>
      </c>
      <c r="D1003" t="s">
        <v>0</v>
      </c>
      <c r="E1003" t="s">
        <v>0</v>
      </c>
      <c r="F1003" t="s">
        <v>1</v>
      </c>
      <c r="G1003" t="str">
        <f>"2018-11-19 14:35:35"</f>
        <v>2018-11-19 14:35:35</v>
      </c>
    </row>
    <row r="1004" spans="1:7" x14ac:dyDescent="0.2">
      <c r="A1004" t="s">
        <v>980</v>
      </c>
      <c r="B1004" t="str">
        <f>"15236509033"</f>
        <v>15236509033</v>
      </c>
      <c r="C1004" t="str">
        <f>"410527199212035411"</f>
        <v>410527199212035411</v>
      </c>
      <c r="D1004" t="s">
        <v>0</v>
      </c>
      <c r="E1004" t="s">
        <v>0</v>
      </c>
      <c r="F1004" t="s">
        <v>1</v>
      </c>
      <c r="G1004" t="str">
        <f>"2018-11-19 14:35:26"</f>
        <v>2018-11-19 14:35:26</v>
      </c>
    </row>
    <row r="1005" spans="1:7" x14ac:dyDescent="0.2">
      <c r="A1005" t="s">
        <v>981</v>
      </c>
      <c r="B1005" t="str">
        <f>"13772530180"</f>
        <v>13772530180</v>
      </c>
      <c r="C1005" t="str">
        <f>"610115198109187033"</f>
        <v>610115198109187033</v>
      </c>
      <c r="D1005" t="s">
        <v>0</v>
      </c>
      <c r="E1005" t="s">
        <v>0</v>
      </c>
      <c r="F1005" t="s">
        <v>1</v>
      </c>
      <c r="G1005" t="str">
        <f>"2018-11-19 14:35:18"</f>
        <v>2018-11-19 14:35:18</v>
      </c>
    </row>
    <row r="1006" spans="1:7" x14ac:dyDescent="0.2">
      <c r="A1006" t="s">
        <v>982</v>
      </c>
      <c r="B1006" t="str">
        <f>"18139298780"</f>
        <v>18139298780</v>
      </c>
      <c r="C1006" t="str">
        <f>"62012119950123001X"</f>
        <v>62012119950123001X</v>
      </c>
      <c r="D1006" t="s">
        <v>0</v>
      </c>
      <c r="E1006" t="s">
        <v>0</v>
      </c>
      <c r="F1006" t="s">
        <v>1</v>
      </c>
      <c r="G1006" t="str">
        <f>"2018-11-19 14:35:02"</f>
        <v>2018-11-19 14:35:02</v>
      </c>
    </row>
    <row r="1007" spans="1:7" x14ac:dyDescent="0.2">
      <c r="A1007" t="s">
        <v>0</v>
      </c>
      <c r="B1007" t="str">
        <f>"13965481000"</f>
        <v>13965481000</v>
      </c>
      <c r="C1007" t="s">
        <v>0</v>
      </c>
      <c r="D1007" t="s">
        <v>0</v>
      </c>
      <c r="E1007" t="s">
        <v>0</v>
      </c>
      <c r="F1007" t="s">
        <v>1</v>
      </c>
      <c r="G1007" t="str">
        <f>"2018-11-19 14:34:54"</f>
        <v>2018-11-19 14:34:54</v>
      </c>
    </row>
    <row r="1008" spans="1:7" x14ac:dyDescent="0.2">
      <c r="A1008" t="s">
        <v>0</v>
      </c>
      <c r="B1008" t="str">
        <f>"18377010695"</f>
        <v>18377010695</v>
      </c>
      <c r="C1008" t="s">
        <v>0</v>
      </c>
      <c r="D1008" t="s">
        <v>0</v>
      </c>
      <c r="E1008" t="s">
        <v>0</v>
      </c>
      <c r="F1008" t="s">
        <v>1</v>
      </c>
      <c r="G1008" t="str">
        <f>"2018-11-19 14:34:51"</f>
        <v>2018-11-19 14:34:51</v>
      </c>
    </row>
    <row r="1009" spans="1:7" x14ac:dyDescent="0.2">
      <c r="A1009" t="s">
        <v>0</v>
      </c>
      <c r="B1009" t="str">
        <f>"13620955232"</f>
        <v>13620955232</v>
      </c>
      <c r="C1009" t="s">
        <v>0</v>
      </c>
      <c r="D1009" t="s">
        <v>0</v>
      </c>
      <c r="E1009" t="s">
        <v>0</v>
      </c>
      <c r="F1009" t="s">
        <v>1</v>
      </c>
      <c r="G1009" t="str">
        <f>"2018-11-19 14:34:42"</f>
        <v>2018-11-19 14:34:42</v>
      </c>
    </row>
    <row r="1010" spans="1:7" x14ac:dyDescent="0.2">
      <c r="A1010" t="s">
        <v>983</v>
      </c>
      <c r="B1010" t="str">
        <f>"13408421005"</f>
        <v>13408421005</v>
      </c>
      <c r="C1010" t="str">
        <f>"620502199306011359"</f>
        <v>620502199306011359</v>
      </c>
      <c r="D1010" t="s">
        <v>0</v>
      </c>
      <c r="E1010" t="s">
        <v>0</v>
      </c>
      <c r="F1010" t="s">
        <v>1</v>
      </c>
      <c r="G1010" t="str">
        <f>"2018-11-19 14:34:30"</f>
        <v>2018-11-19 14:34:30</v>
      </c>
    </row>
    <row r="1011" spans="1:7" x14ac:dyDescent="0.2">
      <c r="A1011" t="s">
        <v>984</v>
      </c>
      <c r="B1011" t="str">
        <f>"13109954004"</f>
        <v>13109954004</v>
      </c>
      <c r="C1011" t="str">
        <f>"620523199205294451"</f>
        <v>620523199205294451</v>
      </c>
      <c r="D1011" t="s">
        <v>0</v>
      </c>
      <c r="E1011" t="s">
        <v>0</v>
      </c>
      <c r="F1011" t="s">
        <v>1</v>
      </c>
      <c r="G1011" t="str">
        <f>"2018-11-19 14:34:22"</f>
        <v>2018-11-19 14:34:22</v>
      </c>
    </row>
    <row r="1012" spans="1:7" x14ac:dyDescent="0.2">
      <c r="A1012" t="s">
        <v>985</v>
      </c>
      <c r="B1012" t="str">
        <f>"18845151388"</f>
        <v>18845151388</v>
      </c>
      <c r="C1012" t="str">
        <f>"230108197604210238"</f>
        <v>230108197604210238</v>
      </c>
      <c r="D1012" t="s">
        <v>0</v>
      </c>
      <c r="E1012" t="s">
        <v>0</v>
      </c>
      <c r="F1012" t="s">
        <v>1</v>
      </c>
      <c r="G1012" t="str">
        <f>"2018-11-19 14:34:22"</f>
        <v>2018-11-19 14:34:22</v>
      </c>
    </row>
    <row r="1013" spans="1:7" x14ac:dyDescent="0.2">
      <c r="A1013" t="s">
        <v>986</v>
      </c>
      <c r="B1013" t="str">
        <f>"15175296899"</f>
        <v>15175296899</v>
      </c>
      <c r="C1013" t="str">
        <f>"130635198010030499"</f>
        <v>130635198010030499</v>
      </c>
      <c r="D1013" t="s">
        <v>0</v>
      </c>
      <c r="E1013" t="s">
        <v>0</v>
      </c>
      <c r="F1013" t="s">
        <v>1</v>
      </c>
      <c r="G1013" t="str">
        <f>"2018-11-19 14:34:18"</f>
        <v>2018-11-19 14:34:18</v>
      </c>
    </row>
    <row r="1014" spans="1:7" x14ac:dyDescent="0.2">
      <c r="A1014" t="s">
        <v>987</v>
      </c>
      <c r="B1014" t="str">
        <f>"15257098037"</f>
        <v>15257098037</v>
      </c>
      <c r="C1014" t="str">
        <f>"330421199511074417"</f>
        <v>330421199511074417</v>
      </c>
      <c r="D1014" t="s">
        <v>0</v>
      </c>
      <c r="E1014" t="s">
        <v>0</v>
      </c>
      <c r="F1014" t="s">
        <v>1</v>
      </c>
      <c r="G1014" t="str">
        <f>"2018-11-19 14:34:15"</f>
        <v>2018-11-19 14:34:15</v>
      </c>
    </row>
    <row r="1015" spans="1:7" x14ac:dyDescent="0.2">
      <c r="A1015" t="s">
        <v>988</v>
      </c>
      <c r="B1015" t="str">
        <f>"13690055470"</f>
        <v>13690055470</v>
      </c>
      <c r="C1015" t="str">
        <f>"445122199601154736"</f>
        <v>445122199601154736</v>
      </c>
      <c r="D1015" t="s">
        <v>0</v>
      </c>
      <c r="E1015" t="s">
        <v>0</v>
      </c>
      <c r="F1015" t="s">
        <v>1</v>
      </c>
      <c r="G1015" t="str">
        <f>"2018-11-19 14:34:10"</f>
        <v>2018-11-19 14:34:10</v>
      </c>
    </row>
    <row r="1016" spans="1:7" x14ac:dyDescent="0.2">
      <c r="A1016" t="s">
        <v>0</v>
      </c>
      <c r="B1016" t="str">
        <f>"13831411509"</f>
        <v>13831411509</v>
      </c>
      <c r="C1016" t="s">
        <v>0</v>
      </c>
      <c r="D1016" t="s">
        <v>0</v>
      </c>
      <c r="E1016" t="s">
        <v>0</v>
      </c>
      <c r="F1016" t="s">
        <v>1</v>
      </c>
      <c r="G1016" t="str">
        <f>"2018-11-19 14:33:57"</f>
        <v>2018-11-19 14:33:57</v>
      </c>
    </row>
    <row r="1017" spans="1:7" x14ac:dyDescent="0.2">
      <c r="A1017" t="s">
        <v>989</v>
      </c>
      <c r="B1017" t="str">
        <f>"18688927256"</f>
        <v>18688927256</v>
      </c>
      <c r="C1017" t="str">
        <f>"622821198511293116"</f>
        <v>622821198511293116</v>
      </c>
      <c r="D1017" t="s">
        <v>0</v>
      </c>
      <c r="E1017" t="s">
        <v>0</v>
      </c>
      <c r="F1017" t="s">
        <v>1</v>
      </c>
      <c r="G1017" t="str">
        <f>"2018-11-19 14:33:43"</f>
        <v>2018-11-19 14:33:43</v>
      </c>
    </row>
    <row r="1018" spans="1:7" x14ac:dyDescent="0.2">
      <c r="A1018" t="s">
        <v>0</v>
      </c>
      <c r="B1018" t="str">
        <f>"15684151127"</f>
        <v>15684151127</v>
      </c>
      <c r="C1018" t="s">
        <v>0</v>
      </c>
      <c r="D1018" t="s">
        <v>0</v>
      </c>
      <c r="E1018" t="s">
        <v>0</v>
      </c>
      <c r="F1018" t="s">
        <v>1</v>
      </c>
      <c r="G1018" t="str">
        <f>"2018-11-19 14:33:41"</f>
        <v>2018-11-19 14:33:41</v>
      </c>
    </row>
    <row r="1019" spans="1:7" x14ac:dyDescent="0.2">
      <c r="A1019" t="s">
        <v>990</v>
      </c>
      <c r="B1019" t="str">
        <f>"18040554051"</f>
        <v>18040554051</v>
      </c>
      <c r="C1019" t="str">
        <f>"422202198704192427"</f>
        <v>422202198704192427</v>
      </c>
      <c r="D1019" t="s">
        <v>0</v>
      </c>
      <c r="E1019" t="s">
        <v>0</v>
      </c>
      <c r="F1019" t="s">
        <v>1</v>
      </c>
      <c r="G1019" t="str">
        <f>"2018-11-19 14:33:28"</f>
        <v>2018-11-19 14:33:28</v>
      </c>
    </row>
    <row r="1020" spans="1:7" x14ac:dyDescent="0.2">
      <c r="A1020" t="s">
        <v>991</v>
      </c>
      <c r="B1020" t="str">
        <f>"15153711209"</f>
        <v>15153711209</v>
      </c>
      <c r="C1020" t="str">
        <f>"371525198903135041"</f>
        <v>371525198903135041</v>
      </c>
      <c r="D1020" t="s">
        <v>0</v>
      </c>
      <c r="E1020" t="s">
        <v>0</v>
      </c>
      <c r="F1020" t="s">
        <v>1</v>
      </c>
      <c r="G1020" t="str">
        <f>"2018-11-19 14:33:23"</f>
        <v>2018-11-19 14:33:23</v>
      </c>
    </row>
    <row r="1021" spans="1:7" x14ac:dyDescent="0.2">
      <c r="A1021" t="s">
        <v>992</v>
      </c>
      <c r="B1021" t="str">
        <f>"15861572229"</f>
        <v>15861572229</v>
      </c>
      <c r="C1021" t="str">
        <f>"320923197406063344"</f>
        <v>320923197406063344</v>
      </c>
      <c r="D1021" t="s">
        <v>993</v>
      </c>
      <c r="E1021" t="s">
        <v>994</v>
      </c>
      <c r="F1021" t="s">
        <v>1</v>
      </c>
      <c r="G1021" t="str">
        <f>"2018-11-19 14:33:16"</f>
        <v>2018-11-19 14:33:16</v>
      </c>
    </row>
    <row r="1022" spans="1:7" x14ac:dyDescent="0.2">
      <c r="A1022" t="s">
        <v>995</v>
      </c>
      <c r="B1022" t="str">
        <f>"15376927099"</f>
        <v>15376927099</v>
      </c>
      <c r="C1022" t="str">
        <f>"232103197902060012"</f>
        <v>232103197902060012</v>
      </c>
      <c r="D1022" t="s">
        <v>0</v>
      </c>
      <c r="E1022" t="s">
        <v>0</v>
      </c>
      <c r="F1022" t="s">
        <v>1</v>
      </c>
      <c r="G1022" t="str">
        <f>"2018-11-19 14:32:48"</f>
        <v>2018-11-19 14:32:48</v>
      </c>
    </row>
    <row r="1023" spans="1:7" x14ac:dyDescent="0.2">
      <c r="A1023" t="s">
        <v>996</v>
      </c>
      <c r="B1023" t="str">
        <f>"13643376981"</f>
        <v>13643376981</v>
      </c>
      <c r="C1023" t="str">
        <f>"130921199803274015"</f>
        <v>130921199803274015</v>
      </c>
      <c r="D1023" t="s">
        <v>997</v>
      </c>
      <c r="E1023" t="s">
        <v>998</v>
      </c>
      <c r="F1023" t="s">
        <v>1</v>
      </c>
      <c r="G1023" t="str">
        <f>"2018-11-19 14:32:36"</f>
        <v>2018-11-19 14:32:36</v>
      </c>
    </row>
    <row r="1024" spans="1:7" x14ac:dyDescent="0.2">
      <c r="A1024" t="s">
        <v>999</v>
      </c>
      <c r="B1024" t="str">
        <f>"18295010455"</f>
        <v>18295010455</v>
      </c>
      <c r="C1024" t="str">
        <f>"642221200109051275"</f>
        <v>642221200109051275</v>
      </c>
      <c r="D1024" t="s">
        <v>1000</v>
      </c>
      <c r="E1024" t="s">
        <v>1001</v>
      </c>
      <c r="F1024" t="s">
        <v>1</v>
      </c>
      <c r="G1024" t="str">
        <f>"2018-11-19 14:32:22"</f>
        <v>2018-11-19 14:32:22</v>
      </c>
    </row>
    <row r="1025" spans="1:7" x14ac:dyDescent="0.2">
      <c r="A1025" t="s">
        <v>0</v>
      </c>
      <c r="B1025" t="str">
        <f>"18771644288"</f>
        <v>18771644288</v>
      </c>
      <c r="C1025" t="s">
        <v>0</v>
      </c>
      <c r="D1025" t="s">
        <v>0</v>
      </c>
      <c r="E1025" t="s">
        <v>0</v>
      </c>
      <c r="F1025" t="s">
        <v>1</v>
      </c>
      <c r="G1025" t="str">
        <f>"2018-11-19 14:32:21"</f>
        <v>2018-11-19 14:32:21</v>
      </c>
    </row>
    <row r="1026" spans="1:7" x14ac:dyDescent="0.2">
      <c r="A1026" t="s">
        <v>1002</v>
      </c>
      <c r="B1026" t="str">
        <f>"15978907899"</f>
        <v>15978907899</v>
      </c>
      <c r="C1026" t="str">
        <f>"511226198302150058"</f>
        <v>511226198302150058</v>
      </c>
      <c r="D1026" t="s">
        <v>0</v>
      </c>
      <c r="E1026" t="s">
        <v>0</v>
      </c>
      <c r="F1026" t="s">
        <v>1</v>
      </c>
      <c r="G1026" t="str">
        <f>"2018-11-19 14:31:52"</f>
        <v>2018-11-19 14:31:52</v>
      </c>
    </row>
    <row r="1027" spans="1:7" x14ac:dyDescent="0.2">
      <c r="A1027" t="s">
        <v>1003</v>
      </c>
      <c r="B1027" t="str">
        <f>"13925828594"</f>
        <v>13925828594</v>
      </c>
      <c r="C1027" t="str">
        <f>"441623198209102013"</f>
        <v>441623198209102013</v>
      </c>
      <c r="D1027" t="s">
        <v>0</v>
      </c>
      <c r="E1027" t="s">
        <v>0</v>
      </c>
      <c r="F1027" t="s">
        <v>1</v>
      </c>
      <c r="G1027" t="str">
        <f>"2018-11-19 14:31:20"</f>
        <v>2018-11-19 14:31:20</v>
      </c>
    </row>
    <row r="1028" spans="1:7" x14ac:dyDescent="0.2">
      <c r="A1028" t="s">
        <v>1004</v>
      </c>
      <c r="B1028" t="str">
        <f>"17625792407"</f>
        <v>17625792407</v>
      </c>
      <c r="C1028" t="str">
        <f>"410511200002250177"</f>
        <v>410511200002250177</v>
      </c>
      <c r="D1028" t="s">
        <v>0</v>
      </c>
      <c r="E1028" t="s">
        <v>0</v>
      </c>
      <c r="F1028" t="s">
        <v>1</v>
      </c>
      <c r="G1028" t="str">
        <f>"2018-11-19 14:30:55"</f>
        <v>2018-11-19 14:30:55</v>
      </c>
    </row>
    <row r="1029" spans="1:7" x14ac:dyDescent="0.2">
      <c r="A1029" t="s">
        <v>0</v>
      </c>
      <c r="B1029" t="str">
        <f>"15640102268"</f>
        <v>15640102268</v>
      </c>
      <c r="C1029" t="s">
        <v>0</v>
      </c>
      <c r="D1029" t="s">
        <v>0</v>
      </c>
      <c r="E1029" t="s">
        <v>0</v>
      </c>
      <c r="F1029" t="s">
        <v>1</v>
      </c>
      <c r="G1029" t="str">
        <f>"2018-11-19 14:30:51"</f>
        <v>2018-11-19 14:30:51</v>
      </c>
    </row>
    <row r="1030" spans="1:7" x14ac:dyDescent="0.2">
      <c r="A1030" t="s">
        <v>1005</v>
      </c>
      <c r="B1030" t="str">
        <f>"15988287099"</f>
        <v>15988287099</v>
      </c>
      <c r="C1030" t="str">
        <f>"330681199207303059"</f>
        <v>330681199207303059</v>
      </c>
      <c r="D1030" t="s">
        <v>0</v>
      </c>
      <c r="E1030" t="s">
        <v>0</v>
      </c>
      <c r="F1030" t="s">
        <v>1</v>
      </c>
      <c r="G1030" t="str">
        <f>"2018-11-19 14:30:47"</f>
        <v>2018-11-19 14:30:47</v>
      </c>
    </row>
    <row r="1031" spans="1:7" x14ac:dyDescent="0.2">
      <c r="A1031" t="s">
        <v>1006</v>
      </c>
      <c r="B1031" t="str">
        <f>"18932555003"</f>
        <v>18932555003</v>
      </c>
      <c r="C1031" t="str">
        <f>"130322199610023512"</f>
        <v>130322199610023512</v>
      </c>
      <c r="D1031" t="s">
        <v>0</v>
      </c>
      <c r="E1031" t="s">
        <v>0</v>
      </c>
      <c r="F1031" t="s">
        <v>1</v>
      </c>
      <c r="G1031" t="str">
        <f>"2018-11-19 14:30:36"</f>
        <v>2018-11-19 14:30:36</v>
      </c>
    </row>
    <row r="1032" spans="1:7" x14ac:dyDescent="0.2">
      <c r="A1032" t="s">
        <v>0</v>
      </c>
      <c r="B1032" t="str">
        <f>"18482287876"</f>
        <v>18482287876</v>
      </c>
      <c r="C1032" t="s">
        <v>0</v>
      </c>
      <c r="D1032" t="s">
        <v>0</v>
      </c>
      <c r="E1032" t="s">
        <v>0</v>
      </c>
      <c r="F1032" t="s">
        <v>1</v>
      </c>
      <c r="G1032" t="str">
        <f>"2018-11-19 14:30:35"</f>
        <v>2018-11-19 14:30:35</v>
      </c>
    </row>
    <row r="1033" spans="1:7" x14ac:dyDescent="0.2">
      <c r="A1033" t="s">
        <v>1007</v>
      </c>
      <c r="B1033" t="str">
        <f>"13687738188"</f>
        <v>13687738188</v>
      </c>
      <c r="C1033" t="str">
        <f>"450302198112050512"</f>
        <v>450302198112050512</v>
      </c>
      <c r="D1033" t="s">
        <v>0</v>
      </c>
      <c r="E1033" t="s">
        <v>0</v>
      </c>
      <c r="F1033" t="s">
        <v>1</v>
      </c>
      <c r="G1033" t="str">
        <f>"2018-11-19 14:30:19"</f>
        <v>2018-11-19 14:30:19</v>
      </c>
    </row>
    <row r="1034" spans="1:7" x14ac:dyDescent="0.2">
      <c r="A1034" t="s">
        <v>1008</v>
      </c>
      <c r="B1034" t="str">
        <f>"18917118987"</f>
        <v>18917118987</v>
      </c>
      <c r="C1034" t="str">
        <f>"420222199205282477"</f>
        <v>420222199205282477</v>
      </c>
      <c r="D1034" t="s">
        <v>0</v>
      </c>
      <c r="E1034" t="s">
        <v>0</v>
      </c>
      <c r="F1034" t="s">
        <v>1</v>
      </c>
      <c r="G1034" t="str">
        <f>"2018-11-19 14:29:57"</f>
        <v>2018-11-19 14:29:57</v>
      </c>
    </row>
    <row r="1035" spans="1:7" x14ac:dyDescent="0.2">
      <c r="A1035" t="s">
        <v>1009</v>
      </c>
      <c r="B1035" t="str">
        <f>"13601934641"</f>
        <v>13601934641</v>
      </c>
      <c r="C1035" t="str">
        <f>"310230199006110482"</f>
        <v>310230199006110482</v>
      </c>
      <c r="D1035" t="s">
        <v>0</v>
      </c>
      <c r="E1035" t="s">
        <v>0</v>
      </c>
      <c r="F1035" t="s">
        <v>1</v>
      </c>
      <c r="G1035" t="str">
        <f>"2018-11-19 14:29:57"</f>
        <v>2018-11-19 14:29:57</v>
      </c>
    </row>
    <row r="1036" spans="1:7" x14ac:dyDescent="0.2">
      <c r="A1036" t="s">
        <v>1010</v>
      </c>
      <c r="B1036" t="str">
        <f>"15308454192"</f>
        <v>15308454192</v>
      </c>
      <c r="C1036" t="str">
        <f>"430381199601248817"</f>
        <v>430381199601248817</v>
      </c>
      <c r="D1036" t="s">
        <v>0</v>
      </c>
      <c r="E1036" t="s">
        <v>0</v>
      </c>
      <c r="F1036" t="s">
        <v>1</v>
      </c>
      <c r="G1036" t="str">
        <f>"2018-11-19 14:29:29"</f>
        <v>2018-11-19 14:29:29</v>
      </c>
    </row>
    <row r="1037" spans="1:7" x14ac:dyDescent="0.2">
      <c r="A1037" t="s">
        <v>1011</v>
      </c>
      <c r="B1037" t="str">
        <f>"18305665555"</f>
        <v>18305665555</v>
      </c>
      <c r="C1037" t="str">
        <f>"342923198811305319"</f>
        <v>342923198811305319</v>
      </c>
      <c r="D1037" t="s">
        <v>0</v>
      </c>
      <c r="E1037" t="s">
        <v>0</v>
      </c>
      <c r="F1037" t="s">
        <v>1</v>
      </c>
      <c r="G1037" t="str">
        <f>"2018-11-19 14:29:06"</f>
        <v>2018-11-19 14:29:06</v>
      </c>
    </row>
    <row r="1038" spans="1:7" x14ac:dyDescent="0.2">
      <c r="A1038" t="s">
        <v>1012</v>
      </c>
      <c r="B1038" t="str">
        <f>"17317193275"</f>
        <v>17317193275</v>
      </c>
      <c r="C1038" t="str">
        <f>"430322197905167152"</f>
        <v>430322197905167152</v>
      </c>
      <c r="D1038" t="s">
        <v>0</v>
      </c>
      <c r="E1038" t="s">
        <v>0</v>
      </c>
      <c r="F1038" t="s">
        <v>1</v>
      </c>
      <c r="G1038" t="str">
        <f>"2018-11-19 14:28:56"</f>
        <v>2018-11-19 14:28:56</v>
      </c>
    </row>
    <row r="1039" spans="1:7" x14ac:dyDescent="0.2">
      <c r="A1039" t="s">
        <v>1013</v>
      </c>
      <c r="B1039" t="str">
        <f>"18561792579"</f>
        <v>18561792579</v>
      </c>
      <c r="C1039" t="str">
        <f>"370214199608055514"</f>
        <v>370214199608055514</v>
      </c>
      <c r="D1039" t="s">
        <v>0</v>
      </c>
      <c r="E1039" t="s">
        <v>0</v>
      </c>
      <c r="F1039" t="s">
        <v>1</v>
      </c>
      <c r="G1039" t="str">
        <f>"2018-11-19 14:28:38"</f>
        <v>2018-11-19 14:28:38</v>
      </c>
    </row>
    <row r="1040" spans="1:7" x14ac:dyDescent="0.2">
      <c r="A1040" t="s">
        <v>1014</v>
      </c>
      <c r="B1040" t="str">
        <f>"15246033282"</f>
        <v>15246033282</v>
      </c>
      <c r="C1040" t="str">
        <f>"232303199104111321"</f>
        <v>232303199104111321</v>
      </c>
      <c r="D1040" t="s">
        <v>0</v>
      </c>
      <c r="E1040" t="s">
        <v>0</v>
      </c>
      <c r="F1040" t="s">
        <v>1</v>
      </c>
      <c r="G1040" t="str">
        <f>"2018-11-19 14:28:20"</f>
        <v>2018-11-19 14:28:20</v>
      </c>
    </row>
    <row r="1041" spans="1:7" x14ac:dyDescent="0.2">
      <c r="A1041" t="s">
        <v>0</v>
      </c>
      <c r="B1041" t="str">
        <f>"13053083200"</f>
        <v>13053083200</v>
      </c>
      <c r="C1041" t="s">
        <v>0</v>
      </c>
      <c r="D1041" t="s">
        <v>0</v>
      </c>
      <c r="E1041" t="s">
        <v>0</v>
      </c>
      <c r="F1041" t="s">
        <v>1</v>
      </c>
      <c r="G1041" t="str">
        <f>"2018-11-19 14:28:15"</f>
        <v>2018-11-19 14:28:15</v>
      </c>
    </row>
    <row r="1042" spans="1:7" x14ac:dyDescent="0.2">
      <c r="A1042" t="s">
        <v>1015</v>
      </c>
      <c r="B1042" t="str">
        <f>"13681708642"</f>
        <v>13681708642</v>
      </c>
      <c r="C1042" t="str">
        <f>"310225197811234410"</f>
        <v>310225197811234410</v>
      </c>
      <c r="D1042" t="s">
        <v>0</v>
      </c>
      <c r="E1042" t="s">
        <v>0</v>
      </c>
      <c r="F1042" t="s">
        <v>1</v>
      </c>
      <c r="G1042" t="str">
        <f>"2018-11-19 14:28:13"</f>
        <v>2018-11-19 14:28:13</v>
      </c>
    </row>
    <row r="1043" spans="1:7" x14ac:dyDescent="0.2">
      <c r="A1043" t="s">
        <v>0</v>
      </c>
      <c r="B1043" t="str">
        <f>"15326902110"</f>
        <v>15326902110</v>
      </c>
      <c r="C1043" t="s">
        <v>0</v>
      </c>
      <c r="D1043" t="s">
        <v>0</v>
      </c>
      <c r="E1043" t="s">
        <v>0</v>
      </c>
      <c r="F1043" t="s">
        <v>1</v>
      </c>
      <c r="G1043" t="str">
        <f>"2018-11-19 14:28:05"</f>
        <v>2018-11-19 14:28:05</v>
      </c>
    </row>
    <row r="1044" spans="1:7" x14ac:dyDescent="0.2">
      <c r="A1044" t="s">
        <v>1016</v>
      </c>
      <c r="B1044" t="str">
        <f>"13988752053"</f>
        <v>13988752053</v>
      </c>
      <c r="C1044" t="str">
        <f>"533423199611040727"</f>
        <v>533423199611040727</v>
      </c>
      <c r="D1044" t="s">
        <v>1017</v>
      </c>
      <c r="E1044" t="s">
        <v>1018</v>
      </c>
      <c r="F1044" t="s">
        <v>1</v>
      </c>
      <c r="G1044" t="str">
        <f>"2018-11-19 14:27:50"</f>
        <v>2018-11-19 14:27:50</v>
      </c>
    </row>
    <row r="1045" spans="1:7" x14ac:dyDescent="0.2">
      <c r="A1045" t="s">
        <v>1019</v>
      </c>
      <c r="B1045" t="str">
        <f>"15993793444"</f>
        <v>15993793444</v>
      </c>
      <c r="C1045" t="str">
        <f>"410803197907050518"</f>
        <v>410803197907050518</v>
      </c>
      <c r="D1045" t="s">
        <v>0</v>
      </c>
      <c r="E1045" t="s">
        <v>0</v>
      </c>
      <c r="F1045" t="s">
        <v>1</v>
      </c>
      <c r="G1045" t="str">
        <f>"2018-11-19 14:27:49"</f>
        <v>2018-11-19 14:27:49</v>
      </c>
    </row>
    <row r="1046" spans="1:7" x14ac:dyDescent="0.2">
      <c r="A1046" t="s">
        <v>0</v>
      </c>
      <c r="B1046" t="str">
        <f>"15546030032"</f>
        <v>15546030032</v>
      </c>
      <c r="C1046" t="s">
        <v>0</v>
      </c>
      <c r="D1046" t="s">
        <v>0</v>
      </c>
      <c r="E1046" t="s">
        <v>0</v>
      </c>
      <c r="F1046" t="s">
        <v>1</v>
      </c>
      <c r="G1046" t="str">
        <f>"2018-11-19 14:27:47"</f>
        <v>2018-11-19 14:27:47</v>
      </c>
    </row>
    <row r="1047" spans="1:7" x14ac:dyDescent="0.2">
      <c r="A1047" t="s">
        <v>1020</v>
      </c>
      <c r="B1047" t="str">
        <f>"18759629533"</f>
        <v>18759629533</v>
      </c>
      <c r="C1047" t="str">
        <f>"35062319970708602X"</f>
        <v>35062319970708602X</v>
      </c>
      <c r="D1047" t="s">
        <v>1021</v>
      </c>
      <c r="E1047" t="s">
        <v>1022</v>
      </c>
      <c r="F1047" t="s">
        <v>1</v>
      </c>
      <c r="G1047" t="str">
        <f>"2018-11-19 14:27:45"</f>
        <v>2018-11-19 14:27:45</v>
      </c>
    </row>
    <row r="1048" spans="1:7" x14ac:dyDescent="0.2">
      <c r="A1048" t="s">
        <v>1023</v>
      </c>
      <c r="B1048" t="str">
        <f>"15258015257"</f>
        <v>15258015257</v>
      </c>
      <c r="C1048" t="str">
        <f>"511521198805306805"</f>
        <v>511521198805306805</v>
      </c>
      <c r="D1048" t="s">
        <v>1024</v>
      </c>
      <c r="E1048" t="s">
        <v>1025</v>
      </c>
      <c r="F1048" t="s">
        <v>1</v>
      </c>
      <c r="G1048" t="str">
        <f>"2018-11-19 14:27:35"</f>
        <v>2018-11-19 14:27:35</v>
      </c>
    </row>
    <row r="1049" spans="1:7" x14ac:dyDescent="0.2">
      <c r="A1049" t="s">
        <v>1026</v>
      </c>
      <c r="B1049" t="str">
        <f>"15950350234"</f>
        <v>15950350234</v>
      </c>
      <c r="C1049" t="str">
        <f>"320882199103076010"</f>
        <v>320882199103076010</v>
      </c>
      <c r="D1049" t="s">
        <v>0</v>
      </c>
      <c r="E1049" t="s">
        <v>0</v>
      </c>
      <c r="F1049" t="s">
        <v>1</v>
      </c>
      <c r="G1049" t="str">
        <f>"2018-11-19 14:27:33"</f>
        <v>2018-11-19 14:27:33</v>
      </c>
    </row>
    <row r="1050" spans="1:7" x14ac:dyDescent="0.2">
      <c r="A1050" t="s">
        <v>1027</v>
      </c>
      <c r="B1050" t="str">
        <f>"15089341324"</f>
        <v>15089341324</v>
      </c>
      <c r="C1050" t="str">
        <f>"440883199308161474"</f>
        <v>440883199308161474</v>
      </c>
      <c r="D1050" t="s">
        <v>0</v>
      </c>
      <c r="E1050" t="s">
        <v>0</v>
      </c>
      <c r="F1050" t="s">
        <v>1</v>
      </c>
      <c r="G1050" t="str">
        <f>"2018-11-19 14:27:20"</f>
        <v>2018-11-19 14:27:20</v>
      </c>
    </row>
    <row r="1051" spans="1:7" x14ac:dyDescent="0.2">
      <c r="A1051" t="s">
        <v>1028</v>
      </c>
      <c r="B1051" t="str">
        <f>"13570851768"</f>
        <v>13570851768</v>
      </c>
      <c r="C1051" t="str">
        <f>"440882198406251536"</f>
        <v>440882198406251536</v>
      </c>
      <c r="D1051" t="s">
        <v>0</v>
      </c>
      <c r="E1051" t="s">
        <v>0</v>
      </c>
      <c r="F1051" t="s">
        <v>1</v>
      </c>
      <c r="G1051" t="str">
        <f>"2018-11-19 14:26:50"</f>
        <v>2018-11-19 14:26:50</v>
      </c>
    </row>
    <row r="1052" spans="1:7" x14ac:dyDescent="0.2">
      <c r="A1052" t="s">
        <v>1029</v>
      </c>
      <c r="B1052" t="str">
        <f>"13388180535"</f>
        <v>13388180535</v>
      </c>
      <c r="C1052" t="str">
        <f>"510103197307052216"</f>
        <v>510103197307052216</v>
      </c>
      <c r="D1052" t="s">
        <v>1030</v>
      </c>
      <c r="E1052" t="s">
        <v>1031</v>
      </c>
      <c r="F1052" t="s">
        <v>1</v>
      </c>
      <c r="G1052" t="str">
        <f>"2018-11-19 14:26:23"</f>
        <v>2018-11-19 14:26:23</v>
      </c>
    </row>
    <row r="1053" spans="1:7" x14ac:dyDescent="0.2">
      <c r="A1053" t="s">
        <v>1032</v>
      </c>
      <c r="B1053" t="str">
        <f>"15023234213"</f>
        <v>15023234213</v>
      </c>
      <c r="C1053" t="str">
        <f>"500383199710042261"</f>
        <v>500383199710042261</v>
      </c>
      <c r="D1053" t="s">
        <v>1033</v>
      </c>
      <c r="E1053" t="s">
        <v>1034</v>
      </c>
      <c r="F1053" t="s">
        <v>1</v>
      </c>
      <c r="G1053" t="str">
        <f>"2018-11-19 14:26:12"</f>
        <v>2018-11-19 14:26:12</v>
      </c>
    </row>
    <row r="1054" spans="1:7" x14ac:dyDescent="0.2">
      <c r="A1054" t="s">
        <v>1035</v>
      </c>
      <c r="B1054" t="str">
        <f>"15254466060"</f>
        <v>15254466060</v>
      </c>
      <c r="C1054" t="str">
        <f>"370522198608200437"</f>
        <v>370522198608200437</v>
      </c>
      <c r="D1054" t="s">
        <v>0</v>
      </c>
      <c r="E1054" t="s">
        <v>0</v>
      </c>
      <c r="F1054" t="s">
        <v>1</v>
      </c>
      <c r="G1054" t="str">
        <f>"2018-11-19 14:26:03"</f>
        <v>2018-11-19 14:26:03</v>
      </c>
    </row>
    <row r="1055" spans="1:7" x14ac:dyDescent="0.2">
      <c r="A1055" t="s">
        <v>0</v>
      </c>
      <c r="B1055" t="str">
        <f>"13971709442"</f>
        <v>13971709442</v>
      </c>
      <c r="C1055" t="s">
        <v>0</v>
      </c>
      <c r="D1055" t="s">
        <v>0</v>
      </c>
      <c r="E1055" t="s">
        <v>0</v>
      </c>
      <c r="F1055" t="s">
        <v>1</v>
      </c>
      <c r="G1055" t="str">
        <f>"2018-11-19 14:25:29"</f>
        <v>2018-11-19 14:25:29</v>
      </c>
    </row>
    <row r="1056" spans="1:7" x14ac:dyDescent="0.2">
      <c r="A1056" t="s">
        <v>1036</v>
      </c>
      <c r="B1056" t="str">
        <f>"15863965115"</f>
        <v>15863965115</v>
      </c>
      <c r="C1056" t="str">
        <f>"372801197708011213"</f>
        <v>372801197708011213</v>
      </c>
      <c r="D1056" t="s">
        <v>0</v>
      </c>
      <c r="E1056" t="s">
        <v>0</v>
      </c>
      <c r="F1056" t="s">
        <v>1</v>
      </c>
      <c r="G1056" t="str">
        <f>"2018-11-19 14:25:28"</f>
        <v>2018-11-19 14:25:28</v>
      </c>
    </row>
    <row r="1057" spans="1:7" x14ac:dyDescent="0.2">
      <c r="A1057" t="s">
        <v>1037</v>
      </c>
      <c r="B1057" t="str">
        <f>"18119372362"</f>
        <v>18119372362</v>
      </c>
      <c r="C1057" t="str">
        <f>"620121197309155313"</f>
        <v>620121197309155313</v>
      </c>
      <c r="D1057" t="s">
        <v>0</v>
      </c>
      <c r="E1057" t="s">
        <v>0</v>
      </c>
      <c r="F1057" t="s">
        <v>1</v>
      </c>
      <c r="G1057" t="str">
        <f>"2018-11-19 14:25:28"</f>
        <v>2018-11-19 14:25:28</v>
      </c>
    </row>
    <row r="1058" spans="1:7" x14ac:dyDescent="0.2">
      <c r="A1058" t="s">
        <v>1038</v>
      </c>
      <c r="B1058" t="str">
        <f>"15826016878"</f>
        <v>15826016878</v>
      </c>
      <c r="C1058" t="str">
        <f>"500223199707065639"</f>
        <v>500223199707065639</v>
      </c>
      <c r="D1058" t="s">
        <v>0</v>
      </c>
      <c r="E1058" t="s">
        <v>0</v>
      </c>
      <c r="F1058" t="s">
        <v>1</v>
      </c>
      <c r="G1058" t="str">
        <f>"2018-11-19 14:25:00"</f>
        <v>2018-11-19 14:25:00</v>
      </c>
    </row>
    <row r="1059" spans="1:7" x14ac:dyDescent="0.2">
      <c r="A1059" t="s">
        <v>0</v>
      </c>
      <c r="B1059" t="str">
        <f>"13926917571"</f>
        <v>13926917571</v>
      </c>
      <c r="C1059" t="s">
        <v>0</v>
      </c>
      <c r="D1059" t="s">
        <v>0</v>
      </c>
      <c r="E1059" t="s">
        <v>0</v>
      </c>
      <c r="F1059" t="s">
        <v>1</v>
      </c>
      <c r="G1059" t="str">
        <f>"2018-11-19 14:24:53"</f>
        <v>2018-11-19 14:24:53</v>
      </c>
    </row>
    <row r="1060" spans="1:7" x14ac:dyDescent="0.2">
      <c r="A1060" t="s">
        <v>0</v>
      </c>
      <c r="B1060" t="str">
        <f>"18473814049"</f>
        <v>18473814049</v>
      </c>
      <c r="C1060" t="s">
        <v>0</v>
      </c>
      <c r="D1060" t="s">
        <v>0</v>
      </c>
      <c r="E1060" t="s">
        <v>0</v>
      </c>
      <c r="F1060" t="s">
        <v>1</v>
      </c>
      <c r="G1060" t="str">
        <f>"2018-11-19 14:24:50"</f>
        <v>2018-11-19 14:24:50</v>
      </c>
    </row>
    <row r="1061" spans="1:7" x14ac:dyDescent="0.2">
      <c r="A1061" t="s">
        <v>1039</v>
      </c>
      <c r="B1061" t="str">
        <f>"15065897285"</f>
        <v>15065897285</v>
      </c>
      <c r="C1061" t="str">
        <f>"370302199608206327"</f>
        <v>370302199608206327</v>
      </c>
      <c r="D1061" t="s">
        <v>0</v>
      </c>
      <c r="E1061" t="s">
        <v>0</v>
      </c>
      <c r="F1061" t="s">
        <v>1</v>
      </c>
      <c r="G1061" t="str">
        <f>"2018-11-19 14:24:13"</f>
        <v>2018-11-19 14:24:13</v>
      </c>
    </row>
    <row r="1062" spans="1:7" x14ac:dyDescent="0.2">
      <c r="A1062" t="s">
        <v>0</v>
      </c>
      <c r="B1062" t="str">
        <f>"18857339596"</f>
        <v>18857339596</v>
      </c>
      <c r="C1062" t="s">
        <v>0</v>
      </c>
      <c r="D1062" t="s">
        <v>0</v>
      </c>
      <c r="E1062" t="s">
        <v>0</v>
      </c>
      <c r="F1062" t="s">
        <v>1</v>
      </c>
      <c r="G1062" t="str">
        <f>"2018-11-19 14:24:05"</f>
        <v>2018-11-19 14:24:05</v>
      </c>
    </row>
    <row r="1063" spans="1:7" x14ac:dyDescent="0.2">
      <c r="A1063" t="s">
        <v>1040</v>
      </c>
      <c r="B1063" t="str">
        <f>"18364288126"</f>
        <v>18364288126</v>
      </c>
      <c r="C1063" t="str">
        <f>"370284199009016037"</f>
        <v>370284199009016037</v>
      </c>
      <c r="D1063" t="s">
        <v>1041</v>
      </c>
      <c r="E1063" t="s">
        <v>1042</v>
      </c>
      <c r="F1063" t="s">
        <v>1</v>
      </c>
      <c r="G1063" t="str">
        <f>"2018-11-19 14:23:54"</f>
        <v>2018-11-19 14:23:54</v>
      </c>
    </row>
    <row r="1064" spans="1:7" x14ac:dyDescent="0.2">
      <c r="A1064" t="s">
        <v>1043</v>
      </c>
      <c r="B1064" t="str">
        <f>"15873833387"</f>
        <v>15873833387</v>
      </c>
      <c r="C1064" t="str">
        <f>"522401199109047631"</f>
        <v>522401199109047631</v>
      </c>
      <c r="D1064" t="s">
        <v>0</v>
      </c>
      <c r="E1064" t="s">
        <v>0</v>
      </c>
      <c r="F1064" t="s">
        <v>1</v>
      </c>
      <c r="G1064" t="str">
        <f>"2018-11-19 14:23:53"</f>
        <v>2018-11-19 14:23:53</v>
      </c>
    </row>
    <row r="1065" spans="1:7" x14ac:dyDescent="0.2">
      <c r="A1065" t="s">
        <v>1044</v>
      </c>
      <c r="B1065" t="str">
        <f>"13768862468"</f>
        <v>13768862468</v>
      </c>
      <c r="C1065" t="str">
        <f>"452702198708160775"</f>
        <v>452702198708160775</v>
      </c>
      <c r="D1065" t="s">
        <v>1045</v>
      </c>
      <c r="E1065" t="s">
        <v>1046</v>
      </c>
      <c r="F1065" t="s">
        <v>1</v>
      </c>
      <c r="G1065" t="str">
        <f>"2018-11-19 14:23:49"</f>
        <v>2018-11-19 14:23:49</v>
      </c>
    </row>
    <row r="1066" spans="1:7" x14ac:dyDescent="0.2">
      <c r="A1066" t="s">
        <v>0</v>
      </c>
      <c r="B1066" t="str">
        <f>"13639785987"</f>
        <v>13639785987</v>
      </c>
      <c r="C1066" t="s">
        <v>0</v>
      </c>
      <c r="D1066" t="s">
        <v>0</v>
      </c>
      <c r="E1066" t="s">
        <v>0</v>
      </c>
      <c r="F1066" t="s">
        <v>1</v>
      </c>
      <c r="G1066" t="str">
        <f>"2018-11-19 14:23:37"</f>
        <v>2018-11-19 14:23:37</v>
      </c>
    </row>
    <row r="1067" spans="1:7" x14ac:dyDescent="0.2">
      <c r="A1067" t="s">
        <v>0</v>
      </c>
      <c r="B1067" t="str">
        <f>"15145628636"</f>
        <v>15145628636</v>
      </c>
      <c r="C1067" t="s">
        <v>0</v>
      </c>
      <c r="D1067" t="s">
        <v>0</v>
      </c>
      <c r="E1067" t="s">
        <v>0</v>
      </c>
      <c r="F1067" t="s">
        <v>1</v>
      </c>
      <c r="G1067" t="str">
        <f>"2018-11-19 14:23:23"</f>
        <v>2018-11-19 14:23:23</v>
      </c>
    </row>
    <row r="1068" spans="1:7" x14ac:dyDescent="0.2">
      <c r="A1068" t="s">
        <v>1047</v>
      </c>
      <c r="B1068" t="str">
        <f>"18310667185"</f>
        <v>18310667185</v>
      </c>
      <c r="C1068" t="str">
        <f>"370503197909243517"</f>
        <v>370503197909243517</v>
      </c>
      <c r="D1068" t="s">
        <v>0</v>
      </c>
      <c r="E1068" t="s">
        <v>0</v>
      </c>
      <c r="F1068" t="s">
        <v>1</v>
      </c>
      <c r="G1068" t="str">
        <f>"2018-11-19 14:23:20"</f>
        <v>2018-11-19 14:23:20</v>
      </c>
    </row>
    <row r="1069" spans="1:7" x14ac:dyDescent="0.2">
      <c r="A1069" t="s">
        <v>1048</v>
      </c>
      <c r="B1069" t="str">
        <f>"18663633220"</f>
        <v>18663633220</v>
      </c>
      <c r="C1069" t="str">
        <f>"37078119940115079X"</f>
        <v>37078119940115079X</v>
      </c>
      <c r="D1069" t="s">
        <v>0</v>
      </c>
      <c r="E1069" t="s">
        <v>0</v>
      </c>
      <c r="F1069" t="s">
        <v>1</v>
      </c>
      <c r="G1069" t="str">
        <f>"2018-11-19 14:23:20"</f>
        <v>2018-11-19 14:23:20</v>
      </c>
    </row>
    <row r="1070" spans="1:7" x14ac:dyDescent="0.2">
      <c r="A1070" t="s">
        <v>1049</v>
      </c>
      <c r="B1070" t="str">
        <f>"13399616262"</f>
        <v>13399616262</v>
      </c>
      <c r="C1070" t="str">
        <f>"34060319850629041X"</f>
        <v>34060319850629041X</v>
      </c>
      <c r="D1070" t="s">
        <v>0</v>
      </c>
      <c r="E1070" t="s">
        <v>0</v>
      </c>
      <c r="F1070" t="s">
        <v>1</v>
      </c>
      <c r="G1070" t="str">
        <f>"2018-11-19 14:23:06"</f>
        <v>2018-11-19 14:23:06</v>
      </c>
    </row>
    <row r="1071" spans="1:7" x14ac:dyDescent="0.2">
      <c r="A1071" t="s">
        <v>1050</v>
      </c>
      <c r="B1071" t="str">
        <f>"13760977203"</f>
        <v>13760977203</v>
      </c>
      <c r="C1071" t="str">
        <f>"450881199310107118"</f>
        <v>450881199310107118</v>
      </c>
      <c r="D1071" t="s">
        <v>0</v>
      </c>
      <c r="E1071" t="s">
        <v>0</v>
      </c>
      <c r="F1071" t="s">
        <v>1</v>
      </c>
      <c r="G1071" t="str">
        <f>"2018-11-19 14:23:00"</f>
        <v>2018-11-19 14:23:00</v>
      </c>
    </row>
    <row r="1072" spans="1:7" x14ac:dyDescent="0.2">
      <c r="A1072" t="s">
        <v>0</v>
      </c>
      <c r="B1072" t="str">
        <f>"18580876927"</f>
        <v>18580876927</v>
      </c>
      <c r="C1072" t="s">
        <v>0</v>
      </c>
      <c r="D1072" t="s">
        <v>0</v>
      </c>
      <c r="E1072" t="s">
        <v>0</v>
      </c>
      <c r="F1072" t="s">
        <v>1</v>
      </c>
      <c r="G1072" t="str">
        <f>"2018-11-19 14:22:54"</f>
        <v>2018-11-19 14:22:54</v>
      </c>
    </row>
    <row r="1073" spans="1:7" x14ac:dyDescent="0.2">
      <c r="A1073" t="s">
        <v>1051</v>
      </c>
      <c r="B1073" t="str">
        <f>"18031763683"</f>
        <v>18031763683</v>
      </c>
      <c r="C1073" t="str">
        <f>"130903199009081811"</f>
        <v>130903199009081811</v>
      </c>
      <c r="D1073" t="s">
        <v>0</v>
      </c>
      <c r="E1073" t="s">
        <v>0</v>
      </c>
      <c r="F1073" t="s">
        <v>1</v>
      </c>
      <c r="G1073" t="str">
        <f>"2018-11-19 14:22:51"</f>
        <v>2018-11-19 14:22:51</v>
      </c>
    </row>
    <row r="1074" spans="1:7" x14ac:dyDescent="0.2">
      <c r="A1074" t="s">
        <v>1052</v>
      </c>
      <c r="B1074" t="str">
        <f>"13017178037"</f>
        <v>13017178037</v>
      </c>
      <c r="C1074" t="str">
        <f>"43048119901214170X"</f>
        <v>43048119901214170X</v>
      </c>
      <c r="D1074" t="s">
        <v>0</v>
      </c>
      <c r="E1074" t="s">
        <v>0</v>
      </c>
      <c r="F1074" t="s">
        <v>1</v>
      </c>
      <c r="G1074" t="str">
        <f>"2018-11-19 14:22:18"</f>
        <v>2018-11-19 14:22:18</v>
      </c>
    </row>
    <row r="1075" spans="1:7" x14ac:dyDescent="0.2">
      <c r="A1075" t="s">
        <v>1053</v>
      </c>
      <c r="B1075" t="str">
        <f>"13859862508"</f>
        <v>13859862508</v>
      </c>
      <c r="C1075" t="str">
        <f>"35030219820813061X"</f>
        <v>35030219820813061X</v>
      </c>
      <c r="D1075" t="s">
        <v>1054</v>
      </c>
      <c r="E1075" t="s">
        <v>1055</v>
      </c>
      <c r="F1075" t="s">
        <v>1</v>
      </c>
      <c r="G1075" t="str">
        <f>"2018-11-19 14:22:11"</f>
        <v>2018-11-19 14:22:11</v>
      </c>
    </row>
    <row r="1076" spans="1:7" x14ac:dyDescent="0.2">
      <c r="A1076" t="s">
        <v>1056</v>
      </c>
      <c r="B1076" t="str">
        <f>"15976638589"</f>
        <v>15976638589</v>
      </c>
      <c r="C1076" t="str">
        <f>"441823199912280458"</f>
        <v>441823199912280458</v>
      </c>
      <c r="D1076" t="s">
        <v>0</v>
      </c>
      <c r="E1076" t="s">
        <v>0</v>
      </c>
      <c r="F1076" t="s">
        <v>1</v>
      </c>
      <c r="G1076" t="str">
        <f>"2018-11-19 14:22:07"</f>
        <v>2018-11-19 14:22:07</v>
      </c>
    </row>
    <row r="1077" spans="1:7" x14ac:dyDescent="0.2">
      <c r="A1077" t="s">
        <v>0</v>
      </c>
      <c r="B1077" t="str">
        <f>"13297776381"</f>
        <v>13297776381</v>
      </c>
      <c r="C1077" t="s">
        <v>0</v>
      </c>
      <c r="D1077" t="s">
        <v>0</v>
      </c>
      <c r="E1077" t="s">
        <v>0</v>
      </c>
      <c r="F1077" t="s">
        <v>1</v>
      </c>
      <c r="G1077" t="str">
        <f>"2018-11-19 14:21:42"</f>
        <v>2018-11-19 14:21:42</v>
      </c>
    </row>
    <row r="1078" spans="1:7" x14ac:dyDescent="0.2">
      <c r="A1078" t="s">
        <v>0</v>
      </c>
      <c r="B1078" t="str">
        <f>"13719873399"</f>
        <v>13719873399</v>
      </c>
      <c r="C1078" t="s">
        <v>0</v>
      </c>
      <c r="D1078" t="s">
        <v>0</v>
      </c>
      <c r="E1078" t="s">
        <v>0</v>
      </c>
      <c r="F1078" t="s">
        <v>1</v>
      </c>
      <c r="G1078" t="str">
        <f>"2018-11-19 14:21:25"</f>
        <v>2018-11-19 14:21:25</v>
      </c>
    </row>
    <row r="1079" spans="1:7" x14ac:dyDescent="0.2">
      <c r="A1079" t="s">
        <v>1057</v>
      </c>
      <c r="B1079" t="str">
        <f>"17606333868"</f>
        <v>17606333868</v>
      </c>
      <c r="C1079" t="str">
        <f>"371122197105017854"</f>
        <v>371122197105017854</v>
      </c>
      <c r="D1079" t="s">
        <v>0</v>
      </c>
      <c r="E1079" t="s">
        <v>0</v>
      </c>
      <c r="F1079" t="s">
        <v>1</v>
      </c>
      <c r="G1079" t="str">
        <f>"2018-11-19 14:21:14"</f>
        <v>2018-11-19 14:21:14</v>
      </c>
    </row>
    <row r="1080" spans="1:7" x14ac:dyDescent="0.2">
      <c r="A1080" t="s">
        <v>1058</v>
      </c>
      <c r="B1080" t="str">
        <f>"15358399160"</f>
        <v>15358399160</v>
      </c>
      <c r="C1080" t="str">
        <f>"321321198704067415"</f>
        <v>321321198704067415</v>
      </c>
      <c r="D1080" t="s">
        <v>0</v>
      </c>
      <c r="E1080" t="s">
        <v>0</v>
      </c>
      <c r="F1080" t="s">
        <v>1</v>
      </c>
      <c r="G1080" t="str">
        <f>"2018-11-19 14:20:44"</f>
        <v>2018-11-19 14:20:44</v>
      </c>
    </row>
    <row r="1081" spans="1:7" x14ac:dyDescent="0.2">
      <c r="A1081" t="s">
        <v>1059</v>
      </c>
      <c r="B1081" t="str">
        <f>"13146422148"</f>
        <v>13146422148</v>
      </c>
      <c r="C1081" t="str">
        <f>"362228198707182811"</f>
        <v>362228198707182811</v>
      </c>
      <c r="D1081" t="s">
        <v>1060</v>
      </c>
      <c r="E1081" t="s">
        <v>1061</v>
      </c>
      <c r="F1081" t="s">
        <v>1</v>
      </c>
      <c r="G1081" t="str">
        <f>"2018-11-19 14:20:43"</f>
        <v>2018-11-19 14:20:43</v>
      </c>
    </row>
    <row r="1082" spans="1:7" x14ac:dyDescent="0.2">
      <c r="A1082" t="s">
        <v>1062</v>
      </c>
      <c r="B1082" t="str">
        <f>"15656368785"</f>
        <v>15656368785</v>
      </c>
      <c r="C1082" t="str">
        <f>"342523199111308511"</f>
        <v>342523199111308511</v>
      </c>
      <c r="D1082" t="s">
        <v>0</v>
      </c>
      <c r="E1082" t="s">
        <v>0</v>
      </c>
      <c r="F1082" t="s">
        <v>1</v>
      </c>
      <c r="G1082" t="str">
        <f>"2018-11-19 14:20:34"</f>
        <v>2018-11-19 14:20:34</v>
      </c>
    </row>
    <row r="1083" spans="1:7" x14ac:dyDescent="0.2">
      <c r="A1083" t="s">
        <v>1063</v>
      </c>
      <c r="B1083" t="str">
        <f>"18639140520"</f>
        <v>18639140520</v>
      </c>
      <c r="C1083" t="str">
        <f>"410822199303200050"</f>
        <v>410822199303200050</v>
      </c>
      <c r="D1083" t="s">
        <v>0</v>
      </c>
      <c r="E1083" t="s">
        <v>0</v>
      </c>
      <c r="F1083" t="s">
        <v>1</v>
      </c>
      <c r="G1083" t="str">
        <f>"2018-11-19 14:20:26"</f>
        <v>2018-11-19 14:20:26</v>
      </c>
    </row>
    <row r="1084" spans="1:7" x14ac:dyDescent="0.2">
      <c r="A1084" t="s">
        <v>1064</v>
      </c>
      <c r="B1084" t="str">
        <f>"13577015114"</f>
        <v>13577015114</v>
      </c>
      <c r="C1084" t="str">
        <f>"532622199109141710"</f>
        <v>532622199109141710</v>
      </c>
      <c r="D1084" t="s">
        <v>0</v>
      </c>
      <c r="E1084" t="s">
        <v>0</v>
      </c>
      <c r="F1084" t="s">
        <v>1</v>
      </c>
      <c r="G1084" t="str">
        <f>"2018-11-19 14:20:19"</f>
        <v>2018-11-19 14:20:19</v>
      </c>
    </row>
    <row r="1085" spans="1:7" x14ac:dyDescent="0.2">
      <c r="A1085" t="s">
        <v>0</v>
      </c>
      <c r="B1085" t="str">
        <f>"18578996655"</f>
        <v>18578996655</v>
      </c>
      <c r="C1085" t="s">
        <v>0</v>
      </c>
      <c r="D1085" t="s">
        <v>0</v>
      </c>
      <c r="E1085" t="s">
        <v>0</v>
      </c>
      <c r="F1085" t="s">
        <v>1</v>
      </c>
      <c r="G1085" t="str">
        <f>"2018-11-19 14:20:15"</f>
        <v>2018-11-19 14:20:15</v>
      </c>
    </row>
    <row r="1086" spans="1:7" x14ac:dyDescent="0.2">
      <c r="A1086" t="s">
        <v>1065</v>
      </c>
      <c r="B1086" t="str">
        <f>"17631536006"</f>
        <v>17631536006</v>
      </c>
      <c r="C1086" t="str">
        <f>"130635199405083610"</f>
        <v>130635199405083610</v>
      </c>
      <c r="D1086" t="s">
        <v>0</v>
      </c>
      <c r="E1086" t="s">
        <v>0</v>
      </c>
      <c r="F1086" t="s">
        <v>1</v>
      </c>
      <c r="G1086" t="str">
        <f>"2018-11-19 14:20:03"</f>
        <v>2018-11-19 14:20:03</v>
      </c>
    </row>
    <row r="1087" spans="1:7" x14ac:dyDescent="0.2">
      <c r="A1087" t="s">
        <v>1066</v>
      </c>
      <c r="B1087" t="str">
        <f>"13756701477"</f>
        <v>13756701477</v>
      </c>
      <c r="C1087" t="str">
        <f>"220723198909212612"</f>
        <v>220723198909212612</v>
      </c>
      <c r="D1087" t="s">
        <v>0</v>
      </c>
      <c r="E1087" t="s">
        <v>0</v>
      </c>
      <c r="F1087" t="s">
        <v>1</v>
      </c>
      <c r="G1087" t="str">
        <f>"2018-11-19 14:20:02"</f>
        <v>2018-11-19 14:20:02</v>
      </c>
    </row>
    <row r="1088" spans="1:7" x14ac:dyDescent="0.2">
      <c r="A1088" t="s">
        <v>1067</v>
      </c>
      <c r="B1088" t="str">
        <f>"18361751118"</f>
        <v>18361751118</v>
      </c>
      <c r="C1088" t="str">
        <f>"320322199104115620"</f>
        <v>320322199104115620</v>
      </c>
      <c r="D1088" t="s">
        <v>0</v>
      </c>
      <c r="E1088" t="s">
        <v>0</v>
      </c>
      <c r="F1088" t="s">
        <v>1</v>
      </c>
      <c r="G1088" t="str">
        <f>"2018-11-19 14:19:57"</f>
        <v>2018-11-19 14:19:57</v>
      </c>
    </row>
    <row r="1089" spans="1:7" x14ac:dyDescent="0.2">
      <c r="A1089" t="s">
        <v>1068</v>
      </c>
      <c r="B1089" t="str">
        <f>"13809432820"</f>
        <v>13809432820</v>
      </c>
      <c r="C1089" t="str">
        <f>"520123198902040051"</f>
        <v>520123198902040051</v>
      </c>
      <c r="D1089" t="s">
        <v>0</v>
      </c>
      <c r="E1089" t="s">
        <v>0</v>
      </c>
      <c r="F1089" t="s">
        <v>1</v>
      </c>
      <c r="G1089" t="str">
        <f>"2018-11-19 14:19:45"</f>
        <v>2018-11-19 14:19:45</v>
      </c>
    </row>
    <row r="1090" spans="1:7" x14ac:dyDescent="0.2">
      <c r="A1090" t="s">
        <v>0</v>
      </c>
      <c r="B1090" t="str">
        <f>"18660114696"</f>
        <v>18660114696</v>
      </c>
      <c r="C1090" t="s">
        <v>0</v>
      </c>
      <c r="D1090" t="s">
        <v>0</v>
      </c>
      <c r="E1090" t="s">
        <v>0</v>
      </c>
      <c r="F1090" t="s">
        <v>1</v>
      </c>
      <c r="G1090" t="str">
        <f>"2018-11-19 14:19:37"</f>
        <v>2018-11-19 14:19:37</v>
      </c>
    </row>
    <row r="1091" spans="1:7" x14ac:dyDescent="0.2">
      <c r="A1091" t="s">
        <v>1069</v>
      </c>
      <c r="B1091" t="str">
        <f>"15000696131"</f>
        <v>15000696131</v>
      </c>
      <c r="C1091" t="str">
        <f>"32088219910717366X"</f>
        <v>32088219910717366X</v>
      </c>
      <c r="D1091" t="s">
        <v>0</v>
      </c>
      <c r="E1091" t="s">
        <v>0</v>
      </c>
      <c r="F1091" t="s">
        <v>1</v>
      </c>
      <c r="G1091" t="str">
        <f>"2018-11-19 14:19:35"</f>
        <v>2018-11-19 14:19:35</v>
      </c>
    </row>
    <row r="1092" spans="1:7" x14ac:dyDescent="0.2">
      <c r="A1092" t="s">
        <v>0</v>
      </c>
      <c r="B1092" t="str">
        <f>"18280554499"</f>
        <v>18280554499</v>
      </c>
      <c r="C1092" t="s">
        <v>0</v>
      </c>
      <c r="D1092" t="s">
        <v>0</v>
      </c>
      <c r="E1092" t="s">
        <v>0</v>
      </c>
      <c r="F1092" t="s">
        <v>1</v>
      </c>
      <c r="G1092" t="str">
        <f>"2018-11-19 14:19:04"</f>
        <v>2018-11-19 14:19:04</v>
      </c>
    </row>
    <row r="1093" spans="1:7" x14ac:dyDescent="0.2">
      <c r="A1093" t="s">
        <v>0</v>
      </c>
      <c r="B1093" t="str">
        <f>"15769228997"</f>
        <v>15769228997</v>
      </c>
      <c r="C1093" t="s">
        <v>0</v>
      </c>
      <c r="D1093" t="s">
        <v>0</v>
      </c>
      <c r="E1093" t="s">
        <v>0</v>
      </c>
      <c r="F1093" t="s">
        <v>1</v>
      </c>
      <c r="G1093" t="str">
        <f>"2018-11-19 14:18:43"</f>
        <v>2018-11-19 14:18:43</v>
      </c>
    </row>
    <row r="1094" spans="1:7" x14ac:dyDescent="0.2">
      <c r="A1094" t="s">
        <v>1070</v>
      </c>
      <c r="B1094" t="str">
        <f>"18374778118"</f>
        <v>18374778118</v>
      </c>
      <c r="C1094" t="str">
        <f>"430481199502010139"</f>
        <v>430481199502010139</v>
      </c>
      <c r="D1094" t="s">
        <v>0</v>
      </c>
      <c r="E1094" t="s">
        <v>0</v>
      </c>
      <c r="F1094" t="s">
        <v>1</v>
      </c>
      <c r="G1094" t="str">
        <f>"2018-11-19 14:18:37"</f>
        <v>2018-11-19 14:18:37</v>
      </c>
    </row>
    <row r="1095" spans="1:7" x14ac:dyDescent="0.2">
      <c r="A1095" t="s">
        <v>0</v>
      </c>
      <c r="B1095" t="str">
        <f>"13055383267"</f>
        <v>13055383267</v>
      </c>
      <c r="C1095" t="s">
        <v>0</v>
      </c>
      <c r="D1095" t="s">
        <v>0</v>
      </c>
      <c r="E1095" t="s">
        <v>0</v>
      </c>
      <c r="F1095" t="s">
        <v>1</v>
      </c>
      <c r="G1095" t="str">
        <f>"2018-11-19 14:18:31"</f>
        <v>2018-11-19 14:18:31</v>
      </c>
    </row>
    <row r="1096" spans="1:7" x14ac:dyDescent="0.2">
      <c r="A1096" t="s">
        <v>1071</v>
      </c>
      <c r="B1096" t="str">
        <f>"13855559199"</f>
        <v>13855559199</v>
      </c>
      <c r="C1096" t="str">
        <f>"340521197711306612"</f>
        <v>340521197711306612</v>
      </c>
      <c r="D1096" t="s">
        <v>0</v>
      </c>
      <c r="E1096" t="s">
        <v>0</v>
      </c>
      <c r="F1096" t="s">
        <v>1</v>
      </c>
      <c r="G1096" t="str">
        <f>"2018-11-19 14:18:25"</f>
        <v>2018-11-19 14:18:25</v>
      </c>
    </row>
    <row r="1097" spans="1:7" x14ac:dyDescent="0.2">
      <c r="A1097" t="s">
        <v>1072</v>
      </c>
      <c r="B1097" t="str">
        <f>"15563566212"</f>
        <v>15563566212</v>
      </c>
      <c r="C1097" t="str">
        <f>"371523198808093442"</f>
        <v>371523198808093442</v>
      </c>
      <c r="D1097" t="s">
        <v>0</v>
      </c>
      <c r="E1097" t="s">
        <v>0</v>
      </c>
      <c r="F1097" t="s">
        <v>1</v>
      </c>
      <c r="G1097" t="str">
        <f>"2018-11-19 14:18:20"</f>
        <v>2018-11-19 14:18:20</v>
      </c>
    </row>
    <row r="1098" spans="1:7" x14ac:dyDescent="0.2">
      <c r="A1098" t="s">
        <v>1073</v>
      </c>
      <c r="B1098" t="str">
        <f>"13592004431"</f>
        <v>13592004431</v>
      </c>
      <c r="C1098" t="str">
        <f>"41042519910606654X"</f>
        <v>41042519910606654X</v>
      </c>
      <c r="D1098" t="s">
        <v>0</v>
      </c>
      <c r="E1098" t="s">
        <v>0</v>
      </c>
      <c r="F1098" t="s">
        <v>1</v>
      </c>
      <c r="G1098" t="str">
        <f>"2018-11-19 14:18:08"</f>
        <v>2018-11-19 14:18:08</v>
      </c>
    </row>
    <row r="1099" spans="1:7" x14ac:dyDescent="0.2">
      <c r="A1099" t="s">
        <v>1074</v>
      </c>
      <c r="B1099" t="str">
        <f>"15632766395"</f>
        <v>15632766395</v>
      </c>
      <c r="C1099" t="str">
        <f>"13098419891022361X"</f>
        <v>13098419891022361X</v>
      </c>
      <c r="D1099" t="s">
        <v>0</v>
      </c>
      <c r="E1099" t="s">
        <v>0</v>
      </c>
      <c r="F1099" t="s">
        <v>1</v>
      </c>
      <c r="G1099" t="str">
        <f>"2018-11-19 14:18:05"</f>
        <v>2018-11-19 14:18:05</v>
      </c>
    </row>
    <row r="1100" spans="1:7" x14ac:dyDescent="0.2">
      <c r="A1100" t="s">
        <v>1075</v>
      </c>
      <c r="B1100" t="str">
        <f>"18674406823"</f>
        <v>18674406823</v>
      </c>
      <c r="C1100" t="str">
        <f>"430802199503121910"</f>
        <v>430802199503121910</v>
      </c>
      <c r="D1100" t="s">
        <v>0</v>
      </c>
      <c r="E1100" t="s">
        <v>0</v>
      </c>
      <c r="F1100" t="s">
        <v>1</v>
      </c>
      <c r="G1100" t="str">
        <f>"2018-11-19 14:17:44"</f>
        <v>2018-11-19 14:17:44</v>
      </c>
    </row>
    <row r="1101" spans="1:7" x14ac:dyDescent="0.2">
      <c r="A1101" t="s">
        <v>1076</v>
      </c>
      <c r="B1101" t="str">
        <f>"15808905303"</f>
        <v>15808905303</v>
      </c>
      <c r="C1101" t="str">
        <f>"460104198007200316"</f>
        <v>460104198007200316</v>
      </c>
      <c r="D1101" t="s">
        <v>1077</v>
      </c>
      <c r="E1101" t="s">
        <v>1078</v>
      </c>
      <c r="F1101" t="s">
        <v>1</v>
      </c>
      <c r="G1101" t="str">
        <f>"2018-11-19 14:17:39"</f>
        <v>2018-11-19 14:17:39</v>
      </c>
    </row>
    <row r="1102" spans="1:7" x14ac:dyDescent="0.2">
      <c r="A1102" t="s">
        <v>0</v>
      </c>
      <c r="B1102" t="str">
        <f>"18692449457"</f>
        <v>18692449457</v>
      </c>
      <c r="C1102" t="s">
        <v>0</v>
      </c>
      <c r="D1102" t="s">
        <v>0</v>
      </c>
      <c r="E1102" t="s">
        <v>0</v>
      </c>
      <c r="F1102" t="s">
        <v>1</v>
      </c>
      <c r="G1102" t="str">
        <f>"2018-11-19 14:17:17"</f>
        <v>2018-11-19 14:17:17</v>
      </c>
    </row>
    <row r="1103" spans="1:7" x14ac:dyDescent="0.2">
      <c r="A1103" t="s">
        <v>1079</v>
      </c>
      <c r="B1103" t="str">
        <f>"13984166208"</f>
        <v>13984166208</v>
      </c>
      <c r="C1103" t="str">
        <f>"431129198410092629"</f>
        <v>431129198410092629</v>
      </c>
      <c r="D1103" t="s">
        <v>0</v>
      </c>
      <c r="E1103" t="s">
        <v>0</v>
      </c>
      <c r="F1103" t="s">
        <v>1</v>
      </c>
      <c r="G1103" t="str">
        <f>"2018-11-19 14:16:58"</f>
        <v>2018-11-19 14:16:58</v>
      </c>
    </row>
    <row r="1104" spans="1:7" x14ac:dyDescent="0.2">
      <c r="A1104" t="s">
        <v>0</v>
      </c>
      <c r="B1104" t="str">
        <f>"15180754778"</f>
        <v>15180754778</v>
      </c>
      <c r="C1104" t="s">
        <v>0</v>
      </c>
      <c r="D1104" t="s">
        <v>0</v>
      </c>
      <c r="E1104" t="s">
        <v>0</v>
      </c>
      <c r="F1104" t="s">
        <v>1</v>
      </c>
      <c r="G1104" t="str">
        <f>"2018-11-19 14:16:16"</f>
        <v>2018-11-19 14:16:16</v>
      </c>
    </row>
    <row r="1105" spans="1:7" x14ac:dyDescent="0.2">
      <c r="A1105" t="s">
        <v>1080</v>
      </c>
      <c r="B1105" t="str">
        <f>"15892316190"</f>
        <v>15892316190</v>
      </c>
      <c r="C1105" t="str">
        <f>"51390219920120265X"</f>
        <v>51390219920120265X</v>
      </c>
      <c r="D1105" t="s">
        <v>1081</v>
      </c>
      <c r="E1105" t="s">
        <v>1082</v>
      </c>
      <c r="F1105" t="s">
        <v>1</v>
      </c>
      <c r="G1105" t="str">
        <f>"2018-11-19 14:16:06"</f>
        <v>2018-11-19 14:16:06</v>
      </c>
    </row>
    <row r="1106" spans="1:7" x14ac:dyDescent="0.2">
      <c r="A1106" t="s">
        <v>0</v>
      </c>
      <c r="B1106" t="str">
        <f>"15194572821"</f>
        <v>15194572821</v>
      </c>
      <c r="C1106" t="s">
        <v>0</v>
      </c>
      <c r="D1106" t="s">
        <v>0</v>
      </c>
      <c r="E1106" t="s">
        <v>0</v>
      </c>
      <c r="F1106" t="s">
        <v>1</v>
      </c>
      <c r="G1106" t="str">
        <f>"2018-11-19 14:16:05"</f>
        <v>2018-11-19 14:16:05</v>
      </c>
    </row>
    <row r="1107" spans="1:7" x14ac:dyDescent="0.2">
      <c r="A1107" t="s">
        <v>0</v>
      </c>
      <c r="B1107" t="str">
        <f>"18789802890"</f>
        <v>18789802890</v>
      </c>
      <c r="C1107" t="s">
        <v>0</v>
      </c>
      <c r="D1107" t="s">
        <v>0</v>
      </c>
      <c r="E1107" t="s">
        <v>0</v>
      </c>
      <c r="F1107" t="s">
        <v>1</v>
      </c>
      <c r="G1107" t="str">
        <f>"2018-11-19 14:15:57"</f>
        <v>2018-11-19 14:15:57</v>
      </c>
    </row>
    <row r="1108" spans="1:7" x14ac:dyDescent="0.2">
      <c r="A1108" t="s">
        <v>1083</v>
      </c>
      <c r="B1108" t="str">
        <f>"15678890509"</f>
        <v>15678890509</v>
      </c>
      <c r="C1108" t="str">
        <f>"452133198901070319"</f>
        <v>452133198901070319</v>
      </c>
      <c r="D1108" t="s">
        <v>0</v>
      </c>
      <c r="E1108" t="s">
        <v>0</v>
      </c>
      <c r="F1108" t="s">
        <v>1</v>
      </c>
      <c r="G1108" t="str">
        <f>"2018-11-19 14:15:48"</f>
        <v>2018-11-19 14:15:48</v>
      </c>
    </row>
    <row r="1109" spans="1:7" x14ac:dyDescent="0.2">
      <c r="A1109" t="s">
        <v>1084</v>
      </c>
      <c r="B1109" t="str">
        <f>"13525233591"</f>
        <v>13525233591</v>
      </c>
      <c r="C1109" t="str">
        <f>"411282199909268038"</f>
        <v>411282199909268038</v>
      </c>
      <c r="D1109" t="s">
        <v>1085</v>
      </c>
      <c r="E1109" t="s">
        <v>1086</v>
      </c>
      <c r="F1109" t="s">
        <v>1</v>
      </c>
      <c r="G1109" t="str">
        <f>"2018-11-19 14:15:16"</f>
        <v>2018-11-19 14:15:16</v>
      </c>
    </row>
    <row r="1110" spans="1:7" x14ac:dyDescent="0.2">
      <c r="A1110" t="s">
        <v>1087</v>
      </c>
      <c r="B1110" t="str">
        <f>"18112417297"</f>
        <v>18112417297</v>
      </c>
      <c r="C1110" t="str">
        <f>"321088198611162397"</f>
        <v>321088198611162397</v>
      </c>
      <c r="D1110" t="s">
        <v>0</v>
      </c>
      <c r="E1110" t="s">
        <v>0</v>
      </c>
      <c r="F1110" t="s">
        <v>1</v>
      </c>
      <c r="G1110" t="str">
        <f>"2018-11-19 14:15:02"</f>
        <v>2018-11-19 14:15:02</v>
      </c>
    </row>
    <row r="1111" spans="1:7" x14ac:dyDescent="0.2">
      <c r="A1111" t="s">
        <v>1088</v>
      </c>
      <c r="B1111" t="str">
        <f>"13739061929"</f>
        <v>13739061929</v>
      </c>
      <c r="C1111" t="str">
        <f>"430181199711232719"</f>
        <v>430181199711232719</v>
      </c>
      <c r="D1111" t="s">
        <v>0</v>
      </c>
      <c r="E1111" t="s">
        <v>0</v>
      </c>
      <c r="F1111" t="s">
        <v>1</v>
      </c>
      <c r="G1111" t="str">
        <f>"2018-11-19 14:14:49"</f>
        <v>2018-11-19 14:14:49</v>
      </c>
    </row>
    <row r="1112" spans="1:7" x14ac:dyDescent="0.2">
      <c r="A1112" t="s">
        <v>1089</v>
      </c>
      <c r="B1112" t="str">
        <f>"13580133198"</f>
        <v>13580133198</v>
      </c>
      <c r="C1112" t="str">
        <f>"440229198607055211"</f>
        <v>440229198607055211</v>
      </c>
      <c r="D1112" t="s">
        <v>0</v>
      </c>
      <c r="E1112" t="s">
        <v>0</v>
      </c>
      <c r="F1112" t="s">
        <v>1</v>
      </c>
      <c r="G1112" t="str">
        <f>"2018-11-19 14:14:48"</f>
        <v>2018-11-19 14:14:48</v>
      </c>
    </row>
    <row r="1113" spans="1:7" x14ac:dyDescent="0.2">
      <c r="A1113" t="s">
        <v>0</v>
      </c>
      <c r="B1113" t="str">
        <f>"15860107386"</f>
        <v>15860107386</v>
      </c>
      <c r="C1113" t="s">
        <v>0</v>
      </c>
      <c r="D1113" t="s">
        <v>0</v>
      </c>
      <c r="E1113" t="s">
        <v>0</v>
      </c>
      <c r="F1113" t="s">
        <v>1</v>
      </c>
      <c r="G1113" t="str">
        <f>"2018-11-19 14:14:34"</f>
        <v>2018-11-19 14:14:34</v>
      </c>
    </row>
    <row r="1114" spans="1:7" x14ac:dyDescent="0.2">
      <c r="A1114" t="s">
        <v>1090</v>
      </c>
      <c r="B1114" t="str">
        <f>"13860310530"</f>
        <v>13860310530</v>
      </c>
      <c r="C1114" t="str">
        <f>"352202198602140011"</f>
        <v>352202198602140011</v>
      </c>
      <c r="D1114" t="s">
        <v>1091</v>
      </c>
      <c r="E1114" t="s">
        <v>1092</v>
      </c>
      <c r="F1114" t="s">
        <v>1</v>
      </c>
      <c r="G1114" t="str">
        <f>"2018-11-19 14:14:08"</f>
        <v>2018-11-19 14:14:08</v>
      </c>
    </row>
    <row r="1115" spans="1:7" x14ac:dyDescent="0.2">
      <c r="A1115" t="s">
        <v>1093</v>
      </c>
      <c r="B1115" t="str">
        <f>"13085366578"</f>
        <v>13085366578</v>
      </c>
      <c r="C1115" t="str">
        <f>"53342219960326031X"</f>
        <v>53342219960326031X</v>
      </c>
      <c r="D1115" t="s">
        <v>0</v>
      </c>
      <c r="E1115" t="s">
        <v>0</v>
      </c>
      <c r="F1115" t="s">
        <v>1</v>
      </c>
      <c r="G1115" t="str">
        <f>"2018-11-19 14:13:54"</f>
        <v>2018-11-19 14:13:54</v>
      </c>
    </row>
    <row r="1116" spans="1:7" x14ac:dyDescent="0.2">
      <c r="A1116" t="s">
        <v>1094</v>
      </c>
      <c r="B1116" t="str">
        <f>"15631795998"</f>
        <v>15631795998</v>
      </c>
      <c r="C1116" t="str">
        <f>"130984197806183633"</f>
        <v>130984197806183633</v>
      </c>
      <c r="D1116" t="s">
        <v>0</v>
      </c>
      <c r="E1116" t="s">
        <v>0</v>
      </c>
      <c r="F1116" t="s">
        <v>1</v>
      </c>
      <c r="G1116" t="str">
        <f>"2018-11-19 14:13:41"</f>
        <v>2018-11-19 14:13:41</v>
      </c>
    </row>
    <row r="1117" spans="1:7" x14ac:dyDescent="0.2">
      <c r="A1117" t="s">
        <v>1095</v>
      </c>
      <c r="B1117" t="str">
        <f>"13307887763"</f>
        <v>13307887763</v>
      </c>
      <c r="C1117" t="str">
        <f>"452702199011060023"</f>
        <v>452702199011060023</v>
      </c>
      <c r="D1117" t="s">
        <v>0</v>
      </c>
      <c r="E1117" t="s">
        <v>0</v>
      </c>
      <c r="F1117" t="s">
        <v>1</v>
      </c>
      <c r="G1117" t="str">
        <f>"2018-11-19 14:13:26"</f>
        <v>2018-11-19 14:13:26</v>
      </c>
    </row>
    <row r="1118" spans="1:7" x14ac:dyDescent="0.2">
      <c r="A1118" t="s">
        <v>1096</v>
      </c>
      <c r="B1118" t="str">
        <f>"17690134019"</f>
        <v>17690134019</v>
      </c>
      <c r="C1118" t="str">
        <f>"130627199503064413"</f>
        <v>130627199503064413</v>
      </c>
      <c r="D1118" t="s">
        <v>0</v>
      </c>
      <c r="E1118" t="s">
        <v>0</v>
      </c>
      <c r="F1118" t="s">
        <v>1</v>
      </c>
      <c r="G1118" t="str">
        <f>"2018-11-19 14:13:07"</f>
        <v>2018-11-19 14:13:07</v>
      </c>
    </row>
    <row r="1119" spans="1:7" x14ac:dyDescent="0.2">
      <c r="A1119" t="s">
        <v>732</v>
      </c>
      <c r="B1119" t="str">
        <f>"13739447201"</f>
        <v>13739447201</v>
      </c>
      <c r="C1119" t="str">
        <f>"513921199907149466"</f>
        <v>513921199907149466</v>
      </c>
      <c r="D1119" t="s">
        <v>0</v>
      </c>
      <c r="E1119" t="s">
        <v>0</v>
      </c>
      <c r="F1119" t="s">
        <v>1</v>
      </c>
      <c r="G1119" t="str">
        <f>"2018-11-19 14:12:43"</f>
        <v>2018-11-19 14:12:43</v>
      </c>
    </row>
    <row r="1120" spans="1:7" x14ac:dyDescent="0.2">
      <c r="A1120" t="s">
        <v>1097</v>
      </c>
      <c r="B1120" t="str">
        <f>"13564942295"</f>
        <v>13564942295</v>
      </c>
      <c r="C1120" t="str">
        <f>"342921199804052271"</f>
        <v>342921199804052271</v>
      </c>
      <c r="D1120" t="s">
        <v>0</v>
      </c>
      <c r="E1120" t="s">
        <v>0</v>
      </c>
      <c r="F1120" t="s">
        <v>1</v>
      </c>
      <c r="G1120" t="str">
        <f>"2018-11-19 14:12:36"</f>
        <v>2018-11-19 14:12:36</v>
      </c>
    </row>
    <row r="1121" spans="1:7" x14ac:dyDescent="0.2">
      <c r="A1121" t="s">
        <v>1098</v>
      </c>
      <c r="B1121" t="str">
        <f>"18198294231"</f>
        <v>18198294231</v>
      </c>
      <c r="C1121" t="str">
        <f>"522631199601068521"</f>
        <v>522631199601068521</v>
      </c>
      <c r="D1121" t="s">
        <v>0</v>
      </c>
      <c r="E1121" t="s">
        <v>0</v>
      </c>
      <c r="F1121" t="s">
        <v>1</v>
      </c>
      <c r="G1121" t="str">
        <f>"2018-11-19 14:12:29"</f>
        <v>2018-11-19 14:12:29</v>
      </c>
    </row>
    <row r="1122" spans="1:7" x14ac:dyDescent="0.2">
      <c r="A1122" t="s">
        <v>0</v>
      </c>
      <c r="B1122" t="str">
        <f>"17656609739"</f>
        <v>17656609739</v>
      </c>
      <c r="C1122" t="s">
        <v>0</v>
      </c>
      <c r="D1122" t="s">
        <v>0</v>
      </c>
      <c r="E1122" t="s">
        <v>0</v>
      </c>
      <c r="F1122" t="s">
        <v>1</v>
      </c>
      <c r="G1122" t="str">
        <f>"2018-11-19 14:12:28"</f>
        <v>2018-11-19 14:12:28</v>
      </c>
    </row>
    <row r="1123" spans="1:7" x14ac:dyDescent="0.2">
      <c r="A1123" t="s">
        <v>1099</v>
      </c>
      <c r="B1123" t="str">
        <f>"18218892071"</f>
        <v>18218892071</v>
      </c>
      <c r="C1123" t="str">
        <f>"440981200011048313"</f>
        <v>440981200011048313</v>
      </c>
      <c r="D1123" t="s">
        <v>0</v>
      </c>
      <c r="E1123" t="s">
        <v>0</v>
      </c>
      <c r="F1123" t="s">
        <v>1</v>
      </c>
      <c r="G1123" t="str">
        <f>"2018-11-19 14:12:01"</f>
        <v>2018-11-19 14:12:01</v>
      </c>
    </row>
    <row r="1124" spans="1:7" x14ac:dyDescent="0.2">
      <c r="A1124" t="s">
        <v>0</v>
      </c>
      <c r="B1124" t="str">
        <f>"18858669285"</f>
        <v>18858669285</v>
      </c>
      <c r="C1124" t="s">
        <v>0</v>
      </c>
      <c r="D1124" t="s">
        <v>0</v>
      </c>
      <c r="E1124" t="s">
        <v>0</v>
      </c>
      <c r="F1124" t="s">
        <v>1</v>
      </c>
      <c r="G1124" t="str">
        <f>"2018-11-19 14:11:49"</f>
        <v>2018-11-19 14:11:49</v>
      </c>
    </row>
    <row r="1125" spans="1:7" x14ac:dyDescent="0.2">
      <c r="A1125" t="s">
        <v>1100</v>
      </c>
      <c r="B1125" t="str">
        <f>"15589597350"</f>
        <v>15589597350</v>
      </c>
      <c r="C1125" t="str">
        <f>"370682198706110218"</f>
        <v>370682198706110218</v>
      </c>
      <c r="D1125" t="s">
        <v>0</v>
      </c>
      <c r="E1125" t="s">
        <v>0</v>
      </c>
      <c r="F1125" t="s">
        <v>1</v>
      </c>
      <c r="G1125" t="str">
        <f>"2018-11-19 14:11:49"</f>
        <v>2018-11-19 14:11:49</v>
      </c>
    </row>
    <row r="1126" spans="1:7" x14ac:dyDescent="0.2">
      <c r="A1126" t="s">
        <v>1101</v>
      </c>
      <c r="B1126" t="str">
        <f>"18893615168"</f>
        <v>18893615168</v>
      </c>
      <c r="C1126" t="str">
        <f>"622103198702252025"</f>
        <v>622103198702252025</v>
      </c>
      <c r="D1126" t="s">
        <v>0</v>
      </c>
      <c r="E1126" t="s">
        <v>0</v>
      </c>
      <c r="F1126" t="s">
        <v>1</v>
      </c>
      <c r="G1126" t="str">
        <f>"2018-11-19 14:11:16"</f>
        <v>2018-11-19 14:11:16</v>
      </c>
    </row>
    <row r="1127" spans="1:7" x14ac:dyDescent="0.2">
      <c r="A1127" t="s">
        <v>1102</v>
      </c>
      <c r="B1127" t="str">
        <f>"13602320437"</f>
        <v>13602320437</v>
      </c>
      <c r="C1127" t="str">
        <f>"452122200104011579"</f>
        <v>452122200104011579</v>
      </c>
      <c r="D1127" t="s">
        <v>1103</v>
      </c>
      <c r="E1127" t="s">
        <v>1104</v>
      </c>
      <c r="F1127" t="s">
        <v>1</v>
      </c>
      <c r="G1127" t="str">
        <f>"2018-11-19 14:11:11"</f>
        <v>2018-11-19 14:11:11</v>
      </c>
    </row>
    <row r="1128" spans="1:7" x14ac:dyDescent="0.2">
      <c r="A1128" t="s">
        <v>0</v>
      </c>
      <c r="B1128" t="str">
        <f>"13620000765"</f>
        <v>13620000765</v>
      </c>
      <c r="C1128" t="s">
        <v>0</v>
      </c>
      <c r="D1128" t="s">
        <v>0</v>
      </c>
      <c r="E1128" t="s">
        <v>0</v>
      </c>
      <c r="F1128" t="s">
        <v>1</v>
      </c>
      <c r="G1128" t="str">
        <f>"2018-11-19 14:11:04"</f>
        <v>2018-11-19 14:11:04</v>
      </c>
    </row>
    <row r="1129" spans="1:7" x14ac:dyDescent="0.2">
      <c r="A1129" t="s">
        <v>1105</v>
      </c>
      <c r="B1129" t="str">
        <f>"13921117591"</f>
        <v>13921117591</v>
      </c>
      <c r="C1129" t="str">
        <f>"32022219760401694X"</f>
        <v>32022219760401694X</v>
      </c>
      <c r="D1129" t="s">
        <v>0</v>
      </c>
      <c r="E1129" t="s">
        <v>0</v>
      </c>
      <c r="F1129" t="s">
        <v>1</v>
      </c>
      <c r="G1129" t="str">
        <f>"2018-11-19 14:11:00"</f>
        <v>2018-11-19 14:11:00</v>
      </c>
    </row>
    <row r="1130" spans="1:7" x14ac:dyDescent="0.2">
      <c r="A1130" t="s">
        <v>1106</v>
      </c>
      <c r="B1130" t="str">
        <f>"13418963519"</f>
        <v>13418963519</v>
      </c>
      <c r="C1130" t="str">
        <f>"350322199702083513"</f>
        <v>350322199702083513</v>
      </c>
      <c r="D1130" t="s">
        <v>0</v>
      </c>
      <c r="E1130" t="s">
        <v>0</v>
      </c>
      <c r="F1130" t="s">
        <v>1</v>
      </c>
      <c r="G1130" t="str">
        <f>"2018-11-19 14:10:56"</f>
        <v>2018-11-19 14:10:56</v>
      </c>
    </row>
    <row r="1131" spans="1:7" x14ac:dyDescent="0.2">
      <c r="A1131" t="s">
        <v>1107</v>
      </c>
      <c r="B1131" t="str">
        <f>"15370636291"</f>
        <v>15370636291</v>
      </c>
      <c r="C1131" t="str">
        <f>"320683198708053680"</f>
        <v>320683198708053680</v>
      </c>
      <c r="D1131" t="s">
        <v>0</v>
      </c>
      <c r="E1131" t="s">
        <v>0</v>
      </c>
      <c r="F1131" t="s">
        <v>1</v>
      </c>
      <c r="G1131" t="str">
        <f>"2018-11-19 14:10:38"</f>
        <v>2018-11-19 14:10:38</v>
      </c>
    </row>
    <row r="1132" spans="1:7" x14ac:dyDescent="0.2">
      <c r="A1132" t="s">
        <v>0</v>
      </c>
      <c r="B1132" t="str">
        <f>"18248090948"</f>
        <v>18248090948</v>
      </c>
      <c r="C1132" t="s">
        <v>0</v>
      </c>
      <c r="D1132" t="s">
        <v>0</v>
      </c>
      <c r="E1132" t="s">
        <v>0</v>
      </c>
      <c r="F1132" t="s">
        <v>1</v>
      </c>
      <c r="G1132" t="str">
        <f>"2018-11-19 14:10:12"</f>
        <v>2018-11-19 14:10:12</v>
      </c>
    </row>
    <row r="1133" spans="1:7" x14ac:dyDescent="0.2">
      <c r="A1133" t="s">
        <v>1108</v>
      </c>
      <c r="B1133" t="str">
        <f>"13034522592"</f>
        <v>13034522592</v>
      </c>
      <c r="C1133" t="str">
        <f>"372301198706074445"</f>
        <v>372301198706074445</v>
      </c>
      <c r="D1133" t="s">
        <v>0</v>
      </c>
      <c r="E1133" t="s">
        <v>0</v>
      </c>
      <c r="F1133" t="s">
        <v>1</v>
      </c>
      <c r="G1133" t="str">
        <f>"2018-11-19 14:10:10"</f>
        <v>2018-11-19 14:10:10</v>
      </c>
    </row>
    <row r="1134" spans="1:7" x14ac:dyDescent="0.2">
      <c r="A1134" t="s">
        <v>0</v>
      </c>
      <c r="B1134" t="str">
        <f>"15676637764"</f>
        <v>15676637764</v>
      </c>
      <c r="C1134" t="s">
        <v>0</v>
      </c>
      <c r="D1134" t="s">
        <v>0</v>
      </c>
      <c r="E1134" t="s">
        <v>0</v>
      </c>
      <c r="F1134" t="s">
        <v>1</v>
      </c>
      <c r="G1134" t="str">
        <f>"2018-11-19 14:09:57"</f>
        <v>2018-11-19 14:09:57</v>
      </c>
    </row>
    <row r="1135" spans="1:7" x14ac:dyDescent="0.2">
      <c r="A1135" t="s">
        <v>1109</v>
      </c>
      <c r="B1135" t="str">
        <f>"18875609345"</f>
        <v>18875609345</v>
      </c>
      <c r="C1135" t="str">
        <f>"130302200003285414"</f>
        <v>130302200003285414</v>
      </c>
      <c r="D1135" t="s">
        <v>0</v>
      </c>
      <c r="E1135" t="s">
        <v>0</v>
      </c>
      <c r="F1135" t="s">
        <v>1</v>
      </c>
      <c r="G1135" t="str">
        <f>"2018-11-19 14:09:56"</f>
        <v>2018-11-19 14:09:56</v>
      </c>
    </row>
    <row r="1136" spans="1:7" x14ac:dyDescent="0.2">
      <c r="A1136" t="s">
        <v>1110</v>
      </c>
      <c r="B1136" t="str">
        <f>"15038947879"</f>
        <v>15038947879</v>
      </c>
      <c r="C1136" t="str">
        <f>"41108219891213123X"</f>
        <v>41108219891213123X</v>
      </c>
      <c r="D1136" t="s">
        <v>0</v>
      </c>
      <c r="E1136" t="s">
        <v>0</v>
      </c>
      <c r="F1136" t="s">
        <v>1</v>
      </c>
      <c r="G1136" t="str">
        <f>"2018-11-19 14:09:53"</f>
        <v>2018-11-19 14:09:53</v>
      </c>
    </row>
    <row r="1137" spans="1:7" x14ac:dyDescent="0.2">
      <c r="A1137" t="s">
        <v>1111</v>
      </c>
      <c r="B1137" t="str">
        <f>"13895141097"</f>
        <v>13895141097</v>
      </c>
      <c r="C1137" t="str">
        <f>"622827197804213312"</f>
        <v>622827197804213312</v>
      </c>
      <c r="D1137" t="s">
        <v>1112</v>
      </c>
      <c r="E1137" t="s">
        <v>1113</v>
      </c>
      <c r="F1137" t="s">
        <v>1</v>
      </c>
      <c r="G1137" t="str">
        <f>"2018-11-19 14:09:52"</f>
        <v>2018-11-19 14:09:52</v>
      </c>
    </row>
    <row r="1138" spans="1:7" x14ac:dyDescent="0.2">
      <c r="A1138" t="s">
        <v>0</v>
      </c>
      <c r="B1138" t="str">
        <f>"13631181651"</f>
        <v>13631181651</v>
      </c>
      <c r="C1138" t="s">
        <v>0</v>
      </c>
      <c r="D1138" t="s">
        <v>0</v>
      </c>
      <c r="E1138" t="s">
        <v>0</v>
      </c>
      <c r="F1138" t="s">
        <v>1</v>
      </c>
      <c r="G1138" t="str">
        <f>"2018-11-19 14:09:45"</f>
        <v>2018-11-19 14:09:45</v>
      </c>
    </row>
    <row r="1139" spans="1:7" x14ac:dyDescent="0.2">
      <c r="A1139" t="s">
        <v>1114</v>
      </c>
      <c r="B1139" t="str">
        <f>"13480167440"</f>
        <v>13480167440</v>
      </c>
      <c r="C1139" t="str">
        <f>"362502199009304436"</f>
        <v>362502199009304436</v>
      </c>
      <c r="D1139" t="s">
        <v>0</v>
      </c>
      <c r="E1139" t="s">
        <v>0</v>
      </c>
      <c r="F1139" t="s">
        <v>1</v>
      </c>
      <c r="G1139" t="str">
        <f>"2018-11-19 14:09:28"</f>
        <v>2018-11-19 14:09:28</v>
      </c>
    </row>
    <row r="1140" spans="1:7" x14ac:dyDescent="0.2">
      <c r="A1140" t="s">
        <v>1115</v>
      </c>
      <c r="B1140" t="str">
        <f>"13470499773"</f>
        <v>13470499773</v>
      </c>
      <c r="C1140" t="str">
        <f>"210602199109101012"</f>
        <v>210602199109101012</v>
      </c>
      <c r="D1140" t="s">
        <v>0</v>
      </c>
      <c r="E1140" t="s">
        <v>0</v>
      </c>
      <c r="F1140" t="s">
        <v>1</v>
      </c>
      <c r="G1140" t="str">
        <f>"2018-11-19 14:09:25"</f>
        <v>2018-11-19 14:09:25</v>
      </c>
    </row>
    <row r="1141" spans="1:7" x14ac:dyDescent="0.2">
      <c r="A1141" t="s">
        <v>0</v>
      </c>
      <c r="B1141" t="str">
        <f>"15209622208"</f>
        <v>15209622208</v>
      </c>
      <c r="C1141" t="s">
        <v>0</v>
      </c>
      <c r="D1141" t="s">
        <v>0</v>
      </c>
      <c r="E1141" t="s">
        <v>0</v>
      </c>
      <c r="F1141" t="s">
        <v>1</v>
      </c>
      <c r="G1141" t="str">
        <f>"2018-11-19 14:09:21"</f>
        <v>2018-11-19 14:09:21</v>
      </c>
    </row>
    <row r="1142" spans="1:7" x14ac:dyDescent="0.2">
      <c r="A1142" t="s">
        <v>1116</v>
      </c>
      <c r="B1142" t="str">
        <f>"17683106037"</f>
        <v>17683106037</v>
      </c>
      <c r="C1142" t="str">
        <f>"511524199310023479"</f>
        <v>511524199310023479</v>
      </c>
      <c r="D1142" t="s">
        <v>0</v>
      </c>
      <c r="E1142" t="s">
        <v>0</v>
      </c>
      <c r="F1142" t="s">
        <v>1</v>
      </c>
      <c r="G1142" t="str">
        <f>"2018-11-19 14:09:16"</f>
        <v>2018-11-19 14:09:16</v>
      </c>
    </row>
    <row r="1143" spans="1:7" x14ac:dyDescent="0.2">
      <c r="A1143" t="s">
        <v>0</v>
      </c>
      <c r="B1143" t="str">
        <f>"13469905004"</f>
        <v>13469905004</v>
      </c>
      <c r="C1143" t="s">
        <v>0</v>
      </c>
      <c r="D1143" t="s">
        <v>0</v>
      </c>
      <c r="E1143" t="s">
        <v>0</v>
      </c>
      <c r="F1143" t="s">
        <v>1</v>
      </c>
      <c r="G1143" t="str">
        <f>"2018-11-19 14:09:09"</f>
        <v>2018-11-19 14:09:09</v>
      </c>
    </row>
    <row r="1144" spans="1:7" x14ac:dyDescent="0.2">
      <c r="A1144" t="s">
        <v>1117</v>
      </c>
      <c r="B1144" t="str">
        <f>"15682924867"</f>
        <v>15682924867</v>
      </c>
      <c r="C1144" t="str">
        <f>"622823199812233210"</f>
        <v>622823199812233210</v>
      </c>
      <c r="D1144" t="s">
        <v>1118</v>
      </c>
      <c r="E1144" t="s">
        <v>1119</v>
      </c>
      <c r="F1144" t="s">
        <v>1</v>
      </c>
      <c r="G1144" t="str">
        <f>"2018-11-19 14:08:53"</f>
        <v>2018-11-19 14:08:53</v>
      </c>
    </row>
    <row r="1145" spans="1:7" x14ac:dyDescent="0.2">
      <c r="A1145" t="s">
        <v>1120</v>
      </c>
      <c r="B1145" t="str">
        <f>"13862364897"</f>
        <v>13862364897</v>
      </c>
      <c r="C1145" t="str">
        <f>"320504197812271025"</f>
        <v>320504197812271025</v>
      </c>
      <c r="D1145" t="s">
        <v>0</v>
      </c>
      <c r="E1145" t="s">
        <v>0</v>
      </c>
      <c r="F1145" t="s">
        <v>1</v>
      </c>
      <c r="G1145" t="str">
        <f>"2018-11-19 14:08:51"</f>
        <v>2018-11-19 14:08:51</v>
      </c>
    </row>
    <row r="1146" spans="1:7" x14ac:dyDescent="0.2">
      <c r="A1146" t="s">
        <v>0</v>
      </c>
      <c r="B1146" t="str">
        <f>"13279378412"</f>
        <v>13279378412</v>
      </c>
      <c r="C1146" t="s">
        <v>0</v>
      </c>
      <c r="D1146" t="s">
        <v>0</v>
      </c>
      <c r="E1146" t="s">
        <v>0</v>
      </c>
      <c r="F1146" t="s">
        <v>1</v>
      </c>
      <c r="G1146" t="str">
        <f>"2018-11-19 14:08:40"</f>
        <v>2018-11-19 14:08:40</v>
      </c>
    </row>
    <row r="1147" spans="1:7" x14ac:dyDescent="0.2">
      <c r="A1147" t="s">
        <v>1121</v>
      </c>
      <c r="B1147" t="str">
        <f>"13135218150"</f>
        <v>13135218150</v>
      </c>
      <c r="C1147" t="str">
        <f>"440204197409043111"</f>
        <v>440204197409043111</v>
      </c>
      <c r="D1147" t="s">
        <v>0</v>
      </c>
      <c r="E1147" t="s">
        <v>0</v>
      </c>
      <c r="F1147" t="s">
        <v>1</v>
      </c>
      <c r="G1147" t="str">
        <f>"2018-11-19 14:08:30"</f>
        <v>2018-11-19 14:08:30</v>
      </c>
    </row>
    <row r="1148" spans="1:7" x14ac:dyDescent="0.2">
      <c r="A1148" t="s">
        <v>0</v>
      </c>
      <c r="B1148" t="str">
        <f>"15823590403"</f>
        <v>15823590403</v>
      </c>
      <c r="C1148" t="s">
        <v>0</v>
      </c>
      <c r="D1148" t="s">
        <v>0</v>
      </c>
      <c r="E1148" t="s">
        <v>0</v>
      </c>
      <c r="F1148" t="s">
        <v>1</v>
      </c>
      <c r="G1148" t="str">
        <f>"2018-11-19 14:08:29"</f>
        <v>2018-11-19 14:08:29</v>
      </c>
    </row>
    <row r="1149" spans="1:7" x14ac:dyDescent="0.2">
      <c r="A1149" t="s">
        <v>1122</v>
      </c>
      <c r="B1149" t="str">
        <f>"15871462261"</f>
        <v>15871462261</v>
      </c>
      <c r="C1149" t="str">
        <f>"42011219931007361X"</f>
        <v>42011219931007361X</v>
      </c>
      <c r="D1149" t="s">
        <v>1123</v>
      </c>
      <c r="E1149" t="s">
        <v>1124</v>
      </c>
      <c r="F1149" t="s">
        <v>1</v>
      </c>
      <c r="G1149" t="str">
        <f>"2018-11-19 14:08:22"</f>
        <v>2018-11-19 14:08:22</v>
      </c>
    </row>
    <row r="1150" spans="1:7" x14ac:dyDescent="0.2">
      <c r="A1150" t="s">
        <v>1125</v>
      </c>
      <c r="B1150" t="str">
        <f>"15038239365"</f>
        <v>15038239365</v>
      </c>
      <c r="C1150" t="str">
        <f>"410121197903254323"</f>
        <v>410121197903254323</v>
      </c>
      <c r="D1150" t="s">
        <v>0</v>
      </c>
      <c r="E1150" t="s">
        <v>0</v>
      </c>
      <c r="F1150" t="s">
        <v>1</v>
      </c>
      <c r="G1150" t="str">
        <f>"2018-11-19 14:08:15"</f>
        <v>2018-11-19 14:08:15</v>
      </c>
    </row>
    <row r="1151" spans="1:7" x14ac:dyDescent="0.2">
      <c r="A1151" t="s">
        <v>1126</v>
      </c>
      <c r="B1151" t="str">
        <f>"13774190848"</f>
        <v>13774190848</v>
      </c>
      <c r="C1151" t="str">
        <f>"420581198902051211"</f>
        <v>420581198902051211</v>
      </c>
      <c r="D1151" t="s">
        <v>0</v>
      </c>
      <c r="E1151" t="s">
        <v>0</v>
      </c>
      <c r="F1151" t="s">
        <v>1</v>
      </c>
      <c r="G1151" t="str">
        <f>"2018-11-19 14:08:09"</f>
        <v>2018-11-19 14:08:09</v>
      </c>
    </row>
    <row r="1152" spans="1:7" x14ac:dyDescent="0.2">
      <c r="A1152" t="s">
        <v>1127</v>
      </c>
      <c r="B1152" t="str">
        <f>"15088323007"</f>
        <v>15088323007</v>
      </c>
      <c r="C1152" t="str">
        <f>"330522199407250216"</f>
        <v>330522199407250216</v>
      </c>
      <c r="D1152" t="s">
        <v>0</v>
      </c>
      <c r="E1152" t="s">
        <v>0</v>
      </c>
      <c r="F1152" t="s">
        <v>1</v>
      </c>
      <c r="G1152" t="str">
        <f>"2018-11-19 14:07:41"</f>
        <v>2018-11-19 14:07:41</v>
      </c>
    </row>
    <row r="1153" spans="1:7" x14ac:dyDescent="0.2">
      <c r="A1153" t="s">
        <v>1128</v>
      </c>
      <c r="B1153" t="str">
        <f>"13321234258"</f>
        <v>13321234258</v>
      </c>
      <c r="C1153" t="str">
        <f>"622801198209210812"</f>
        <v>622801198209210812</v>
      </c>
      <c r="D1153" t="s">
        <v>1129</v>
      </c>
      <c r="E1153" t="s">
        <v>1130</v>
      </c>
      <c r="F1153" t="s">
        <v>1</v>
      </c>
      <c r="G1153" t="str">
        <f>"2018-11-19 14:07:38"</f>
        <v>2018-11-19 14:07:38</v>
      </c>
    </row>
    <row r="1154" spans="1:7" x14ac:dyDescent="0.2">
      <c r="A1154" t="s">
        <v>1131</v>
      </c>
      <c r="B1154" t="str">
        <f>"13626746644"</f>
        <v>13626746644</v>
      </c>
      <c r="C1154" t="str">
        <f>"211221198608201839"</f>
        <v>211221198608201839</v>
      </c>
      <c r="D1154" t="s">
        <v>0</v>
      </c>
      <c r="E1154" t="s">
        <v>0</v>
      </c>
      <c r="F1154" t="s">
        <v>1</v>
      </c>
      <c r="G1154" t="str">
        <f>"2018-11-19 14:07:23"</f>
        <v>2018-11-19 14:07:23</v>
      </c>
    </row>
    <row r="1155" spans="1:7" x14ac:dyDescent="0.2">
      <c r="A1155" t="s">
        <v>1132</v>
      </c>
      <c r="B1155" t="str">
        <f>"18064040963"</f>
        <v>18064040963</v>
      </c>
      <c r="C1155" t="str">
        <f>"42011419910604171X"</f>
        <v>42011419910604171X</v>
      </c>
      <c r="D1155" t="s">
        <v>0</v>
      </c>
      <c r="E1155" t="s">
        <v>0</v>
      </c>
      <c r="F1155" t="s">
        <v>1</v>
      </c>
      <c r="G1155" t="str">
        <f>"2018-11-19 14:07:18"</f>
        <v>2018-11-19 14:07:18</v>
      </c>
    </row>
    <row r="1156" spans="1:7" x14ac:dyDescent="0.2">
      <c r="A1156" t="s">
        <v>0</v>
      </c>
      <c r="B1156" t="str">
        <f>"13184458673"</f>
        <v>13184458673</v>
      </c>
      <c r="C1156" t="s">
        <v>0</v>
      </c>
      <c r="D1156" t="s">
        <v>0</v>
      </c>
      <c r="E1156" t="s">
        <v>0</v>
      </c>
      <c r="F1156" t="s">
        <v>1</v>
      </c>
      <c r="G1156" t="str">
        <f>"2018-11-19 14:07:08"</f>
        <v>2018-11-19 14:07:08</v>
      </c>
    </row>
    <row r="1157" spans="1:7" x14ac:dyDescent="0.2">
      <c r="A1157" t="s">
        <v>1133</v>
      </c>
      <c r="B1157" t="str">
        <f>"18067816791"</f>
        <v>18067816791</v>
      </c>
      <c r="C1157" t="str">
        <f>"330402198601200938"</f>
        <v>330402198601200938</v>
      </c>
      <c r="D1157" t="s">
        <v>0</v>
      </c>
      <c r="E1157" t="s">
        <v>0</v>
      </c>
      <c r="F1157" t="s">
        <v>1</v>
      </c>
      <c r="G1157" t="str">
        <f>"2018-11-19 14:06:52"</f>
        <v>2018-11-19 14:06:52</v>
      </c>
    </row>
    <row r="1158" spans="1:7" x14ac:dyDescent="0.2">
      <c r="A1158" t="s">
        <v>1134</v>
      </c>
      <c r="B1158" t="str">
        <f>"18808883989"</f>
        <v>18808883989</v>
      </c>
      <c r="C1158" t="str">
        <f>"530128199709300016"</f>
        <v>530128199709300016</v>
      </c>
      <c r="D1158" t="s">
        <v>0</v>
      </c>
      <c r="E1158" t="s">
        <v>0</v>
      </c>
      <c r="F1158" t="s">
        <v>1</v>
      </c>
      <c r="G1158" t="str">
        <f>"2018-11-19 14:06:41"</f>
        <v>2018-11-19 14:06:41</v>
      </c>
    </row>
    <row r="1159" spans="1:7" x14ac:dyDescent="0.2">
      <c r="A1159" t="s">
        <v>1135</v>
      </c>
      <c r="B1159" t="str">
        <f>"13650553348"</f>
        <v>13650553348</v>
      </c>
      <c r="C1159" t="str">
        <f>"500107198502058929"</f>
        <v>500107198502058929</v>
      </c>
      <c r="D1159" t="s">
        <v>0</v>
      </c>
      <c r="E1159" t="s">
        <v>0</v>
      </c>
      <c r="F1159" t="s">
        <v>1</v>
      </c>
      <c r="G1159" t="str">
        <f>"2018-11-19 14:06:35"</f>
        <v>2018-11-19 14:06:35</v>
      </c>
    </row>
    <row r="1160" spans="1:7" x14ac:dyDescent="0.2">
      <c r="A1160" t="s">
        <v>1136</v>
      </c>
      <c r="B1160" t="str">
        <f>"15891143245"</f>
        <v>15891143245</v>
      </c>
      <c r="C1160" t="str">
        <f>"610623199104140270"</f>
        <v>610623199104140270</v>
      </c>
      <c r="D1160" t="s">
        <v>1137</v>
      </c>
      <c r="E1160" t="s">
        <v>1138</v>
      </c>
      <c r="F1160" t="s">
        <v>1</v>
      </c>
      <c r="G1160" t="str">
        <f>"2018-11-19 14:06:20"</f>
        <v>2018-11-19 14:06:20</v>
      </c>
    </row>
    <row r="1161" spans="1:7" x14ac:dyDescent="0.2">
      <c r="A1161" t="s">
        <v>0</v>
      </c>
      <c r="B1161" t="str">
        <f>"18007356030"</f>
        <v>18007356030</v>
      </c>
      <c r="C1161" t="s">
        <v>0</v>
      </c>
      <c r="D1161" t="s">
        <v>0</v>
      </c>
      <c r="E1161" t="s">
        <v>0</v>
      </c>
      <c r="F1161" t="s">
        <v>1</v>
      </c>
      <c r="G1161" t="str">
        <f>"2018-11-19 14:06:18"</f>
        <v>2018-11-19 14:06:18</v>
      </c>
    </row>
    <row r="1162" spans="1:7" x14ac:dyDescent="0.2">
      <c r="A1162" t="s">
        <v>1139</v>
      </c>
      <c r="B1162" t="str">
        <f>"17547524830"</f>
        <v>17547524830</v>
      </c>
      <c r="C1162" t="str">
        <f>"152102199410260037"</f>
        <v>152102199410260037</v>
      </c>
      <c r="D1162" t="s">
        <v>0</v>
      </c>
      <c r="E1162" t="s">
        <v>0</v>
      </c>
      <c r="F1162" t="s">
        <v>1</v>
      </c>
      <c r="G1162" t="str">
        <f>"2018-11-19 14:05:56"</f>
        <v>2018-11-19 14:05:56</v>
      </c>
    </row>
    <row r="1163" spans="1:7" x14ac:dyDescent="0.2">
      <c r="A1163" t="s">
        <v>0</v>
      </c>
      <c r="B1163" t="str">
        <f>"15882124606"</f>
        <v>15882124606</v>
      </c>
      <c r="C1163" t="s">
        <v>0</v>
      </c>
      <c r="D1163" t="s">
        <v>0</v>
      </c>
      <c r="E1163" t="s">
        <v>0</v>
      </c>
      <c r="F1163" t="s">
        <v>1</v>
      </c>
      <c r="G1163" t="str">
        <f>"2018-11-19 14:05:54"</f>
        <v>2018-11-19 14:05:54</v>
      </c>
    </row>
    <row r="1164" spans="1:7" x14ac:dyDescent="0.2">
      <c r="A1164" t="s">
        <v>1140</v>
      </c>
      <c r="B1164" t="str">
        <f>"15094635545"</f>
        <v>15094635545</v>
      </c>
      <c r="C1164" t="str">
        <f>"232321197310038253"</f>
        <v>232321197310038253</v>
      </c>
      <c r="D1164" t="s">
        <v>0</v>
      </c>
      <c r="E1164" t="s">
        <v>0</v>
      </c>
      <c r="F1164" t="s">
        <v>1</v>
      </c>
      <c r="G1164" t="str">
        <f>"2018-11-19 14:05:54"</f>
        <v>2018-11-19 14:05:54</v>
      </c>
    </row>
    <row r="1165" spans="1:7" x14ac:dyDescent="0.2">
      <c r="A1165" t="s">
        <v>1141</v>
      </c>
      <c r="B1165" t="str">
        <f>"15950186147"</f>
        <v>15950186147</v>
      </c>
      <c r="C1165" t="str">
        <f>"34062119801110389X"</f>
        <v>34062119801110389X</v>
      </c>
      <c r="D1165" t="s">
        <v>0</v>
      </c>
      <c r="E1165" t="s">
        <v>0</v>
      </c>
      <c r="F1165" t="s">
        <v>1</v>
      </c>
      <c r="G1165" t="str">
        <f>"2018-11-19 14:05:52"</f>
        <v>2018-11-19 14:05:52</v>
      </c>
    </row>
    <row r="1166" spans="1:7" x14ac:dyDescent="0.2">
      <c r="A1166" t="s">
        <v>0</v>
      </c>
      <c r="B1166" t="str">
        <f>"18375782732"</f>
        <v>18375782732</v>
      </c>
      <c r="C1166" t="s">
        <v>0</v>
      </c>
      <c r="D1166" t="s">
        <v>0</v>
      </c>
      <c r="E1166" t="s">
        <v>0</v>
      </c>
      <c r="F1166" t="s">
        <v>1</v>
      </c>
      <c r="G1166" t="str">
        <f>"2018-11-19 14:04:37"</f>
        <v>2018-11-19 14:04:37</v>
      </c>
    </row>
    <row r="1167" spans="1:7" x14ac:dyDescent="0.2">
      <c r="A1167" t="s">
        <v>1142</v>
      </c>
      <c r="B1167" t="str">
        <f>"18455113690"</f>
        <v>18455113690</v>
      </c>
      <c r="C1167" t="str">
        <f>"342425199102160831"</f>
        <v>342425199102160831</v>
      </c>
      <c r="D1167" t="s">
        <v>0</v>
      </c>
      <c r="E1167" t="s">
        <v>0</v>
      </c>
      <c r="F1167" t="s">
        <v>1</v>
      </c>
      <c r="G1167" t="str">
        <f>"2018-11-19 14:04:37"</f>
        <v>2018-11-19 14:04:37</v>
      </c>
    </row>
    <row r="1168" spans="1:7" x14ac:dyDescent="0.2">
      <c r="A1168" t="s">
        <v>1143</v>
      </c>
      <c r="B1168" t="str">
        <f>"13755567511"</f>
        <v>13755567511</v>
      </c>
      <c r="C1168" t="str">
        <f>"360521198508060029"</f>
        <v>360521198508060029</v>
      </c>
      <c r="D1168" t="s">
        <v>0</v>
      </c>
      <c r="E1168" t="s">
        <v>0</v>
      </c>
      <c r="F1168" t="s">
        <v>1</v>
      </c>
      <c r="G1168" t="str">
        <f>"2018-11-19 14:04:31"</f>
        <v>2018-11-19 14:04:31</v>
      </c>
    </row>
    <row r="1169" spans="1:7" x14ac:dyDescent="0.2">
      <c r="A1169" t="s">
        <v>0</v>
      </c>
      <c r="B1169" t="str">
        <f>"18701753631"</f>
        <v>18701753631</v>
      </c>
      <c r="C1169" t="s">
        <v>0</v>
      </c>
      <c r="D1169" t="s">
        <v>0</v>
      </c>
      <c r="E1169" t="s">
        <v>0</v>
      </c>
      <c r="F1169" t="s">
        <v>1</v>
      </c>
      <c r="G1169" t="str">
        <f>"2018-11-19 14:04:13"</f>
        <v>2018-11-19 14:04:13</v>
      </c>
    </row>
    <row r="1170" spans="1:7" x14ac:dyDescent="0.2">
      <c r="A1170" t="s">
        <v>0</v>
      </c>
      <c r="B1170" t="str">
        <f>"13968303202"</f>
        <v>13968303202</v>
      </c>
      <c r="C1170" t="s">
        <v>0</v>
      </c>
      <c r="D1170" t="s">
        <v>0</v>
      </c>
      <c r="E1170" t="s">
        <v>0</v>
      </c>
      <c r="F1170" t="s">
        <v>1</v>
      </c>
      <c r="G1170" t="str">
        <f>"2018-11-19 14:04:08"</f>
        <v>2018-11-19 14:04:08</v>
      </c>
    </row>
    <row r="1171" spans="1:7" x14ac:dyDescent="0.2">
      <c r="A1171" t="s">
        <v>0</v>
      </c>
      <c r="B1171" t="str">
        <f>"13764492279"</f>
        <v>13764492279</v>
      </c>
      <c r="C1171" t="s">
        <v>0</v>
      </c>
      <c r="D1171" t="s">
        <v>0</v>
      </c>
      <c r="E1171" t="s">
        <v>0</v>
      </c>
      <c r="F1171" t="s">
        <v>1</v>
      </c>
      <c r="G1171" t="str">
        <f>"2018-11-19 14:04:05"</f>
        <v>2018-11-19 14:04:05</v>
      </c>
    </row>
    <row r="1172" spans="1:7" x14ac:dyDescent="0.2">
      <c r="A1172" t="s">
        <v>1144</v>
      </c>
      <c r="B1172" t="str">
        <f>"13611392962"</f>
        <v>13611392962</v>
      </c>
      <c r="C1172" t="str">
        <f>"150426199602035817"</f>
        <v>150426199602035817</v>
      </c>
      <c r="D1172" t="s">
        <v>0</v>
      </c>
      <c r="E1172" t="s">
        <v>0</v>
      </c>
      <c r="F1172" t="s">
        <v>1</v>
      </c>
      <c r="G1172" t="str">
        <f>"2018-11-19 14:04:03"</f>
        <v>2018-11-19 14:04:03</v>
      </c>
    </row>
    <row r="1173" spans="1:7" x14ac:dyDescent="0.2">
      <c r="A1173" t="s">
        <v>0</v>
      </c>
      <c r="B1173" t="str">
        <f>"15976061406"</f>
        <v>15976061406</v>
      </c>
      <c r="C1173" t="s">
        <v>0</v>
      </c>
      <c r="D1173" t="s">
        <v>0</v>
      </c>
      <c r="E1173" t="s">
        <v>0</v>
      </c>
      <c r="F1173" t="s">
        <v>1</v>
      </c>
      <c r="G1173" t="str">
        <f>"2018-11-19 14:04:03"</f>
        <v>2018-11-19 14:04:03</v>
      </c>
    </row>
    <row r="1174" spans="1:7" x14ac:dyDescent="0.2">
      <c r="A1174" t="s">
        <v>1145</v>
      </c>
      <c r="B1174" t="str">
        <f>"18758001859"</f>
        <v>18758001859</v>
      </c>
      <c r="C1174" t="str">
        <f>"330110199302195516"</f>
        <v>330110199302195516</v>
      </c>
      <c r="D1174" t="s">
        <v>0</v>
      </c>
      <c r="E1174" t="s">
        <v>0</v>
      </c>
      <c r="F1174" t="s">
        <v>1</v>
      </c>
      <c r="G1174" t="str">
        <f>"2018-11-19 14:04:00"</f>
        <v>2018-11-19 14:04:00</v>
      </c>
    </row>
    <row r="1175" spans="1:7" x14ac:dyDescent="0.2">
      <c r="A1175" t="s">
        <v>1146</v>
      </c>
      <c r="B1175" t="str">
        <f>"18820854915"</f>
        <v>18820854915</v>
      </c>
      <c r="C1175" t="str">
        <f>"222426199911165017"</f>
        <v>222426199911165017</v>
      </c>
      <c r="D1175" t="s">
        <v>1147</v>
      </c>
      <c r="E1175" t="s">
        <v>1148</v>
      </c>
      <c r="F1175" t="s">
        <v>1</v>
      </c>
      <c r="G1175" t="str">
        <f>"2018-11-19 14:03:59"</f>
        <v>2018-11-19 14:03:59</v>
      </c>
    </row>
    <row r="1176" spans="1:7" x14ac:dyDescent="0.2">
      <c r="A1176" t="s">
        <v>1149</v>
      </c>
      <c r="B1176" t="str">
        <f>"15321563112"</f>
        <v>15321563112</v>
      </c>
      <c r="C1176" t="str">
        <f>"41148119950124271X"</f>
        <v>41148119950124271X</v>
      </c>
      <c r="D1176" t="s">
        <v>0</v>
      </c>
      <c r="E1176" t="s">
        <v>0</v>
      </c>
      <c r="F1176" t="s">
        <v>1</v>
      </c>
      <c r="G1176" t="str">
        <f>"2018-11-19 14:03:51"</f>
        <v>2018-11-19 14:03:51</v>
      </c>
    </row>
    <row r="1177" spans="1:7" x14ac:dyDescent="0.2">
      <c r="A1177" t="s">
        <v>1150</v>
      </c>
      <c r="B1177" t="str">
        <f>"18211725851"</f>
        <v>18211725851</v>
      </c>
      <c r="C1177" t="str">
        <f>"41152819890909713X"</f>
        <v>41152819890909713X</v>
      </c>
      <c r="D1177" t="s">
        <v>0</v>
      </c>
      <c r="E1177" t="s">
        <v>0</v>
      </c>
      <c r="F1177" t="s">
        <v>1</v>
      </c>
      <c r="G1177" t="str">
        <f>"2018-11-19 14:03:51"</f>
        <v>2018-11-19 14:03:51</v>
      </c>
    </row>
    <row r="1178" spans="1:7" x14ac:dyDescent="0.2">
      <c r="A1178" t="s">
        <v>0</v>
      </c>
      <c r="B1178" t="str">
        <f>"15267373870"</f>
        <v>15267373870</v>
      </c>
      <c r="C1178" t="s">
        <v>0</v>
      </c>
      <c r="D1178" t="s">
        <v>0</v>
      </c>
      <c r="E1178" t="s">
        <v>0</v>
      </c>
      <c r="F1178" t="s">
        <v>1</v>
      </c>
      <c r="G1178" t="str">
        <f>"2018-11-19 14:03:50"</f>
        <v>2018-11-19 14:03:50</v>
      </c>
    </row>
    <row r="1179" spans="1:7" x14ac:dyDescent="0.2">
      <c r="A1179" t="s">
        <v>1151</v>
      </c>
      <c r="B1179" t="str">
        <f>"15151824342"</f>
        <v>15151824342</v>
      </c>
      <c r="C1179" t="str">
        <f>"320723199111145244"</f>
        <v>320723199111145244</v>
      </c>
      <c r="D1179" t="s">
        <v>1152</v>
      </c>
      <c r="E1179" t="s">
        <v>1153</v>
      </c>
      <c r="F1179" t="s">
        <v>1</v>
      </c>
      <c r="G1179" t="str">
        <f>"2018-11-19 14:03:50"</f>
        <v>2018-11-19 14:03:50</v>
      </c>
    </row>
    <row r="1180" spans="1:7" x14ac:dyDescent="0.2">
      <c r="A1180" t="s">
        <v>1154</v>
      </c>
      <c r="B1180" t="str">
        <f>"15902923191"</f>
        <v>15902923191</v>
      </c>
      <c r="C1180" t="str">
        <f>"642225198605011016"</f>
        <v>642225198605011016</v>
      </c>
      <c r="D1180" t="s">
        <v>0</v>
      </c>
      <c r="E1180" t="s">
        <v>0</v>
      </c>
      <c r="F1180" t="s">
        <v>1</v>
      </c>
      <c r="G1180" t="str">
        <f>"2018-11-19 14:03:50"</f>
        <v>2018-11-19 14:03:50</v>
      </c>
    </row>
    <row r="1181" spans="1:7" x14ac:dyDescent="0.2">
      <c r="A1181" t="s">
        <v>1155</v>
      </c>
      <c r="B1181" t="str">
        <f>"18626049058"</f>
        <v>18626049058</v>
      </c>
      <c r="C1181" t="str">
        <f>"320302199703104709"</f>
        <v>320302199703104709</v>
      </c>
      <c r="D1181" t="s">
        <v>0</v>
      </c>
      <c r="E1181" t="s">
        <v>0</v>
      </c>
      <c r="F1181" t="s">
        <v>1</v>
      </c>
      <c r="G1181" t="str">
        <f>"2018-11-19 14:03:30"</f>
        <v>2018-11-19 14:03:30</v>
      </c>
    </row>
    <row r="1182" spans="1:7" x14ac:dyDescent="0.2">
      <c r="A1182" t="s">
        <v>0</v>
      </c>
      <c r="B1182" t="str">
        <f>"13023762403"</f>
        <v>13023762403</v>
      </c>
      <c r="C1182" t="s">
        <v>0</v>
      </c>
      <c r="D1182" t="s">
        <v>0</v>
      </c>
      <c r="E1182" t="s">
        <v>0</v>
      </c>
      <c r="F1182" t="s">
        <v>1</v>
      </c>
      <c r="G1182" t="str">
        <f>"2018-11-19 14:03:20"</f>
        <v>2018-11-19 14:03:20</v>
      </c>
    </row>
    <row r="1183" spans="1:7" x14ac:dyDescent="0.2">
      <c r="A1183" t="s">
        <v>1156</v>
      </c>
      <c r="B1183" t="str">
        <f>"15876899282"</f>
        <v>15876899282</v>
      </c>
      <c r="C1183" t="str">
        <f>"431022198301206017"</f>
        <v>431022198301206017</v>
      </c>
      <c r="D1183" t="s">
        <v>0</v>
      </c>
      <c r="E1183" t="s">
        <v>0</v>
      </c>
      <c r="F1183" t="s">
        <v>1</v>
      </c>
      <c r="G1183" t="str">
        <f>"2018-11-19 14:03:18"</f>
        <v>2018-11-19 14:03:18</v>
      </c>
    </row>
    <row r="1184" spans="1:7" x14ac:dyDescent="0.2">
      <c r="A1184" t="s">
        <v>1157</v>
      </c>
      <c r="B1184" t="str">
        <f>"18725434925"</f>
        <v>18725434925</v>
      </c>
      <c r="C1184" t="str">
        <f>"530424199509292040"</f>
        <v>530424199509292040</v>
      </c>
      <c r="D1184" t="s">
        <v>0</v>
      </c>
      <c r="E1184" t="s">
        <v>0</v>
      </c>
      <c r="F1184" t="s">
        <v>1</v>
      </c>
      <c r="G1184" t="str">
        <f>"2018-11-19 14:03:14"</f>
        <v>2018-11-19 14:03:14</v>
      </c>
    </row>
    <row r="1185" spans="1:7" x14ac:dyDescent="0.2">
      <c r="A1185" t="s">
        <v>1158</v>
      </c>
      <c r="B1185" t="str">
        <f>"18798732590"</f>
        <v>18798732590</v>
      </c>
      <c r="C1185" t="str">
        <f>"522423199609235610"</f>
        <v>522423199609235610</v>
      </c>
      <c r="D1185" t="s">
        <v>0</v>
      </c>
      <c r="E1185" t="s">
        <v>0</v>
      </c>
      <c r="F1185" t="s">
        <v>1</v>
      </c>
      <c r="G1185" t="str">
        <f>"2018-11-19 14:02:53"</f>
        <v>2018-11-19 14:02:53</v>
      </c>
    </row>
    <row r="1186" spans="1:7" x14ac:dyDescent="0.2">
      <c r="A1186" t="s">
        <v>1159</v>
      </c>
      <c r="B1186" t="str">
        <f>"15264869566"</f>
        <v>15264869566</v>
      </c>
      <c r="C1186" t="str">
        <f>"370982197909173894"</f>
        <v>370982197909173894</v>
      </c>
      <c r="D1186" t="s">
        <v>1160</v>
      </c>
      <c r="E1186" t="s">
        <v>1161</v>
      </c>
      <c r="F1186" t="s">
        <v>1</v>
      </c>
      <c r="G1186" t="str">
        <f>"2018-11-19 14:02:44"</f>
        <v>2018-11-19 14:02:44</v>
      </c>
    </row>
    <row r="1187" spans="1:7" x14ac:dyDescent="0.2">
      <c r="A1187" t="s">
        <v>1162</v>
      </c>
      <c r="B1187" t="str">
        <f>"18455923155"</f>
        <v>18455923155</v>
      </c>
      <c r="C1187" t="str">
        <f>"341021199807010210"</f>
        <v>341021199807010210</v>
      </c>
      <c r="D1187" t="s">
        <v>1163</v>
      </c>
      <c r="E1187" t="s">
        <v>1164</v>
      </c>
      <c r="F1187" t="s">
        <v>1</v>
      </c>
      <c r="G1187" t="str">
        <f>"2018-11-19 14:02:31"</f>
        <v>2018-11-19 14:02:31</v>
      </c>
    </row>
    <row r="1188" spans="1:7" x14ac:dyDescent="0.2">
      <c r="A1188" t="s">
        <v>1165</v>
      </c>
      <c r="B1188" t="str">
        <f>"15820961067"</f>
        <v>15820961067</v>
      </c>
      <c r="C1188" t="str">
        <f>"441900199011242615"</f>
        <v>441900199011242615</v>
      </c>
      <c r="D1188" t="s">
        <v>0</v>
      </c>
      <c r="E1188" t="s">
        <v>0</v>
      </c>
      <c r="F1188" t="s">
        <v>1</v>
      </c>
      <c r="G1188" t="str">
        <f>"2018-11-19 14:02:23"</f>
        <v>2018-11-19 14:02:23</v>
      </c>
    </row>
    <row r="1189" spans="1:7" x14ac:dyDescent="0.2">
      <c r="A1189" t="s">
        <v>1166</v>
      </c>
      <c r="B1189" t="str">
        <f>"13545900615"</f>
        <v>13545900615</v>
      </c>
      <c r="C1189" t="str">
        <f>"420222198512018313"</f>
        <v>420222198512018313</v>
      </c>
      <c r="D1189" t="s">
        <v>0</v>
      </c>
      <c r="E1189" t="s">
        <v>0</v>
      </c>
      <c r="F1189" t="s">
        <v>1</v>
      </c>
      <c r="G1189" t="str">
        <f>"2018-11-19 14:02:07"</f>
        <v>2018-11-19 14:02:07</v>
      </c>
    </row>
    <row r="1190" spans="1:7" x14ac:dyDescent="0.2">
      <c r="A1190" t="s">
        <v>1167</v>
      </c>
      <c r="B1190" t="str">
        <f>"15148983555"</f>
        <v>15148983555</v>
      </c>
      <c r="C1190" t="str">
        <f>"152921197811030420"</f>
        <v>152921197811030420</v>
      </c>
      <c r="D1190" t="s">
        <v>0</v>
      </c>
      <c r="E1190" t="s">
        <v>0</v>
      </c>
      <c r="F1190" t="s">
        <v>1</v>
      </c>
      <c r="G1190" t="str">
        <f>"2018-11-19 14:01:49"</f>
        <v>2018-11-19 14:01:49</v>
      </c>
    </row>
    <row r="1191" spans="1:7" x14ac:dyDescent="0.2">
      <c r="A1191" t="s">
        <v>0</v>
      </c>
      <c r="B1191" t="str">
        <f>"18959793937"</f>
        <v>18959793937</v>
      </c>
      <c r="C1191" t="s">
        <v>0</v>
      </c>
      <c r="D1191" t="s">
        <v>0</v>
      </c>
      <c r="E1191" t="s">
        <v>0</v>
      </c>
      <c r="F1191" t="s">
        <v>1</v>
      </c>
      <c r="G1191" t="str">
        <f>"2018-11-19 14:01:36"</f>
        <v>2018-11-19 14:01:36</v>
      </c>
    </row>
    <row r="1192" spans="1:7" x14ac:dyDescent="0.2">
      <c r="A1192" t="s">
        <v>0</v>
      </c>
      <c r="B1192" t="str">
        <f>"15509342538"</f>
        <v>15509342538</v>
      </c>
      <c r="C1192" t="s">
        <v>0</v>
      </c>
      <c r="D1192" t="s">
        <v>0</v>
      </c>
      <c r="E1192" t="s">
        <v>0</v>
      </c>
      <c r="F1192" t="s">
        <v>1</v>
      </c>
      <c r="G1192" t="str">
        <f>"2018-11-19 14:01:33"</f>
        <v>2018-11-19 14:01:33</v>
      </c>
    </row>
    <row r="1193" spans="1:7" x14ac:dyDescent="0.2">
      <c r="A1193" t="s">
        <v>1168</v>
      </c>
      <c r="B1193" t="str">
        <f>"13678918285"</f>
        <v>13678918285</v>
      </c>
      <c r="C1193" t="str">
        <f>"421022199210110311"</f>
        <v>421022199210110311</v>
      </c>
      <c r="D1193" t="s">
        <v>0</v>
      </c>
      <c r="E1193" t="s">
        <v>0</v>
      </c>
      <c r="F1193" t="s">
        <v>1</v>
      </c>
      <c r="G1193" t="str">
        <f>"2018-11-19 14:01:26"</f>
        <v>2018-11-19 14:01:26</v>
      </c>
    </row>
    <row r="1194" spans="1:7" x14ac:dyDescent="0.2">
      <c r="A1194" t="s">
        <v>215</v>
      </c>
      <c r="B1194" t="str">
        <f>"17542771301"</f>
        <v>17542771301</v>
      </c>
      <c r="C1194" t="str">
        <f>"211121198503040818"</f>
        <v>211121198503040818</v>
      </c>
      <c r="D1194" t="s">
        <v>0</v>
      </c>
      <c r="E1194" t="s">
        <v>0</v>
      </c>
      <c r="F1194" t="s">
        <v>1</v>
      </c>
      <c r="G1194" t="str">
        <f>"2018-11-19 14:01:03"</f>
        <v>2018-11-19 14:01:03</v>
      </c>
    </row>
    <row r="1195" spans="1:7" x14ac:dyDescent="0.2">
      <c r="A1195" t="s">
        <v>1169</v>
      </c>
      <c r="B1195" t="str">
        <f>"18355084120"</f>
        <v>18355084120</v>
      </c>
      <c r="C1195" t="str">
        <f>"362427198406115919"</f>
        <v>362427198406115919</v>
      </c>
      <c r="D1195" t="s">
        <v>0</v>
      </c>
      <c r="E1195" t="s">
        <v>0</v>
      </c>
      <c r="F1195" t="s">
        <v>1</v>
      </c>
      <c r="G1195" t="str">
        <f>"2018-11-19 14:00:52"</f>
        <v>2018-11-19 14:00:52</v>
      </c>
    </row>
    <row r="1196" spans="1:7" x14ac:dyDescent="0.2">
      <c r="A1196" t="s">
        <v>1170</v>
      </c>
      <c r="B1196" t="str">
        <f>"15191212708"</f>
        <v>15191212708</v>
      </c>
      <c r="C1196" t="str">
        <f>"612724199412230415"</f>
        <v>612724199412230415</v>
      </c>
      <c r="D1196" t="s">
        <v>0</v>
      </c>
      <c r="E1196" t="s">
        <v>0</v>
      </c>
      <c r="F1196" t="s">
        <v>1</v>
      </c>
      <c r="G1196" t="str">
        <f>"2018-11-19 14:00:41"</f>
        <v>2018-11-19 14:00:41</v>
      </c>
    </row>
    <row r="1197" spans="1:7" x14ac:dyDescent="0.2">
      <c r="A1197" t="s">
        <v>1171</v>
      </c>
      <c r="B1197" t="str">
        <f>"18587022395"</f>
        <v>18587022395</v>
      </c>
      <c r="C1197" t="str">
        <f>"532823199703160049"</f>
        <v>532823199703160049</v>
      </c>
      <c r="D1197" t="s">
        <v>1172</v>
      </c>
      <c r="E1197" t="s">
        <v>1173</v>
      </c>
      <c r="F1197" t="s">
        <v>1</v>
      </c>
      <c r="G1197" t="str">
        <f>"2018-11-19 14:00:39"</f>
        <v>2018-11-19 14:00:39</v>
      </c>
    </row>
    <row r="1198" spans="1:7" x14ac:dyDescent="0.2">
      <c r="A1198" t="s">
        <v>1174</v>
      </c>
      <c r="B1198" t="str">
        <f>"17379930639"</f>
        <v>17379930639</v>
      </c>
      <c r="C1198" t="str">
        <f>"421022198202272439"</f>
        <v>421022198202272439</v>
      </c>
      <c r="D1198" t="s">
        <v>0</v>
      </c>
      <c r="E1198" t="s">
        <v>0</v>
      </c>
      <c r="F1198" t="s">
        <v>1</v>
      </c>
      <c r="G1198" t="str">
        <f>"2018-11-19 14:00:29"</f>
        <v>2018-11-19 14:00:29</v>
      </c>
    </row>
    <row r="1199" spans="1:7" x14ac:dyDescent="0.2">
      <c r="A1199" t="s">
        <v>0</v>
      </c>
      <c r="B1199" t="str">
        <f>"18457319956"</f>
        <v>18457319956</v>
      </c>
      <c r="C1199" t="s">
        <v>0</v>
      </c>
      <c r="D1199" t="s">
        <v>0</v>
      </c>
      <c r="E1199" t="s">
        <v>0</v>
      </c>
      <c r="F1199" t="s">
        <v>1</v>
      </c>
      <c r="G1199" t="str">
        <f>"2018-11-19 14:00:27"</f>
        <v>2018-11-19 14:00:27</v>
      </c>
    </row>
    <row r="1200" spans="1:7" x14ac:dyDescent="0.2">
      <c r="A1200" t="s">
        <v>1175</v>
      </c>
      <c r="B1200" t="str">
        <f>"18508706796"</f>
        <v>18508706796</v>
      </c>
      <c r="C1200" t="str">
        <f>"532101200006161432"</f>
        <v>532101200006161432</v>
      </c>
      <c r="D1200" t="s">
        <v>0</v>
      </c>
      <c r="E1200" t="s">
        <v>0</v>
      </c>
      <c r="F1200" t="s">
        <v>1</v>
      </c>
      <c r="G1200" t="str">
        <f>"2018-11-19 14:00:23"</f>
        <v>2018-11-19 14:00:23</v>
      </c>
    </row>
    <row r="1201" spans="1:7" x14ac:dyDescent="0.2">
      <c r="A1201" t="s">
        <v>1176</v>
      </c>
      <c r="B1201" t="str">
        <f>"13852933942"</f>
        <v>13852933942</v>
      </c>
      <c r="C1201" t="str">
        <f>"321181198101055197"</f>
        <v>321181198101055197</v>
      </c>
      <c r="D1201" t="s">
        <v>0</v>
      </c>
      <c r="E1201" t="s">
        <v>0</v>
      </c>
      <c r="F1201" t="s">
        <v>1</v>
      </c>
      <c r="G1201" t="str">
        <f>"2018-11-19 14:00:15"</f>
        <v>2018-11-19 14:00:15</v>
      </c>
    </row>
    <row r="1202" spans="1:7" x14ac:dyDescent="0.2">
      <c r="A1202" t="s">
        <v>1177</v>
      </c>
      <c r="B1202" t="str">
        <f>"15193602989"</f>
        <v>15193602989</v>
      </c>
      <c r="C1202" t="str">
        <f>"622823198810011273"</f>
        <v>622823198810011273</v>
      </c>
      <c r="D1202" t="s">
        <v>1178</v>
      </c>
      <c r="E1202" t="s">
        <v>1179</v>
      </c>
      <c r="F1202" t="s">
        <v>1</v>
      </c>
      <c r="G1202" t="str">
        <f>"2018-11-19 14:00:13"</f>
        <v>2018-11-19 14:00:13</v>
      </c>
    </row>
    <row r="1203" spans="1:7" x14ac:dyDescent="0.2">
      <c r="A1203" t="s">
        <v>1180</v>
      </c>
      <c r="B1203" t="str">
        <f>"13462861826"</f>
        <v>13462861826</v>
      </c>
      <c r="C1203" t="str">
        <f>"410821198410296552"</f>
        <v>410821198410296552</v>
      </c>
      <c r="D1203" t="s">
        <v>0</v>
      </c>
      <c r="E1203" t="s">
        <v>0</v>
      </c>
      <c r="F1203" t="s">
        <v>1</v>
      </c>
      <c r="G1203" t="str">
        <f>"2018-11-19 14:00:12"</f>
        <v>2018-11-19 14:00:12</v>
      </c>
    </row>
    <row r="1204" spans="1:7" x14ac:dyDescent="0.2">
      <c r="A1204" t="s">
        <v>1181</v>
      </c>
      <c r="B1204" t="str">
        <f>"18252088154"</f>
        <v>18252088154</v>
      </c>
      <c r="C1204" t="str">
        <f>"320324199701132130"</f>
        <v>320324199701132130</v>
      </c>
      <c r="D1204" t="s">
        <v>0</v>
      </c>
      <c r="E1204" t="s">
        <v>0</v>
      </c>
      <c r="F1204" t="s">
        <v>1</v>
      </c>
      <c r="G1204" t="str">
        <f>"2018-11-19 13:59:48"</f>
        <v>2018-11-19 13:59:48</v>
      </c>
    </row>
    <row r="1205" spans="1:7" x14ac:dyDescent="0.2">
      <c r="A1205" t="s">
        <v>1182</v>
      </c>
      <c r="B1205" t="str">
        <f>"13989796192"</f>
        <v>13989796192</v>
      </c>
      <c r="C1205" t="str">
        <f>"421123199908086036"</f>
        <v>421123199908086036</v>
      </c>
      <c r="D1205" t="s">
        <v>0</v>
      </c>
      <c r="E1205" t="s">
        <v>0</v>
      </c>
      <c r="F1205" t="s">
        <v>1</v>
      </c>
      <c r="G1205" t="str">
        <f>"2018-11-19 13:59:06"</f>
        <v>2018-11-19 13:59:06</v>
      </c>
    </row>
    <row r="1206" spans="1:7" x14ac:dyDescent="0.2">
      <c r="A1206" t="s">
        <v>1183</v>
      </c>
      <c r="B1206" t="str">
        <f>"15096040800"</f>
        <v>15096040800</v>
      </c>
      <c r="C1206" t="str">
        <f>"430481198712045474"</f>
        <v>430481198712045474</v>
      </c>
      <c r="D1206" t="s">
        <v>0</v>
      </c>
      <c r="E1206" t="s">
        <v>0</v>
      </c>
      <c r="F1206" t="s">
        <v>1</v>
      </c>
      <c r="G1206" t="str">
        <f>"2018-11-19 13:58:48"</f>
        <v>2018-11-19 13:58:48</v>
      </c>
    </row>
    <row r="1207" spans="1:7" x14ac:dyDescent="0.2">
      <c r="A1207" t="s">
        <v>1184</v>
      </c>
      <c r="B1207" t="str">
        <f>"13967699248"</f>
        <v>13967699248</v>
      </c>
      <c r="C1207" t="str">
        <f>"50023419891121603X"</f>
        <v>50023419891121603X</v>
      </c>
      <c r="D1207" t="s">
        <v>0</v>
      </c>
      <c r="E1207" t="s">
        <v>0</v>
      </c>
      <c r="F1207" t="s">
        <v>1</v>
      </c>
      <c r="G1207" t="str">
        <f>"2018-11-19 13:58:37"</f>
        <v>2018-11-19 13:58:37</v>
      </c>
    </row>
    <row r="1208" spans="1:7" x14ac:dyDescent="0.2">
      <c r="A1208" t="s">
        <v>334</v>
      </c>
      <c r="B1208" t="str">
        <f>"15938376042"</f>
        <v>15938376042</v>
      </c>
      <c r="C1208" t="str">
        <f>"412326198809036687"</f>
        <v>412326198809036687</v>
      </c>
      <c r="D1208" t="s">
        <v>0</v>
      </c>
      <c r="E1208" t="s">
        <v>0</v>
      </c>
      <c r="F1208" t="s">
        <v>1</v>
      </c>
      <c r="G1208" t="str">
        <f>"2018-11-19 13:58:35"</f>
        <v>2018-11-19 13:58:35</v>
      </c>
    </row>
    <row r="1209" spans="1:7" x14ac:dyDescent="0.2">
      <c r="A1209" t="s">
        <v>1185</v>
      </c>
      <c r="B1209" t="str">
        <f>"17332681104"</f>
        <v>17332681104</v>
      </c>
      <c r="C1209" t="str">
        <f>"130225199002073317"</f>
        <v>130225199002073317</v>
      </c>
      <c r="D1209" t="s">
        <v>0</v>
      </c>
      <c r="E1209" t="s">
        <v>0</v>
      </c>
      <c r="F1209" t="s">
        <v>1</v>
      </c>
      <c r="G1209" t="str">
        <f>"2018-11-19 13:58:24"</f>
        <v>2018-11-19 13:58:24</v>
      </c>
    </row>
    <row r="1210" spans="1:7" x14ac:dyDescent="0.2">
      <c r="A1210" t="s">
        <v>0</v>
      </c>
      <c r="B1210" t="str">
        <f>"13395843237"</f>
        <v>13395843237</v>
      </c>
      <c r="C1210" t="s">
        <v>0</v>
      </c>
      <c r="D1210" t="s">
        <v>0</v>
      </c>
      <c r="E1210" t="s">
        <v>0</v>
      </c>
      <c r="F1210" t="s">
        <v>1</v>
      </c>
      <c r="G1210" t="str">
        <f>"2018-11-19 13:58:18"</f>
        <v>2018-11-19 13:58:18</v>
      </c>
    </row>
    <row r="1211" spans="1:7" x14ac:dyDescent="0.2">
      <c r="A1211" t="s">
        <v>1186</v>
      </c>
      <c r="B1211" t="str">
        <f>"13683875000"</f>
        <v>13683875000</v>
      </c>
      <c r="C1211" t="str">
        <f>"350181198709281795"</f>
        <v>350181198709281795</v>
      </c>
      <c r="D1211" t="s">
        <v>1187</v>
      </c>
      <c r="E1211" t="s">
        <v>1188</v>
      </c>
      <c r="F1211" t="s">
        <v>1</v>
      </c>
      <c r="G1211" t="str">
        <f>"2018-11-19 13:58:09"</f>
        <v>2018-11-19 13:58:09</v>
      </c>
    </row>
    <row r="1212" spans="1:7" x14ac:dyDescent="0.2">
      <c r="A1212" t="s">
        <v>1189</v>
      </c>
      <c r="B1212" t="str">
        <f>"13604548477"</f>
        <v>13604548477</v>
      </c>
      <c r="C1212" t="str">
        <f>"230703199205200147"</f>
        <v>230703199205200147</v>
      </c>
      <c r="D1212" t="s">
        <v>0</v>
      </c>
      <c r="E1212" t="s">
        <v>0</v>
      </c>
      <c r="F1212" t="s">
        <v>1</v>
      </c>
      <c r="G1212" t="str">
        <f>"2018-11-19 13:57:50"</f>
        <v>2018-11-19 13:57:50</v>
      </c>
    </row>
    <row r="1213" spans="1:7" x14ac:dyDescent="0.2">
      <c r="A1213" t="s">
        <v>0</v>
      </c>
      <c r="B1213" t="str">
        <f>"15913788419"</f>
        <v>15913788419</v>
      </c>
      <c r="C1213" t="s">
        <v>0</v>
      </c>
      <c r="D1213" t="s">
        <v>0</v>
      </c>
      <c r="E1213" t="s">
        <v>0</v>
      </c>
      <c r="F1213" t="s">
        <v>1</v>
      </c>
      <c r="G1213" t="str">
        <f>"2018-11-19 13:57:43"</f>
        <v>2018-11-19 13:57:43</v>
      </c>
    </row>
    <row r="1214" spans="1:7" x14ac:dyDescent="0.2">
      <c r="A1214" t="s">
        <v>0</v>
      </c>
      <c r="B1214" t="str">
        <f>"13476772527"</f>
        <v>13476772527</v>
      </c>
      <c r="C1214" t="s">
        <v>0</v>
      </c>
      <c r="D1214" t="s">
        <v>0</v>
      </c>
      <c r="E1214" t="s">
        <v>0</v>
      </c>
      <c r="F1214" t="s">
        <v>1</v>
      </c>
      <c r="G1214" t="str">
        <f>"2018-11-19 13:56:56"</f>
        <v>2018-11-19 13:56:56</v>
      </c>
    </row>
    <row r="1215" spans="1:7" x14ac:dyDescent="0.2">
      <c r="A1215" t="s">
        <v>1190</v>
      </c>
      <c r="B1215" t="str">
        <f>"17506073354"</f>
        <v>17506073354</v>
      </c>
      <c r="C1215" t="str">
        <f>"350521198509178510"</f>
        <v>350521198509178510</v>
      </c>
      <c r="D1215" t="s">
        <v>1191</v>
      </c>
      <c r="E1215" t="s">
        <v>1192</v>
      </c>
      <c r="F1215" t="s">
        <v>1</v>
      </c>
      <c r="G1215" t="str">
        <f>"2018-11-19 13:56:41"</f>
        <v>2018-11-19 13:56:41</v>
      </c>
    </row>
    <row r="1216" spans="1:7" x14ac:dyDescent="0.2">
      <c r="A1216" t="s">
        <v>0</v>
      </c>
      <c r="B1216" t="str">
        <f>"13919585672"</f>
        <v>13919585672</v>
      </c>
      <c r="C1216" t="s">
        <v>0</v>
      </c>
      <c r="D1216" t="s">
        <v>0</v>
      </c>
      <c r="E1216" t="s">
        <v>0</v>
      </c>
      <c r="F1216" t="s">
        <v>1</v>
      </c>
      <c r="G1216" t="str">
        <f>"2018-11-19 13:56:36"</f>
        <v>2018-11-19 13:56:36</v>
      </c>
    </row>
    <row r="1217" spans="1:7" x14ac:dyDescent="0.2">
      <c r="A1217" t="s">
        <v>1193</v>
      </c>
      <c r="B1217" t="str">
        <f>"18956698444"</f>
        <v>18956698444</v>
      </c>
      <c r="C1217" t="str">
        <f>"340224197001137239"</f>
        <v>340224197001137239</v>
      </c>
      <c r="D1217" t="s">
        <v>0</v>
      </c>
      <c r="E1217" t="s">
        <v>0</v>
      </c>
      <c r="F1217" t="s">
        <v>1</v>
      </c>
      <c r="G1217" t="str">
        <f>"2018-11-19 13:56:29"</f>
        <v>2018-11-19 13:56:29</v>
      </c>
    </row>
    <row r="1218" spans="1:7" x14ac:dyDescent="0.2">
      <c r="A1218" t="s">
        <v>1194</v>
      </c>
      <c r="B1218" t="str">
        <f>"15099706842"</f>
        <v>15099706842</v>
      </c>
      <c r="C1218" t="str">
        <f>"452226198310239233"</f>
        <v>452226198310239233</v>
      </c>
      <c r="D1218" t="s">
        <v>0</v>
      </c>
      <c r="E1218" t="s">
        <v>0</v>
      </c>
      <c r="F1218" t="s">
        <v>1</v>
      </c>
      <c r="G1218" t="str">
        <f>"2018-11-19 13:56:15"</f>
        <v>2018-11-19 13:56:15</v>
      </c>
    </row>
    <row r="1219" spans="1:7" x14ac:dyDescent="0.2">
      <c r="A1219" t="s">
        <v>0</v>
      </c>
      <c r="B1219" t="str">
        <f>"15883700778"</f>
        <v>15883700778</v>
      </c>
      <c r="C1219" t="s">
        <v>0</v>
      </c>
      <c r="D1219" t="s">
        <v>0</v>
      </c>
      <c r="E1219" t="s">
        <v>0</v>
      </c>
      <c r="F1219" t="s">
        <v>1</v>
      </c>
      <c r="G1219" t="str">
        <f>"2018-11-19 13:56:13"</f>
        <v>2018-11-19 13:56:13</v>
      </c>
    </row>
    <row r="1220" spans="1:7" x14ac:dyDescent="0.2">
      <c r="A1220" t="s">
        <v>1195</v>
      </c>
      <c r="B1220" t="str">
        <f>"18740068254"</f>
        <v>18740068254</v>
      </c>
      <c r="C1220" t="str">
        <f>"210111199005020022"</f>
        <v>210111199005020022</v>
      </c>
      <c r="D1220" t="s">
        <v>0</v>
      </c>
      <c r="E1220" t="s">
        <v>0</v>
      </c>
      <c r="F1220" t="s">
        <v>1</v>
      </c>
      <c r="G1220" t="str">
        <f>"2018-11-19 13:55:58"</f>
        <v>2018-11-19 13:55:58</v>
      </c>
    </row>
    <row r="1221" spans="1:7" x14ac:dyDescent="0.2">
      <c r="A1221" t="s">
        <v>1196</v>
      </c>
      <c r="B1221" t="str">
        <f>"13910195448"</f>
        <v>13910195448</v>
      </c>
      <c r="C1221" t="str">
        <f>"133022197902282273"</f>
        <v>133022197902282273</v>
      </c>
      <c r="D1221" t="s">
        <v>0</v>
      </c>
      <c r="E1221" t="s">
        <v>0</v>
      </c>
      <c r="F1221" t="s">
        <v>1</v>
      </c>
      <c r="G1221" t="str">
        <f>"2018-11-19 13:55:54"</f>
        <v>2018-11-19 13:55:54</v>
      </c>
    </row>
    <row r="1222" spans="1:7" x14ac:dyDescent="0.2">
      <c r="A1222" t="s">
        <v>0</v>
      </c>
      <c r="B1222" t="str">
        <f>"18961333174"</f>
        <v>18961333174</v>
      </c>
      <c r="C1222" t="s">
        <v>0</v>
      </c>
      <c r="D1222" t="s">
        <v>0</v>
      </c>
      <c r="E1222" t="s">
        <v>0</v>
      </c>
      <c r="F1222" t="s">
        <v>1</v>
      </c>
      <c r="G1222" t="str">
        <f>"2018-11-19 13:55:43"</f>
        <v>2018-11-19 13:55:43</v>
      </c>
    </row>
    <row r="1223" spans="1:7" x14ac:dyDescent="0.2">
      <c r="A1223" t="s">
        <v>0</v>
      </c>
      <c r="B1223" t="str">
        <f>"18314061304"</f>
        <v>18314061304</v>
      </c>
      <c r="C1223" t="s">
        <v>0</v>
      </c>
      <c r="D1223" t="s">
        <v>0</v>
      </c>
      <c r="E1223" t="s">
        <v>0</v>
      </c>
      <c r="F1223" t="s">
        <v>1</v>
      </c>
      <c r="G1223" t="str">
        <f>"2018-11-19 13:55:33"</f>
        <v>2018-11-19 13:55:33</v>
      </c>
    </row>
    <row r="1224" spans="1:7" x14ac:dyDescent="0.2">
      <c r="A1224" t="s">
        <v>0</v>
      </c>
      <c r="B1224" t="str">
        <f>"18989012280"</f>
        <v>18989012280</v>
      </c>
      <c r="C1224" t="s">
        <v>0</v>
      </c>
      <c r="D1224" t="s">
        <v>0</v>
      </c>
      <c r="E1224" t="s">
        <v>0</v>
      </c>
      <c r="F1224" t="s">
        <v>1</v>
      </c>
      <c r="G1224" t="str">
        <f>"2018-11-19 13:55:32"</f>
        <v>2018-11-19 13:55:32</v>
      </c>
    </row>
    <row r="1225" spans="1:7" x14ac:dyDescent="0.2">
      <c r="A1225" t="s">
        <v>1197</v>
      </c>
      <c r="B1225" t="str">
        <f>"17671627717"</f>
        <v>17671627717</v>
      </c>
      <c r="C1225" t="str">
        <f>"420324199802242754"</f>
        <v>420324199802242754</v>
      </c>
      <c r="D1225" t="s">
        <v>0</v>
      </c>
      <c r="E1225" t="s">
        <v>0</v>
      </c>
      <c r="F1225" t="s">
        <v>1</v>
      </c>
      <c r="G1225" t="str">
        <f>"2018-11-19 13:55:29"</f>
        <v>2018-11-19 13:55:29</v>
      </c>
    </row>
    <row r="1226" spans="1:7" x14ac:dyDescent="0.2">
      <c r="A1226" t="s">
        <v>0</v>
      </c>
      <c r="B1226" t="str">
        <f>"18361462319"</f>
        <v>18361462319</v>
      </c>
      <c r="C1226" t="s">
        <v>0</v>
      </c>
      <c r="D1226" t="s">
        <v>0</v>
      </c>
      <c r="E1226" t="s">
        <v>0</v>
      </c>
      <c r="F1226" t="s">
        <v>1</v>
      </c>
      <c r="G1226" t="str">
        <f>"2018-11-19 13:55:11"</f>
        <v>2018-11-19 13:55:11</v>
      </c>
    </row>
    <row r="1227" spans="1:7" x14ac:dyDescent="0.2">
      <c r="A1227" t="s">
        <v>1198</v>
      </c>
      <c r="B1227" t="str">
        <f>"13624877076"</f>
        <v>13624877076</v>
      </c>
      <c r="C1227" t="str">
        <f>"152701198312290314"</f>
        <v>152701198312290314</v>
      </c>
      <c r="D1227" t="s">
        <v>0</v>
      </c>
      <c r="E1227" t="s">
        <v>0</v>
      </c>
      <c r="F1227" t="s">
        <v>1</v>
      </c>
      <c r="G1227" t="str">
        <f>"2018-11-19 13:54:58"</f>
        <v>2018-11-19 13:54:58</v>
      </c>
    </row>
    <row r="1228" spans="1:7" x14ac:dyDescent="0.2">
      <c r="A1228" t="s">
        <v>0</v>
      </c>
      <c r="B1228" t="str">
        <f>"13765726717"</f>
        <v>13765726717</v>
      </c>
      <c r="C1228" t="s">
        <v>0</v>
      </c>
      <c r="D1228" t="s">
        <v>0</v>
      </c>
      <c r="E1228" t="s">
        <v>0</v>
      </c>
      <c r="F1228" t="s">
        <v>1</v>
      </c>
      <c r="G1228" t="str">
        <f>"2018-11-19 13:54:43"</f>
        <v>2018-11-19 13:54:43</v>
      </c>
    </row>
    <row r="1229" spans="1:7" x14ac:dyDescent="0.2">
      <c r="A1229" t="s">
        <v>0</v>
      </c>
      <c r="B1229" t="str">
        <f>"13570509871"</f>
        <v>13570509871</v>
      </c>
      <c r="C1229" t="s">
        <v>0</v>
      </c>
      <c r="D1229" t="s">
        <v>0</v>
      </c>
      <c r="E1229" t="s">
        <v>0</v>
      </c>
      <c r="F1229" t="s">
        <v>1</v>
      </c>
      <c r="G1229" t="str">
        <f>"2018-11-19 13:54:41"</f>
        <v>2018-11-19 13:54:41</v>
      </c>
    </row>
    <row r="1230" spans="1:7" x14ac:dyDescent="0.2">
      <c r="A1230" t="s">
        <v>1199</v>
      </c>
      <c r="B1230" t="str">
        <f>"13640912365"</f>
        <v>13640912365</v>
      </c>
      <c r="C1230" t="str">
        <f>"441424200007102651"</f>
        <v>441424200007102651</v>
      </c>
      <c r="D1230" t="s">
        <v>0</v>
      </c>
      <c r="E1230" t="s">
        <v>0</v>
      </c>
      <c r="F1230" t="s">
        <v>1</v>
      </c>
      <c r="G1230" t="str">
        <f>"2018-11-19 13:54:30"</f>
        <v>2018-11-19 13:54:30</v>
      </c>
    </row>
    <row r="1231" spans="1:7" x14ac:dyDescent="0.2">
      <c r="A1231" t="s">
        <v>1200</v>
      </c>
      <c r="B1231" t="str">
        <f>"15849182688"</f>
        <v>15849182688</v>
      </c>
      <c r="C1231" t="str">
        <f>"150122198507163128"</f>
        <v>150122198507163128</v>
      </c>
      <c r="D1231" t="s">
        <v>0</v>
      </c>
      <c r="E1231" t="s">
        <v>0</v>
      </c>
      <c r="F1231" t="s">
        <v>1</v>
      </c>
      <c r="G1231" t="str">
        <f>"2018-11-19 13:54:27"</f>
        <v>2018-11-19 13:54:27</v>
      </c>
    </row>
    <row r="1232" spans="1:7" x14ac:dyDescent="0.2">
      <c r="A1232" t="s">
        <v>1201</v>
      </c>
      <c r="B1232" t="str">
        <f>"18254445468"</f>
        <v>18254445468</v>
      </c>
      <c r="C1232" t="str">
        <f>"371329199504211229"</f>
        <v>371329199504211229</v>
      </c>
      <c r="D1232" t="s">
        <v>0</v>
      </c>
      <c r="E1232" t="s">
        <v>0</v>
      </c>
      <c r="F1232" t="s">
        <v>1</v>
      </c>
      <c r="G1232" t="str">
        <f>"2018-11-19 13:54:26"</f>
        <v>2018-11-19 13:54:26</v>
      </c>
    </row>
    <row r="1233" spans="1:7" x14ac:dyDescent="0.2">
      <c r="A1233" t="s">
        <v>1202</v>
      </c>
      <c r="B1233" t="str">
        <f>"13855081550"</f>
        <v>13855081550</v>
      </c>
      <c r="C1233" t="str">
        <f>"34110219900303001X"</f>
        <v>34110219900303001X</v>
      </c>
      <c r="D1233" t="s">
        <v>1203</v>
      </c>
      <c r="E1233" t="s">
        <v>1204</v>
      </c>
      <c r="F1233" t="s">
        <v>1</v>
      </c>
      <c r="G1233" t="str">
        <f>"2018-11-19 13:54:12"</f>
        <v>2018-11-19 13:54:12</v>
      </c>
    </row>
    <row r="1234" spans="1:7" x14ac:dyDescent="0.2">
      <c r="A1234" t="s">
        <v>0</v>
      </c>
      <c r="B1234" t="str">
        <f>"13760615844"</f>
        <v>13760615844</v>
      </c>
      <c r="C1234" t="s">
        <v>0</v>
      </c>
      <c r="D1234" t="s">
        <v>0</v>
      </c>
      <c r="E1234" t="s">
        <v>0</v>
      </c>
      <c r="F1234" t="s">
        <v>1</v>
      </c>
      <c r="G1234" t="str">
        <f>"2018-11-19 13:54:03"</f>
        <v>2018-11-19 13:54:03</v>
      </c>
    </row>
    <row r="1235" spans="1:7" x14ac:dyDescent="0.2">
      <c r="A1235" t="s">
        <v>0</v>
      </c>
      <c r="B1235" t="str">
        <f>"17124059666"</f>
        <v>17124059666</v>
      </c>
      <c r="C1235" t="s">
        <v>0</v>
      </c>
      <c r="D1235" t="s">
        <v>0</v>
      </c>
      <c r="E1235" t="s">
        <v>0</v>
      </c>
      <c r="F1235" t="s">
        <v>1</v>
      </c>
      <c r="G1235" t="str">
        <f>"2018-11-19 13:53:45"</f>
        <v>2018-11-19 13:53:45</v>
      </c>
    </row>
    <row r="1236" spans="1:7" x14ac:dyDescent="0.2">
      <c r="A1236" t="s">
        <v>1205</v>
      </c>
      <c r="B1236" t="str">
        <f>"15875006656"</f>
        <v>15875006656</v>
      </c>
      <c r="C1236" t="str">
        <f>"452226198206176017"</f>
        <v>452226198206176017</v>
      </c>
      <c r="D1236" t="s">
        <v>0</v>
      </c>
      <c r="E1236" t="s">
        <v>0</v>
      </c>
      <c r="F1236" t="s">
        <v>1</v>
      </c>
      <c r="G1236" t="str">
        <f>"2018-11-19 13:53:45"</f>
        <v>2018-11-19 13:53:45</v>
      </c>
    </row>
    <row r="1237" spans="1:7" x14ac:dyDescent="0.2">
      <c r="A1237" t="s">
        <v>1206</v>
      </c>
      <c r="B1237" t="str">
        <f>"15198808841"</f>
        <v>15198808841</v>
      </c>
      <c r="C1237" t="str">
        <f>"522625198802070028"</f>
        <v>522625198802070028</v>
      </c>
      <c r="D1237" t="s">
        <v>0</v>
      </c>
      <c r="E1237" t="s">
        <v>0</v>
      </c>
      <c r="F1237" t="s">
        <v>1</v>
      </c>
      <c r="G1237" t="str">
        <f>"2018-11-19 13:53:26"</f>
        <v>2018-11-19 13:53:26</v>
      </c>
    </row>
    <row r="1238" spans="1:7" x14ac:dyDescent="0.2">
      <c r="A1238" t="s">
        <v>0</v>
      </c>
      <c r="B1238" t="str">
        <f>"15139208399"</f>
        <v>15139208399</v>
      </c>
      <c r="C1238" t="s">
        <v>0</v>
      </c>
      <c r="D1238" t="s">
        <v>0</v>
      </c>
      <c r="E1238" t="s">
        <v>0</v>
      </c>
      <c r="F1238" t="s">
        <v>1</v>
      </c>
      <c r="G1238" t="str">
        <f>"2018-11-19 13:53:18"</f>
        <v>2018-11-19 13:53:18</v>
      </c>
    </row>
    <row r="1239" spans="1:7" x14ac:dyDescent="0.2">
      <c r="A1239" t="s">
        <v>1207</v>
      </c>
      <c r="B1239" t="str">
        <f>"15198715573"</f>
        <v>15198715573</v>
      </c>
      <c r="C1239" t="str">
        <f>"530323198503260711"</f>
        <v>530323198503260711</v>
      </c>
      <c r="D1239" t="s">
        <v>0</v>
      </c>
      <c r="E1239" t="s">
        <v>0</v>
      </c>
      <c r="F1239" t="s">
        <v>1</v>
      </c>
      <c r="G1239" t="str">
        <f>"2018-11-19 13:53:17"</f>
        <v>2018-11-19 13:53:17</v>
      </c>
    </row>
    <row r="1240" spans="1:7" x14ac:dyDescent="0.2">
      <c r="A1240" t="s">
        <v>1208</v>
      </c>
      <c r="B1240" t="str">
        <f>"15031753789"</f>
        <v>15031753789</v>
      </c>
      <c r="C1240" t="str">
        <f>"130983199307242419"</f>
        <v>130983199307242419</v>
      </c>
      <c r="D1240" t="s">
        <v>0</v>
      </c>
      <c r="E1240" t="s">
        <v>0</v>
      </c>
      <c r="F1240" t="s">
        <v>1</v>
      </c>
      <c r="G1240" t="str">
        <f>"2018-11-19 13:53:03"</f>
        <v>2018-11-19 13:53:03</v>
      </c>
    </row>
    <row r="1241" spans="1:7" x14ac:dyDescent="0.2">
      <c r="A1241" t="s">
        <v>1209</v>
      </c>
      <c r="B1241" t="str">
        <f>"15959782851"</f>
        <v>15959782851</v>
      </c>
      <c r="C1241" t="str">
        <f>"350425198806151218"</f>
        <v>350425198806151218</v>
      </c>
      <c r="D1241" t="s">
        <v>1210</v>
      </c>
      <c r="E1241" t="s">
        <v>1211</v>
      </c>
      <c r="F1241" t="s">
        <v>1</v>
      </c>
      <c r="G1241" t="str">
        <f>"2018-11-19 13:53:01"</f>
        <v>2018-11-19 13:53:01</v>
      </c>
    </row>
    <row r="1242" spans="1:7" x14ac:dyDescent="0.2">
      <c r="A1242" t="s">
        <v>0</v>
      </c>
      <c r="B1242" t="str">
        <f>"15968747027"</f>
        <v>15968747027</v>
      </c>
      <c r="C1242" t="s">
        <v>0</v>
      </c>
      <c r="D1242" t="s">
        <v>0</v>
      </c>
      <c r="E1242" t="s">
        <v>0</v>
      </c>
      <c r="F1242" t="s">
        <v>1</v>
      </c>
      <c r="G1242" t="str">
        <f>"2018-11-19 13:52:51"</f>
        <v>2018-11-19 13:52:51</v>
      </c>
    </row>
    <row r="1243" spans="1:7" x14ac:dyDescent="0.2">
      <c r="A1243" t="s">
        <v>1212</v>
      </c>
      <c r="B1243" t="str">
        <f>"18910521663"</f>
        <v>18910521663</v>
      </c>
      <c r="C1243" t="str">
        <f>"130123198605241823"</f>
        <v>130123198605241823</v>
      </c>
      <c r="D1243" t="s">
        <v>0</v>
      </c>
      <c r="E1243" t="s">
        <v>0</v>
      </c>
      <c r="F1243" t="s">
        <v>1</v>
      </c>
      <c r="G1243" t="str">
        <f>"2018-11-19 13:52:51"</f>
        <v>2018-11-19 13:52:51</v>
      </c>
    </row>
    <row r="1244" spans="1:7" x14ac:dyDescent="0.2">
      <c r="A1244" t="s">
        <v>1213</v>
      </c>
      <c r="B1244" t="str">
        <f>"13970764125"</f>
        <v>13970764125</v>
      </c>
      <c r="C1244" t="str">
        <f>"360721198402185238"</f>
        <v>360721198402185238</v>
      </c>
      <c r="D1244" t="s">
        <v>0</v>
      </c>
      <c r="E1244" t="s">
        <v>0</v>
      </c>
      <c r="F1244" t="s">
        <v>1</v>
      </c>
      <c r="G1244" t="str">
        <f>"2018-11-19 13:52:43"</f>
        <v>2018-11-19 13:52:43</v>
      </c>
    </row>
    <row r="1245" spans="1:7" x14ac:dyDescent="0.2">
      <c r="A1245" t="s">
        <v>1214</v>
      </c>
      <c r="B1245" t="str">
        <f>"18084417959"</f>
        <v>18084417959</v>
      </c>
      <c r="C1245" t="str">
        <f>"522725197011130021"</f>
        <v>522725197011130021</v>
      </c>
      <c r="D1245" t="s">
        <v>0</v>
      </c>
      <c r="E1245" t="s">
        <v>0</v>
      </c>
      <c r="F1245" t="s">
        <v>1</v>
      </c>
      <c r="G1245" t="str">
        <f>"2018-11-19 13:52:33"</f>
        <v>2018-11-19 13:52:33</v>
      </c>
    </row>
    <row r="1246" spans="1:7" x14ac:dyDescent="0.2">
      <c r="A1246" t="s">
        <v>1215</v>
      </c>
      <c r="B1246" t="str">
        <f>"18672774282"</f>
        <v>18672774282</v>
      </c>
      <c r="C1246" t="str">
        <f>"429005199010207988"</f>
        <v>429005199010207988</v>
      </c>
      <c r="D1246" t="s">
        <v>0</v>
      </c>
      <c r="E1246" t="s">
        <v>0</v>
      </c>
      <c r="F1246" t="s">
        <v>1</v>
      </c>
      <c r="G1246" t="str">
        <f>"2018-11-19 13:52:17"</f>
        <v>2018-11-19 13:52:17</v>
      </c>
    </row>
    <row r="1247" spans="1:7" x14ac:dyDescent="0.2">
      <c r="A1247" t="s">
        <v>1216</v>
      </c>
      <c r="B1247" t="str">
        <f>"13932148949"</f>
        <v>13932148949</v>
      </c>
      <c r="C1247" t="str">
        <f>"130125198311048035"</f>
        <v>130125198311048035</v>
      </c>
      <c r="D1247" t="s">
        <v>0</v>
      </c>
      <c r="E1247" t="s">
        <v>0</v>
      </c>
      <c r="F1247" t="s">
        <v>1</v>
      </c>
      <c r="G1247" t="str">
        <f>"2018-11-19 13:51:42"</f>
        <v>2018-11-19 13:51:42</v>
      </c>
    </row>
    <row r="1248" spans="1:7" x14ac:dyDescent="0.2">
      <c r="A1248" t="s">
        <v>1217</v>
      </c>
      <c r="B1248" t="str">
        <f>"13958392524"</f>
        <v>13958392524</v>
      </c>
      <c r="C1248" t="str">
        <f>"360430199712240313"</f>
        <v>360430199712240313</v>
      </c>
      <c r="D1248" t="s">
        <v>0</v>
      </c>
      <c r="E1248" t="s">
        <v>0</v>
      </c>
      <c r="F1248" t="s">
        <v>1</v>
      </c>
      <c r="G1248" t="str">
        <f>"2018-11-19 13:51:39"</f>
        <v>2018-11-19 13:51:39</v>
      </c>
    </row>
    <row r="1249" spans="1:7" x14ac:dyDescent="0.2">
      <c r="A1249" t="s">
        <v>1218</v>
      </c>
      <c r="B1249" t="str">
        <f>"13477448003"</f>
        <v>13477448003</v>
      </c>
      <c r="C1249" t="str">
        <f>"429006199502280037"</f>
        <v>429006199502280037</v>
      </c>
      <c r="D1249" t="s">
        <v>0</v>
      </c>
      <c r="E1249" t="s">
        <v>0</v>
      </c>
      <c r="F1249" t="s">
        <v>1</v>
      </c>
      <c r="G1249" t="str">
        <f>"2018-11-19 13:51:33"</f>
        <v>2018-11-19 13:51:33</v>
      </c>
    </row>
    <row r="1250" spans="1:7" x14ac:dyDescent="0.2">
      <c r="A1250" t="s">
        <v>0</v>
      </c>
      <c r="B1250" t="str">
        <f>"13320115138"</f>
        <v>13320115138</v>
      </c>
      <c r="C1250" t="s">
        <v>0</v>
      </c>
      <c r="D1250" t="s">
        <v>0</v>
      </c>
      <c r="E1250" t="s">
        <v>0</v>
      </c>
      <c r="F1250" t="s">
        <v>1</v>
      </c>
      <c r="G1250" t="str">
        <f>"2018-11-19 13:51:31"</f>
        <v>2018-11-19 13:51:31</v>
      </c>
    </row>
    <row r="1251" spans="1:7" x14ac:dyDescent="0.2">
      <c r="A1251" t="s">
        <v>0</v>
      </c>
      <c r="B1251" t="str">
        <f>"15828079912"</f>
        <v>15828079912</v>
      </c>
      <c r="C1251" t="s">
        <v>0</v>
      </c>
      <c r="D1251" t="s">
        <v>0</v>
      </c>
      <c r="E1251" t="s">
        <v>0</v>
      </c>
      <c r="F1251" t="s">
        <v>1</v>
      </c>
      <c r="G1251" t="str">
        <f>"2018-11-19 13:51:17"</f>
        <v>2018-11-19 13:51:17</v>
      </c>
    </row>
    <row r="1252" spans="1:7" x14ac:dyDescent="0.2">
      <c r="A1252" t="s">
        <v>0</v>
      </c>
      <c r="B1252" t="str">
        <f>"18021017740"</f>
        <v>18021017740</v>
      </c>
      <c r="C1252" t="s">
        <v>0</v>
      </c>
      <c r="D1252" t="s">
        <v>0</v>
      </c>
      <c r="E1252" t="s">
        <v>0</v>
      </c>
      <c r="F1252" t="s">
        <v>1</v>
      </c>
      <c r="G1252" t="str">
        <f>"2018-11-19 13:51:15"</f>
        <v>2018-11-19 13:51:15</v>
      </c>
    </row>
    <row r="1253" spans="1:7" x14ac:dyDescent="0.2">
      <c r="A1253" t="s">
        <v>1219</v>
      </c>
      <c r="B1253" t="str">
        <f>"18824371919"</f>
        <v>18824371919</v>
      </c>
      <c r="C1253" t="str">
        <f>"429006198608050016"</f>
        <v>429006198608050016</v>
      </c>
      <c r="D1253" t="s">
        <v>0</v>
      </c>
      <c r="E1253" t="s">
        <v>0</v>
      </c>
      <c r="F1253" t="s">
        <v>1</v>
      </c>
      <c r="G1253" t="str">
        <f>"2018-11-19 13:50:49"</f>
        <v>2018-11-19 13:50:49</v>
      </c>
    </row>
    <row r="1254" spans="1:7" x14ac:dyDescent="0.2">
      <c r="A1254" t="s">
        <v>1220</v>
      </c>
      <c r="B1254" t="str">
        <f>"18306112265"</f>
        <v>18306112265</v>
      </c>
      <c r="C1254" t="str">
        <f>"32088219970228302X"</f>
        <v>32088219970228302X</v>
      </c>
      <c r="D1254" t="s">
        <v>0</v>
      </c>
      <c r="E1254" t="s">
        <v>0</v>
      </c>
      <c r="F1254" t="s">
        <v>1</v>
      </c>
      <c r="G1254" t="str">
        <f>"2018-11-19 13:50:49"</f>
        <v>2018-11-19 13:50:49</v>
      </c>
    </row>
    <row r="1255" spans="1:7" x14ac:dyDescent="0.2">
      <c r="A1255" t="s">
        <v>1221</v>
      </c>
      <c r="B1255" t="str">
        <f>"13222290680"</f>
        <v>13222290680</v>
      </c>
      <c r="C1255" t="str">
        <f>"350623200010030515"</f>
        <v>350623200010030515</v>
      </c>
      <c r="D1255" t="s">
        <v>0</v>
      </c>
      <c r="E1255" t="s">
        <v>0</v>
      </c>
      <c r="F1255" t="s">
        <v>1</v>
      </c>
      <c r="G1255" t="str">
        <f>"2018-11-19 13:50:36"</f>
        <v>2018-11-19 13:50:36</v>
      </c>
    </row>
    <row r="1256" spans="1:7" x14ac:dyDescent="0.2">
      <c r="A1256" t="s">
        <v>1222</v>
      </c>
      <c r="B1256" t="str">
        <f>"13363612391"</f>
        <v>13363612391</v>
      </c>
      <c r="C1256" t="str">
        <f>"131002199004041023"</f>
        <v>131002199004041023</v>
      </c>
      <c r="D1256" t="s">
        <v>0</v>
      </c>
      <c r="E1256" t="s">
        <v>0</v>
      </c>
      <c r="F1256" t="s">
        <v>1</v>
      </c>
      <c r="G1256" t="str">
        <f>"2018-11-19 13:50:34"</f>
        <v>2018-11-19 13:50:34</v>
      </c>
    </row>
    <row r="1257" spans="1:7" x14ac:dyDescent="0.2">
      <c r="A1257" t="s">
        <v>0</v>
      </c>
      <c r="B1257" t="str">
        <f>"15158952789"</f>
        <v>15158952789</v>
      </c>
      <c r="C1257" t="s">
        <v>0</v>
      </c>
      <c r="D1257" t="s">
        <v>0</v>
      </c>
      <c r="E1257" t="s">
        <v>0</v>
      </c>
      <c r="F1257" t="s">
        <v>1</v>
      </c>
      <c r="G1257" t="str">
        <f>"2018-11-19 13:50:31"</f>
        <v>2018-11-19 13:50:31</v>
      </c>
    </row>
    <row r="1258" spans="1:7" x14ac:dyDescent="0.2">
      <c r="A1258" t="s">
        <v>1223</v>
      </c>
      <c r="B1258" t="str">
        <f>"13553989855"</f>
        <v>13553989855</v>
      </c>
      <c r="C1258" t="str">
        <f>"441881199205300230"</f>
        <v>441881199205300230</v>
      </c>
      <c r="D1258" t="s">
        <v>0</v>
      </c>
      <c r="E1258" t="s">
        <v>0</v>
      </c>
      <c r="F1258" t="s">
        <v>1</v>
      </c>
      <c r="G1258" t="str">
        <f>"2018-11-19 13:50:17"</f>
        <v>2018-11-19 13:50:17</v>
      </c>
    </row>
    <row r="1259" spans="1:7" x14ac:dyDescent="0.2">
      <c r="A1259" t="s">
        <v>1224</v>
      </c>
      <c r="B1259" t="str">
        <f>"17696145558"</f>
        <v>17696145558</v>
      </c>
      <c r="C1259" t="str">
        <f>"14260119881219281X"</f>
        <v>14260119881219281X</v>
      </c>
      <c r="D1259" t="s">
        <v>0</v>
      </c>
      <c r="E1259" t="s">
        <v>0</v>
      </c>
      <c r="F1259" t="s">
        <v>1</v>
      </c>
      <c r="G1259" t="str">
        <f>"2018-11-19 13:49:45"</f>
        <v>2018-11-19 13:49:45</v>
      </c>
    </row>
    <row r="1260" spans="1:7" x14ac:dyDescent="0.2">
      <c r="A1260" t="s">
        <v>1225</v>
      </c>
      <c r="B1260" t="str">
        <f>"13234012460"</f>
        <v>13234012460</v>
      </c>
      <c r="C1260" t="str">
        <f>"210726199905045919"</f>
        <v>210726199905045919</v>
      </c>
      <c r="D1260" t="s">
        <v>0</v>
      </c>
      <c r="E1260" t="s">
        <v>0</v>
      </c>
      <c r="F1260" t="s">
        <v>1</v>
      </c>
      <c r="G1260" t="str">
        <f>"2018-11-19 13:49:26"</f>
        <v>2018-11-19 13:49:26</v>
      </c>
    </row>
    <row r="1261" spans="1:7" x14ac:dyDescent="0.2">
      <c r="A1261" t="s">
        <v>1226</v>
      </c>
      <c r="B1261" t="str">
        <f>"13525369744"</f>
        <v>13525369744</v>
      </c>
      <c r="C1261" t="str">
        <f>"410421199004145524"</f>
        <v>410421199004145524</v>
      </c>
      <c r="D1261" t="s">
        <v>0</v>
      </c>
      <c r="E1261" t="s">
        <v>0</v>
      </c>
      <c r="F1261" t="s">
        <v>1</v>
      </c>
      <c r="G1261" t="str">
        <f>"2018-11-19 13:49:25"</f>
        <v>2018-11-19 13:49:25</v>
      </c>
    </row>
    <row r="1262" spans="1:7" x14ac:dyDescent="0.2">
      <c r="A1262" t="s">
        <v>1227</v>
      </c>
      <c r="B1262" t="str">
        <f>"15240669310"</f>
        <v>15240669310</v>
      </c>
      <c r="C1262" t="str">
        <f>"452730199203075313"</f>
        <v>452730199203075313</v>
      </c>
      <c r="D1262" t="s">
        <v>1228</v>
      </c>
      <c r="E1262" t="s">
        <v>1229</v>
      </c>
      <c r="F1262" t="s">
        <v>1</v>
      </c>
      <c r="G1262" t="str">
        <f>"2018-11-19 13:49:16"</f>
        <v>2018-11-19 13:49:16</v>
      </c>
    </row>
    <row r="1263" spans="1:7" x14ac:dyDescent="0.2">
      <c r="A1263" t="s">
        <v>1230</v>
      </c>
      <c r="B1263" t="str">
        <f>"13913083034"</f>
        <v>13913083034</v>
      </c>
      <c r="C1263" t="str">
        <f>"34240119941002761X"</f>
        <v>34240119941002761X</v>
      </c>
      <c r="D1263" t="s">
        <v>0</v>
      </c>
      <c r="E1263" t="s">
        <v>0</v>
      </c>
      <c r="F1263" t="s">
        <v>1</v>
      </c>
      <c r="G1263" t="str">
        <f>"2018-11-19 13:49:15"</f>
        <v>2018-11-19 13:49:15</v>
      </c>
    </row>
    <row r="1264" spans="1:7" x14ac:dyDescent="0.2">
      <c r="A1264" t="s">
        <v>1231</v>
      </c>
      <c r="B1264" t="str">
        <f>"15866818082"</f>
        <v>15866818082</v>
      </c>
      <c r="C1264" t="str">
        <f>"371324199005254716"</f>
        <v>371324199005254716</v>
      </c>
      <c r="D1264" t="s">
        <v>0</v>
      </c>
      <c r="E1264" t="s">
        <v>0</v>
      </c>
      <c r="F1264" t="s">
        <v>1</v>
      </c>
      <c r="G1264" t="str">
        <f>"2018-11-19 13:49:03"</f>
        <v>2018-11-19 13:49:03</v>
      </c>
    </row>
    <row r="1265" spans="1:7" x14ac:dyDescent="0.2">
      <c r="A1265" t="s">
        <v>0</v>
      </c>
      <c r="B1265" t="str">
        <f>"18666459716"</f>
        <v>18666459716</v>
      </c>
      <c r="C1265" t="s">
        <v>0</v>
      </c>
      <c r="D1265" t="s">
        <v>0</v>
      </c>
      <c r="E1265" t="s">
        <v>0</v>
      </c>
      <c r="F1265" t="s">
        <v>1</v>
      </c>
      <c r="G1265" t="str">
        <f>"2018-11-19 13:48:54"</f>
        <v>2018-11-19 13:48:54</v>
      </c>
    </row>
    <row r="1266" spans="1:7" x14ac:dyDescent="0.2">
      <c r="A1266" t="s">
        <v>1232</v>
      </c>
      <c r="B1266" t="str">
        <f>"15852841158"</f>
        <v>15852841158</v>
      </c>
      <c r="C1266" t="str">
        <f>"342423197804096393"</f>
        <v>342423197804096393</v>
      </c>
      <c r="D1266" t="s">
        <v>0</v>
      </c>
      <c r="E1266" t="s">
        <v>0</v>
      </c>
      <c r="F1266" t="s">
        <v>1</v>
      </c>
      <c r="G1266" t="str">
        <f>"2018-11-19 13:48:36"</f>
        <v>2018-11-19 13:48:36</v>
      </c>
    </row>
    <row r="1267" spans="1:7" x14ac:dyDescent="0.2">
      <c r="A1267" t="s">
        <v>0</v>
      </c>
      <c r="B1267" t="str">
        <f>"18500299174"</f>
        <v>18500299174</v>
      </c>
      <c r="C1267" t="s">
        <v>0</v>
      </c>
      <c r="D1267" t="s">
        <v>0</v>
      </c>
      <c r="E1267" t="s">
        <v>0</v>
      </c>
      <c r="F1267" t="s">
        <v>1</v>
      </c>
      <c r="G1267" t="str">
        <f>"2018-11-19 13:48:35"</f>
        <v>2018-11-19 13:48:35</v>
      </c>
    </row>
    <row r="1268" spans="1:7" x14ac:dyDescent="0.2">
      <c r="A1268" t="s">
        <v>0</v>
      </c>
      <c r="B1268" t="str">
        <f>"13514436648"</f>
        <v>13514436648</v>
      </c>
      <c r="C1268" t="s">
        <v>0</v>
      </c>
      <c r="D1268" t="s">
        <v>0</v>
      </c>
      <c r="E1268" t="s">
        <v>0</v>
      </c>
      <c r="F1268" t="s">
        <v>1</v>
      </c>
      <c r="G1268" t="str">
        <f>"2018-11-19 13:48:21"</f>
        <v>2018-11-19 13:48:21</v>
      </c>
    </row>
    <row r="1269" spans="1:7" x14ac:dyDescent="0.2">
      <c r="A1269" t="s">
        <v>1233</v>
      </c>
      <c r="B1269" t="str">
        <f>"13905285010"</f>
        <v>13905285010</v>
      </c>
      <c r="C1269" t="str">
        <f>"321124197301282624"</f>
        <v>321124197301282624</v>
      </c>
      <c r="D1269" t="s">
        <v>0</v>
      </c>
      <c r="E1269" t="s">
        <v>0</v>
      </c>
      <c r="F1269" t="s">
        <v>1</v>
      </c>
      <c r="G1269" t="str">
        <f>"2018-11-19 13:48:17"</f>
        <v>2018-11-19 13:48:17</v>
      </c>
    </row>
    <row r="1270" spans="1:7" x14ac:dyDescent="0.2">
      <c r="A1270" t="s">
        <v>1234</v>
      </c>
      <c r="B1270" t="str">
        <f>"13373562879"</f>
        <v>13373562879</v>
      </c>
      <c r="C1270" t="str">
        <f>"132825199111130231"</f>
        <v>132825199111130231</v>
      </c>
      <c r="D1270" t="s">
        <v>0</v>
      </c>
      <c r="E1270" t="s">
        <v>0</v>
      </c>
      <c r="F1270" t="s">
        <v>1</v>
      </c>
      <c r="G1270" t="str">
        <f>"2018-11-19 13:48:16"</f>
        <v>2018-11-19 13:48:16</v>
      </c>
    </row>
    <row r="1271" spans="1:7" x14ac:dyDescent="0.2">
      <c r="A1271" t="s">
        <v>1235</v>
      </c>
      <c r="B1271" t="str">
        <f>"15275286023"</f>
        <v>15275286023</v>
      </c>
      <c r="C1271" t="str">
        <f>"370283199602028913"</f>
        <v>370283199602028913</v>
      </c>
      <c r="D1271" t="s">
        <v>0</v>
      </c>
      <c r="E1271" t="s">
        <v>0</v>
      </c>
      <c r="F1271" t="s">
        <v>1</v>
      </c>
      <c r="G1271" t="str">
        <f>"2018-11-19 13:48:13"</f>
        <v>2018-11-19 13:48:13</v>
      </c>
    </row>
    <row r="1272" spans="1:7" x14ac:dyDescent="0.2">
      <c r="A1272" t="s">
        <v>1236</v>
      </c>
      <c r="B1272" t="str">
        <f>"18768083644"</f>
        <v>18768083644</v>
      </c>
      <c r="C1272" t="str">
        <f>"330903199202280211"</f>
        <v>330903199202280211</v>
      </c>
      <c r="D1272" t="s">
        <v>0</v>
      </c>
      <c r="E1272" t="s">
        <v>0</v>
      </c>
      <c r="F1272" t="s">
        <v>1</v>
      </c>
      <c r="G1272" t="str">
        <f>"2018-11-19 13:48:07"</f>
        <v>2018-11-19 13:48:07</v>
      </c>
    </row>
    <row r="1273" spans="1:7" x14ac:dyDescent="0.2">
      <c r="A1273" t="s">
        <v>0</v>
      </c>
      <c r="B1273" t="str">
        <f>"15066205283"</f>
        <v>15066205283</v>
      </c>
      <c r="C1273" t="s">
        <v>0</v>
      </c>
      <c r="D1273" t="s">
        <v>0</v>
      </c>
      <c r="E1273" t="s">
        <v>0</v>
      </c>
      <c r="F1273" t="s">
        <v>1</v>
      </c>
      <c r="G1273" t="str">
        <f>"2018-11-19 13:47:55"</f>
        <v>2018-11-19 13:47:55</v>
      </c>
    </row>
    <row r="1274" spans="1:7" x14ac:dyDescent="0.2">
      <c r="A1274" t="s">
        <v>0</v>
      </c>
      <c r="B1274" t="str">
        <f>"15630098765"</f>
        <v>15630098765</v>
      </c>
      <c r="C1274" t="s">
        <v>0</v>
      </c>
      <c r="D1274" t="s">
        <v>0</v>
      </c>
      <c r="E1274" t="s">
        <v>0</v>
      </c>
      <c r="F1274" t="s">
        <v>1</v>
      </c>
      <c r="G1274" t="str">
        <f>"2018-11-19 13:47:53"</f>
        <v>2018-11-19 13:47:53</v>
      </c>
    </row>
    <row r="1275" spans="1:7" x14ac:dyDescent="0.2">
      <c r="A1275" t="s">
        <v>1237</v>
      </c>
      <c r="B1275" t="str">
        <f>"15940605312"</f>
        <v>15940605312</v>
      </c>
      <c r="C1275" t="str">
        <f>"210726199402132383"</f>
        <v>210726199402132383</v>
      </c>
      <c r="D1275" t="s">
        <v>0</v>
      </c>
      <c r="E1275" t="s">
        <v>0</v>
      </c>
      <c r="F1275" t="s">
        <v>1</v>
      </c>
      <c r="G1275" t="str">
        <f>"2018-11-19 13:47:35"</f>
        <v>2018-11-19 13:47:35</v>
      </c>
    </row>
    <row r="1276" spans="1:7" x14ac:dyDescent="0.2">
      <c r="A1276" t="s">
        <v>1238</v>
      </c>
      <c r="B1276" t="str">
        <f>"17827616501"</f>
        <v>17827616501</v>
      </c>
      <c r="C1276" t="str">
        <f>"36073119910505081X"</f>
        <v>36073119910505081X</v>
      </c>
      <c r="D1276" t="s">
        <v>0</v>
      </c>
      <c r="E1276" t="s">
        <v>0</v>
      </c>
      <c r="F1276" t="s">
        <v>1</v>
      </c>
      <c r="G1276" t="str">
        <f>"2018-11-19 13:47:30"</f>
        <v>2018-11-19 13:47:30</v>
      </c>
    </row>
    <row r="1277" spans="1:7" x14ac:dyDescent="0.2">
      <c r="A1277" t="s">
        <v>1239</v>
      </c>
      <c r="B1277" t="str">
        <f>"15800374814"</f>
        <v>15800374814</v>
      </c>
      <c r="C1277" t="str">
        <f>"610324199103010511"</f>
        <v>610324199103010511</v>
      </c>
      <c r="D1277" t="s">
        <v>1240</v>
      </c>
      <c r="E1277" t="s">
        <v>1241</v>
      </c>
      <c r="F1277" t="s">
        <v>1</v>
      </c>
      <c r="G1277" t="str">
        <f>"2018-11-19 13:47:24"</f>
        <v>2018-11-19 13:47:24</v>
      </c>
    </row>
    <row r="1278" spans="1:7" x14ac:dyDescent="0.2">
      <c r="A1278" t="s">
        <v>0</v>
      </c>
      <c r="B1278" t="str">
        <f>"15094160806"</f>
        <v>15094160806</v>
      </c>
      <c r="C1278" t="s">
        <v>0</v>
      </c>
      <c r="D1278" t="s">
        <v>0</v>
      </c>
      <c r="E1278" t="s">
        <v>0</v>
      </c>
      <c r="F1278" t="s">
        <v>1</v>
      </c>
      <c r="G1278" t="str">
        <f>"2018-11-19 13:47:14"</f>
        <v>2018-11-19 13:47:14</v>
      </c>
    </row>
    <row r="1279" spans="1:7" x14ac:dyDescent="0.2">
      <c r="A1279" t="s">
        <v>1242</v>
      </c>
      <c r="B1279" t="str">
        <f>"18630288293"</f>
        <v>18630288293</v>
      </c>
      <c r="C1279" t="str">
        <f>"130623198902150351"</f>
        <v>130623198902150351</v>
      </c>
      <c r="D1279" t="s">
        <v>0</v>
      </c>
      <c r="E1279" t="s">
        <v>0</v>
      </c>
      <c r="F1279" t="s">
        <v>1</v>
      </c>
      <c r="G1279" t="str">
        <f>"2018-11-19 13:47:04"</f>
        <v>2018-11-19 13:47:04</v>
      </c>
    </row>
    <row r="1280" spans="1:7" x14ac:dyDescent="0.2">
      <c r="A1280" t="s">
        <v>0</v>
      </c>
      <c r="B1280" t="str">
        <f>"17825656022"</f>
        <v>17825656022</v>
      </c>
      <c r="C1280" t="s">
        <v>0</v>
      </c>
      <c r="D1280" t="s">
        <v>0</v>
      </c>
      <c r="E1280" t="s">
        <v>0</v>
      </c>
      <c r="F1280" t="s">
        <v>1</v>
      </c>
      <c r="G1280" t="str">
        <f>"2018-11-19 13:46:51"</f>
        <v>2018-11-19 13:46:51</v>
      </c>
    </row>
    <row r="1281" spans="1:7" x14ac:dyDescent="0.2">
      <c r="A1281" t="s">
        <v>1243</v>
      </c>
      <c r="B1281" t="str">
        <f>"15954348366"</f>
        <v>15954348366</v>
      </c>
      <c r="C1281" t="str">
        <f>"372330197711282211"</f>
        <v>372330197711282211</v>
      </c>
      <c r="D1281" t="s">
        <v>0</v>
      </c>
      <c r="E1281" t="s">
        <v>0</v>
      </c>
      <c r="F1281" t="s">
        <v>1</v>
      </c>
      <c r="G1281" t="str">
        <f>"2018-11-19 13:46:30"</f>
        <v>2018-11-19 13:46:30</v>
      </c>
    </row>
    <row r="1282" spans="1:7" x14ac:dyDescent="0.2">
      <c r="A1282" t="s">
        <v>1244</v>
      </c>
      <c r="B1282" t="str">
        <f>"13190745669"</f>
        <v>13190745669</v>
      </c>
      <c r="C1282" t="str">
        <f>"150202198708120634"</f>
        <v>150202198708120634</v>
      </c>
      <c r="D1282" t="s">
        <v>0</v>
      </c>
      <c r="E1282" t="s">
        <v>0</v>
      </c>
      <c r="F1282" t="s">
        <v>1</v>
      </c>
      <c r="G1282" t="str">
        <f>"2018-11-19 13:46:17"</f>
        <v>2018-11-19 13:46:17</v>
      </c>
    </row>
    <row r="1283" spans="1:7" x14ac:dyDescent="0.2">
      <c r="A1283" t="s">
        <v>1245</v>
      </c>
      <c r="B1283" t="str">
        <f>"15121165583"</f>
        <v>15121165583</v>
      </c>
      <c r="C1283" t="str">
        <f>"310225198409082417"</f>
        <v>310225198409082417</v>
      </c>
      <c r="D1283" t="s">
        <v>0</v>
      </c>
      <c r="E1283" t="s">
        <v>0</v>
      </c>
      <c r="F1283" t="s">
        <v>1</v>
      </c>
      <c r="G1283" t="str">
        <f>"2018-11-19 13:46:03"</f>
        <v>2018-11-19 13:46:03</v>
      </c>
    </row>
    <row r="1284" spans="1:7" x14ac:dyDescent="0.2">
      <c r="A1284" t="s">
        <v>1246</v>
      </c>
      <c r="B1284" t="str">
        <f>"18807193644"</f>
        <v>18807193644</v>
      </c>
      <c r="C1284" t="str">
        <f>"420683199306112842"</f>
        <v>420683199306112842</v>
      </c>
      <c r="D1284" t="s">
        <v>0</v>
      </c>
      <c r="E1284" t="s">
        <v>0</v>
      </c>
      <c r="F1284" t="s">
        <v>1</v>
      </c>
      <c r="G1284" t="str">
        <f>"2018-11-19 13:46:00"</f>
        <v>2018-11-19 13:46:00</v>
      </c>
    </row>
    <row r="1285" spans="1:7" x14ac:dyDescent="0.2">
      <c r="A1285" t="s">
        <v>1247</v>
      </c>
      <c r="B1285" t="str">
        <f>"18172777980"</f>
        <v>18172777980</v>
      </c>
      <c r="C1285" t="str">
        <f>"360733199212047635"</f>
        <v>360733199212047635</v>
      </c>
      <c r="D1285" t="s">
        <v>0</v>
      </c>
      <c r="E1285" t="s">
        <v>0</v>
      </c>
      <c r="F1285" t="s">
        <v>1</v>
      </c>
      <c r="G1285" t="str">
        <f>"2018-11-19 13:45:36"</f>
        <v>2018-11-19 13:45:36</v>
      </c>
    </row>
    <row r="1286" spans="1:7" x14ac:dyDescent="0.2">
      <c r="A1286" t="s">
        <v>1248</v>
      </c>
      <c r="B1286" t="str">
        <f>"15893053639"</f>
        <v>15893053639</v>
      </c>
      <c r="C1286" t="str">
        <f>"410825198706307578"</f>
        <v>410825198706307578</v>
      </c>
      <c r="D1286" t="s">
        <v>0</v>
      </c>
      <c r="E1286" t="s">
        <v>0</v>
      </c>
      <c r="F1286" t="s">
        <v>1</v>
      </c>
      <c r="G1286" t="str">
        <f>"2018-11-19 13:45:35"</f>
        <v>2018-11-19 13:45:35</v>
      </c>
    </row>
    <row r="1287" spans="1:7" x14ac:dyDescent="0.2">
      <c r="A1287" t="s">
        <v>1249</v>
      </c>
      <c r="B1287" t="str">
        <f>"15153635287"</f>
        <v>15153635287</v>
      </c>
      <c r="C1287" t="str">
        <f>"130406199301312711"</f>
        <v>130406199301312711</v>
      </c>
      <c r="D1287" t="s">
        <v>0</v>
      </c>
      <c r="E1287" t="s">
        <v>0</v>
      </c>
      <c r="F1287" t="s">
        <v>1</v>
      </c>
      <c r="G1287" t="str">
        <f>"2018-11-19 13:45:28"</f>
        <v>2018-11-19 13:45:28</v>
      </c>
    </row>
    <row r="1288" spans="1:7" x14ac:dyDescent="0.2">
      <c r="A1288" t="s">
        <v>1250</v>
      </c>
      <c r="B1288" t="str">
        <f>"18022184043"</f>
        <v>18022184043</v>
      </c>
      <c r="C1288" t="str">
        <f>"452501197903124436"</f>
        <v>452501197903124436</v>
      </c>
      <c r="D1288" t="s">
        <v>0</v>
      </c>
      <c r="E1288" t="s">
        <v>0</v>
      </c>
      <c r="F1288" t="s">
        <v>1</v>
      </c>
      <c r="G1288" t="str">
        <f>"2018-11-19 13:45:24"</f>
        <v>2018-11-19 13:45:24</v>
      </c>
    </row>
    <row r="1289" spans="1:7" x14ac:dyDescent="0.2">
      <c r="A1289" t="s">
        <v>0</v>
      </c>
      <c r="B1289" t="str">
        <f>"18279213756"</f>
        <v>18279213756</v>
      </c>
      <c r="C1289" t="s">
        <v>0</v>
      </c>
      <c r="D1289" t="s">
        <v>0</v>
      </c>
      <c r="E1289" t="s">
        <v>0</v>
      </c>
      <c r="F1289" t="s">
        <v>1</v>
      </c>
      <c r="G1289" t="str">
        <f>"2018-11-19 13:45:23"</f>
        <v>2018-11-19 13:45:23</v>
      </c>
    </row>
    <row r="1290" spans="1:7" x14ac:dyDescent="0.2">
      <c r="A1290" t="s">
        <v>1251</v>
      </c>
      <c r="B1290" t="str">
        <f>"18889771424"</f>
        <v>18889771424</v>
      </c>
      <c r="C1290" t="str">
        <f>"44088119951116271X"</f>
        <v>44088119951116271X</v>
      </c>
      <c r="D1290" t="s">
        <v>0</v>
      </c>
      <c r="E1290" t="s">
        <v>0</v>
      </c>
      <c r="F1290" t="s">
        <v>1</v>
      </c>
      <c r="G1290" t="str">
        <f>"2018-11-19 13:45:12"</f>
        <v>2018-11-19 13:45:12</v>
      </c>
    </row>
    <row r="1291" spans="1:7" x14ac:dyDescent="0.2">
      <c r="A1291" t="s">
        <v>1252</v>
      </c>
      <c r="B1291" t="str">
        <f>"18373553038"</f>
        <v>18373553038</v>
      </c>
      <c r="C1291" t="str">
        <f>"431023198811133723"</f>
        <v>431023198811133723</v>
      </c>
      <c r="D1291" t="s">
        <v>0</v>
      </c>
      <c r="E1291" t="s">
        <v>0</v>
      </c>
      <c r="F1291" t="s">
        <v>1</v>
      </c>
      <c r="G1291" t="str">
        <f>"2018-11-19 13:45:04"</f>
        <v>2018-11-19 13:45:04</v>
      </c>
    </row>
    <row r="1292" spans="1:7" x14ac:dyDescent="0.2">
      <c r="A1292" t="s">
        <v>1253</v>
      </c>
      <c r="B1292" t="str">
        <f>"18660575176"</f>
        <v>18660575176</v>
      </c>
      <c r="C1292" t="str">
        <f>"370685199001173415"</f>
        <v>370685199001173415</v>
      </c>
      <c r="D1292" t="s">
        <v>0</v>
      </c>
      <c r="E1292" t="s">
        <v>0</v>
      </c>
      <c r="F1292" t="s">
        <v>1</v>
      </c>
      <c r="G1292" t="str">
        <f>"2018-11-19 13:44:52"</f>
        <v>2018-11-19 13:44:52</v>
      </c>
    </row>
    <row r="1293" spans="1:7" x14ac:dyDescent="0.2">
      <c r="A1293" t="s">
        <v>1254</v>
      </c>
      <c r="B1293" t="str">
        <f>"13688447968"</f>
        <v>13688447968</v>
      </c>
      <c r="C1293" t="str">
        <f>"51018219921101261X"</f>
        <v>51018219921101261X</v>
      </c>
      <c r="D1293" t="s">
        <v>0</v>
      </c>
      <c r="E1293" t="s">
        <v>0</v>
      </c>
      <c r="F1293" t="s">
        <v>1</v>
      </c>
      <c r="G1293" t="str">
        <f>"2018-11-19 13:44:36"</f>
        <v>2018-11-19 13:44:36</v>
      </c>
    </row>
    <row r="1294" spans="1:7" x14ac:dyDescent="0.2">
      <c r="A1294" t="s">
        <v>1255</v>
      </c>
      <c r="B1294" t="str">
        <f>"13799181828"</f>
        <v>13799181828</v>
      </c>
      <c r="C1294" t="str">
        <f>"350481198408224531"</f>
        <v>350481198408224531</v>
      </c>
      <c r="D1294" t="s">
        <v>0</v>
      </c>
      <c r="E1294" t="s">
        <v>0</v>
      </c>
      <c r="F1294" t="s">
        <v>1</v>
      </c>
      <c r="G1294" t="str">
        <f>"2018-11-19 13:44:13"</f>
        <v>2018-11-19 13:44:13</v>
      </c>
    </row>
    <row r="1295" spans="1:7" x14ac:dyDescent="0.2">
      <c r="A1295" t="s">
        <v>1256</v>
      </c>
      <c r="B1295" t="str">
        <f>"18744194914"</f>
        <v>18744194914</v>
      </c>
      <c r="C1295" t="str">
        <f>"220112199211121017"</f>
        <v>220112199211121017</v>
      </c>
      <c r="D1295" t="s">
        <v>0</v>
      </c>
      <c r="E1295" t="s">
        <v>0</v>
      </c>
      <c r="F1295" t="s">
        <v>1</v>
      </c>
      <c r="G1295" t="str">
        <f>"2018-11-19 13:44:04"</f>
        <v>2018-11-19 13:44:04</v>
      </c>
    </row>
    <row r="1296" spans="1:7" x14ac:dyDescent="0.2">
      <c r="A1296" t="s">
        <v>1257</v>
      </c>
      <c r="B1296" t="str">
        <f>"15094549802"</f>
        <v>15094549802</v>
      </c>
      <c r="C1296" t="str">
        <f>"220822199701150719"</f>
        <v>220822199701150719</v>
      </c>
      <c r="D1296" t="s">
        <v>0</v>
      </c>
      <c r="E1296" t="s">
        <v>0</v>
      </c>
      <c r="F1296" t="s">
        <v>1</v>
      </c>
      <c r="G1296" t="str">
        <f>"2018-11-19 13:43:59"</f>
        <v>2018-11-19 13:43:59</v>
      </c>
    </row>
    <row r="1297" spans="1:7" x14ac:dyDescent="0.2">
      <c r="A1297" t="s">
        <v>1258</v>
      </c>
      <c r="B1297" t="str">
        <f>"18312156039"</f>
        <v>18312156039</v>
      </c>
      <c r="C1297" t="str">
        <f>"440881197501153378"</f>
        <v>440881197501153378</v>
      </c>
      <c r="D1297" t="s">
        <v>0</v>
      </c>
      <c r="E1297" t="s">
        <v>0</v>
      </c>
      <c r="F1297" t="s">
        <v>1</v>
      </c>
      <c r="G1297" t="str">
        <f>"2018-11-19 13:43:55"</f>
        <v>2018-11-19 13:43:55</v>
      </c>
    </row>
    <row r="1298" spans="1:7" x14ac:dyDescent="0.2">
      <c r="A1298" t="s">
        <v>1259</v>
      </c>
      <c r="B1298" t="str">
        <f>"18725169667"</f>
        <v>18725169667</v>
      </c>
      <c r="C1298" t="str">
        <f>"500231199307283194"</f>
        <v>500231199307283194</v>
      </c>
      <c r="D1298" t="s">
        <v>0</v>
      </c>
      <c r="E1298" t="s">
        <v>0</v>
      </c>
      <c r="F1298" t="s">
        <v>1</v>
      </c>
      <c r="G1298" t="str">
        <f>"2018-11-19 13:43:50"</f>
        <v>2018-11-19 13:43:50</v>
      </c>
    </row>
    <row r="1299" spans="1:7" x14ac:dyDescent="0.2">
      <c r="A1299" t="s">
        <v>1260</v>
      </c>
      <c r="B1299" t="str">
        <f>"13567682666"</f>
        <v>13567682666</v>
      </c>
      <c r="C1299" t="str">
        <f>"452331198208230044"</f>
        <v>452331198208230044</v>
      </c>
      <c r="D1299" t="s">
        <v>0</v>
      </c>
      <c r="E1299" t="s">
        <v>0</v>
      </c>
      <c r="F1299" t="s">
        <v>1</v>
      </c>
      <c r="G1299" t="str">
        <f>"2018-11-19 13:43:47"</f>
        <v>2018-11-19 13:43:47</v>
      </c>
    </row>
    <row r="1300" spans="1:7" x14ac:dyDescent="0.2">
      <c r="A1300" t="s">
        <v>0</v>
      </c>
      <c r="B1300" t="str">
        <f>"15348427383"</f>
        <v>15348427383</v>
      </c>
      <c r="C1300" t="s">
        <v>0</v>
      </c>
      <c r="D1300" t="s">
        <v>0</v>
      </c>
      <c r="E1300" t="s">
        <v>0</v>
      </c>
      <c r="F1300" t="s">
        <v>1</v>
      </c>
      <c r="G1300" t="str">
        <f>"2018-11-19 13:43:46"</f>
        <v>2018-11-19 13:43:46</v>
      </c>
    </row>
    <row r="1301" spans="1:7" x14ac:dyDescent="0.2">
      <c r="A1301" t="s">
        <v>1261</v>
      </c>
      <c r="B1301" t="str">
        <f>"13527009795"</f>
        <v>13527009795</v>
      </c>
      <c r="C1301" t="str">
        <f>"44128319810928036X"</f>
        <v>44128319810928036X</v>
      </c>
      <c r="D1301" t="s">
        <v>0</v>
      </c>
      <c r="E1301" t="s">
        <v>0</v>
      </c>
      <c r="F1301" t="s">
        <v>1</v>
      </c>
      <c r="G1301" t="str">
        <f>"2018-11-19 13:43:41"</f>
        <v>2018-11-19 13:43:41</v>
      </c>
    </row>
    <row r="1302" spans="1:7" x14ac:dyDescent="0.2">
      <c r="A1302" t="s">
        <v>0</v>
      </c>
      <c r="B1302" t="str">
        <f>"15216667256"</f>
        <v>15216667256</v>
      </c>
      <c r="C1302" t="s">
        <v>0</v>
      </c>
      <c r="D1302" t="s">
        <v>0</v>
      </c>
      <c r="E1302" t="s">
        <v>0</v>
      </c>
      <c r="F1302" t="s">
        <v>1</v>
      </c>
      <c r="G1302" t="str">
        <f>"2018-11-19 13:43:30"</f>
        <v>2018-11-19 13:43:30</v>
      </c>
    </row>
    <row r="1303" spans="1:7" x14ac:dyDescent="0.2">
      <c r="A1303" t="s">
        <v>0</v>
      </c>
      <c r="B1303" t="str">
        <f>"15110607069"</f>
        <v>15110607069</v>
      </c>
      <c r="C1303" t="s">
        <v>0</v>
      </c>
      <c r="D1303" t="s">
        <v>0</v>
      </c>
      <c r="E1303" t="s">
        <v>0</v>
      </c>
      <c r="F1303" t="s">
        <v>1</v>
      </c>
      <c r="G1303" t="str">
        <f>"2018-11-19 13:43:27"</f>
        <v>2018-11-19 13:43:27</v>
      </c>
    </row>
    <row r="1304" spans="1:7" x14ac:dyDescent="0.2">
      <c r="A1304" t="s">
        <v>1262</v>
      </c>
      <c r="B1304" t="str">
        <f>"13124433483"</f>
        <v>13124433483</v>
      </c>
      <c r="C1304" t="str">
        <f>"410521198911115514"</f>
        <v>410521198911115514</v>
      </c>
      <c r="D1304" t="s">
        <v>0</v>
      </c>
      <c r="E1304" t="s">
        <v>0</v>
      </c>
      <c r="F1304" t="s">
        <v>1</v>
      </c>
      <c r="G1304" t="str">
        <f>"2018-11-19 13:43:24"</f>
        <v>2018-11-19 13:43:24</v>
      </c>
    </row>
    <row r="1305" spans="1:7" x14ac:dyDescent="0.2">
      <c r="A1305" t="s">
        <v>0</v>
      </c>
      <c r="B1305" t="str">
        <f>"18275245457"</f>
        <v>18275245457</v>
      </c>
      <c r="C1305" t="s">
        <v>0</v>
      </c>
      <c r="D1305" t="s">
        <v>0</v>
      </c>
      <c r="E1305" t="s">
        <v>0</v>
      </c>
      <c r="F1305" t="s">
        <v>1</v>
      </c>
      <c r="G1305" t="str">
        <f>"2018-11-19 13:43:02"</f>
        <v>2018-11-19 13:43:02</v>
      </c>
    </row>
    <row r="1306" spans="1:7" x14ac:dyDescent="0.2">
      <c r="A1306" t="s">
        <v>1263</v>
      </c>
      <c r="B1306" t="str">
        <f>"13833362636"</f>
        <v>13833362636</v>
      </c>
      <c r="C1306" t="str">
        <f>"13073119840131005X"</f>
        <v>13073119840131005X</v>
      </c>
      <c r="D1306" t="s">
        <v>1264</v>
      </c>
      <c r="E1306" t="s">
        <v>1265</v>
      </c>
      <c r="F1306" t="s">
        <v>1</v>
      </c>
      <c r="G1306" t="str">
        <f>"2018-11-19 13:42:37"</f>
        <v>2018-11-19 13:42:37</v>
      </c>
    </row>
    <row r="1307" spans="1:7" x14ac:dyDescent="0.2">
      <c r="A1307" t="s">
        <v>1266</v>
      </c>
      <c r="B1307" t="str">
        <f>"18268012839"</f>
        <v>18268012839</v>
      </c>
      <c r="C1307" t="str">
        <f>"341281199207272097"</f>
        <v>341281199207272097</v>
      </c>
      <c r="D1307" t="s">
        <v>0</v>
      </c>
      <c r="E1307" t="s">
        <v>0</v>
      </c>
      <c r="F1307" t="s">
        <v>1</v>
      </c>
      <c r="G1307" t="str">
        <f>"2018-11-19 13:42:26"</f>
        <v>2018-11-19 13:42:26</v>
      </c>
    </row>
    <row r="1308" spans="1:7" x14ac:dyDescent="0.2">
      <c r="A1308" t="s">
        <v>1267</v>
      </c>
      <c r="B1308" t="str">
        <f>"18308975671"</f>
        <v>18308975671</v>
      </c>
      <c r="C1308" t="str">
        <f>"520201199605054037"</f>
        <v>520201199605054037</v>
      </c>
      <c r="D1308" t="s">
        <v>0</v>
      </c>
      <c r="E1308" t="s">
        <v>0</v>
      </c>
      <c r="F1308" t="s">
        <v>1</v>
      </c>
      <c r="G1308" t="str">
        <f>"2018-11-19 13:41:52"</f>
        <v>2018-11-19 13:41:52</v>
      </c>
    </row>
    <row r="1309" spans="1:7" x14ac:dyDescent="0.2">
      <c r="A1309" t="s">
        <v>1268</v>
      </c>
      <c r="B1309" t="str">
        <f>"18787794085"</f>
        <v>18787794085</v>
      </c>
      <c r="C1309" t="str">
        <f>"530402199604082414"</f>
        <v>530402199604082414</v>
      </c>
      <c r="D1309" t="s">
        <v>0</v>
      </c>
      <c r="E1309" t="s">
        <v>0</v>
      </c>
      <c r="F1309" t="s">
        <v>1</v>
      </c>
      <c r="G1309" t="str">
        <f>"2018-11-19 13:41:50"</f>
        <v>2018-11-19 13:41:50</v>
      </c>
    </row>
    <row r="1310" spans="1:7" x14ac:dyDescent="0.2">
      <c r="A1310" t="s">
        <v>1269</v>
      </c>
      <c r="B1310" t="str">
        <f>"15256301369"</f>
        <v>15256301369</v>
      </c>
      <c r="C1310" t="str">
        <f>"342524198010200036"</f>
        <v>342524198010200036</v>
      </c>
      <c r="D1310" t="s">
        <v>0</v>
      </c>
      <c r="E1310" t="s">
        <v>0</v>
      </c>
      <c r="F1310" t="s">
        <v>1</v>
      </c>
      <c r="G1310" t="str">
        <f>"2018-11-19 13:41:50"</f>
        <v>2018-11-19 13:41:50</v>
      </c>
    </row>
    <row r="1311" spans="1:7" x14ac:dyDescent="0.2">
      <c r="A1311" t="s">
        <v>1270</v>
      </c>
      <c r="B1311" t="str">
        <f>"13650927022"</f>
        <v>13650927022</v>
      </c>
      <c r="C1311" t="str">
        <f>"440281198010102471"</f>
        <v>440281198010102471</v>
      </c>
      <c r="D1311" t="s">
        <v>1271</v>
      </c>
      <c r="E1311" t="s">
        <v>1272</v>
      </c>
      <c r="F1311" t="s">
        <v>1</v>
      </c>
      <c r="G1311" t="str">
        <f>"2018-11-19 13:41:49"</f>
        <v>2018-11-19 13:41:49</v>
      </c>
    </row>
    <row r="1312" spans="1:7" x14ac:dyDescent="0.2">
      <c r="A1312" t="s">
        <v>1273</v>
      </c>
      <c r="B1312" t="str">
        <f>"13262851013"</f>
        <v>13262851013</v>
      </c>
      <c r="C1312" t="str">
        <f>"342423199107056555"</f>
        <v>342423199107056555</v>
      </c>
      <c r="D1312" t="s">
        <v>0</v>
      </c>
      <c r="E1312" t="s">
        <v>0</v>
      </c>
      <c r="F1312" t="s">
        <v>1</v>
      </c>
      <c r="G1312" t="str">
        <f>"2018-11-19 13:41:46"</f>
        <v>2018-11-19 13:41:46</v>
      </c>
    </row>
    <row r="1313" spans="1:7" x14ac:dyDescent="0.2">
      <c r="A1313" t="s">
        <v>1274</v>
      </c>
      <c r="B1313" t="str">
        <f>"13998653972"</f>
        <v>13998653972</v>
      </c>
      <c r="C1313" t="str">
        <f>"210211198712264019"</f>
        <v>210211198712264019</v>
      </c>
      <c r="D1313" t="s">
        <v>0</v>
      </c>
      <c r="E1313" t="s">
        <v>0</v>
      </c>
      <c r="F1313" t="s">
        <v>1</v>
      </c>
      <c r="G1313" t="str">
        <f>"2018-11-19 13:41:43"</f>
        <v>2018-11-19 13:41:43</v>
      </c>
    </row>
    <row r="1314" spans="1:7" x14ac:dyDescent="0.2">
      <c r="A1314" t="s">
        <v>1275</v>
      </c>
      <c r="B1314" t="str">
        <f>"13222666112"</f>
        <v>13222666112</v>
      </c>
      <c r="C1314" t="str">
        <f>"620422199101197719"</f>
        <v>620422199101197719</v>
      </c>
      <c r="D1314" t="s">
        <v>0</v>
      </c>
      <c r="E1314" t="s">
        <v>0</v>
      </c>
      <c r="F1314" t="s">
        <v>1</v>
      </c>
      <c r="G1314" t="str">
        <f>"2018-11-19 13:41:37"</f>
        <v>2018-11-19 13:41:37</v>
      </c>
    </row>
    <row r="1315" spans="1:7" x14ac:dyDescent="0.2">
      <c r="A1315" t="s">
        <v>1276</v>
      </c>
      <c r="B1315" t="str">
        <f>"13089713427"</f>
        <v>13089713427</v>
      </c>
      <c r="C1315" t="str">
        <f>"23010219910621371X"</f>
        <v>23010219910621371X</v>
      </c>
      <c r="D1315" t="s">
        <v>1277</v>
      </c>
      <c r="E1315" t="s">
        <v>1278</v>
      </c>
      <c r="F1315" t="s">
        <v>1</v>
      </c>
      <c r="G1315" t="str">
        <f>"2018-11-19 13:41:35"</f>
        <v>2018-11-19 13:41:35</v>
      </c>
    </row>
    <row r="1316" spans="1:7" x14ac:dyDescent="0.2">
      <c r="A1316" t="s">
        <v>1279</v>
      </c>
      <c r="B1316" t="str">
        <f>"13103718090"</f>
        <v>13103718090</v>
      </c>
      <c r="C1316" t="str">
        <f>"410184198904260012"</f>
        <v>410184198904260012</v>
      </c>
      <c r="D1316" t="s">
        <v>0</v>
      </c>
      <c r="E1316" t="s">
        <v>0</v>
      </c>
      <c r="F1316" t="s">
        <v>1</v>
      </c>
      <c r="G1316" t="str">
        <f>"2018-11-19 13:41:24"</f>
        <v>2018-11-19 13:41:24</v>
      </c>
    </row>
    <row r="1317" spans="1:7" x14ac:dyDescent="0.2">
      <c r="A1317" t="s">
        <v>0</v>
      </c>
      <c r="B1317" t="str">
        <f>"13953000701"</f>
        <v>13953000701</v>
      </c>
      <c r="C1317" t="s">
        <v>0</v>
      </c>
      <c r="D1317" t="s">
        <v>0</v>
      </c>
      <c r="E1317" t="s">
        <v>0</v>
      </c>
      <c r="F1317" t="s">
        <v>1</v>
      </c>
      <c r="G1317" t="str">
        <f>"2018-11-19 13:41:15"</f>
        <v>2018-11-19 13:41:15</v>
      </c>
    </row>
    <row r="1318" spans="1:7" x14ac:dyDescent="0.2">
      <c r="A1318" t="s">
        <v>1280</v>
      </c>
      <c r="B1318" t="str">
        <f>"13700146261"</f>
        <v>13700146261</v>
      </c>
      <c r="C1318" t="str">
        <f>"210502197802231814"</f>
        <v>210502197802231814</v>
      </c>
      <c r="D1318" t="s">
        <v>0</v>
      </c>
      <c r="E1318" t="s">
        <v>0</v>
      </c>
      <c r="F1318" t="s">
        <v>1</v>
      </c>
      <c r="G1318" t="str">
        <f>"2018-11-19 13:40:56"</f>
        <v>2018-11-19 13:40:56</v>
      </c>
    </row>
    <row r="1319" spans="1:7" x14ac:dyDescent="0.2">
      <c r="A1319" t="s">
        <v>1281</v>
      </c>
      <c r="B1319" t="str">
        <f>"18797177638"</f>
        <v>18797177638</v>
      </c>
      <c r="C1319" t="str">
        <f>"330782198601295111"</f>
        <v>330782198601295111</v>
      </c>
      <c r="D1319" t="s">
        <v>0</v>
      </c>
      <c r="E1319" t="s">
        <v>0</v>
      </c>
      <c r="F1319" t="s">
        <v>1</v>
      </c>
      <c r="G1319" t="str">
        <f>"2018-11-19 13:40:30"</f>
        <v>2018-11-19 13:40:30</v>
      </c>
    </row>
    <row r="1320" spans="1:7" x14ac:dyDescent="0.2">
      <c r="A1320" t="s">
        <v>1282</v>
      </c>
      <c r="B1320" t="str">
        <f>"18475231218"</f>
        <v>18475231218</v>
      </c>
      <c r="C1320" t="str">
        <f>"441424199709272246"</f>
        <v>441424199709272246</v>
      </c>
      <c r="D1320" t="s">
        <v>0</v>
      </c>
      <c r="E1320" t="s">
        <v>0</v>
      </c>
      <c r="F1320" t="s">
        <v>1</v>
      </c>
      <c r="G1320" t="str">
        <f>"2018-11-19 13:40:23"</f>
        <v>2018-11-19 13:40:23</v>
      </c>
    </row>
    <row r="1321" spans="1:7" x14ac:dyDescent="0.2">
      <c r="A1321" t="s">
        <v>0</v>
      </c>
      <c r="B1321" t="str">
        <f>"13534739961"</f>
        <v>13534739961</v>
      </c>
      <c r="C1321" t="s">
        <v>0</v>
      </c>
      <c r="D1321" t="s">
        <v>0</v>
      </c>
      <c r="E1321" t="s">
        <v>0</v>
      </c>
      <c r="F1321" t="s">
        <v>1</v>
      </c>
      <c r="G1321" t="str">
        <f>"2018-11-19 13:40:21"</f>
        <v>2018-11-19 13:40:21</v>
      </c>
    </row>
    <row r="1322" spans="1:7" x14ac:dyDescent="0.2">
      <c r="A1322" t="s">
        <v>1283</v>
      </c>
      <c r="B1322" t="str">
        <f>"18671319759"</f>
        <v>18671319759</v>
      </c>
      <c r="C1322" t="str">
        <f>"421127198002120067"</f>
        <v>421127198002120067</v>
      </c>
      <c r="D1322" t="s">
        <v>0</v>
      </c>
      <c r="E1322" t="s">
        <v>0</v>
      </c>
      <c r="F1322" t="s">
        <v>1</v>
      </c>
      <c r="G1322" t="str">
        <f>"2018-11-19 13:40:08"</f>
        <v>2018-11-19 13:40:08</v>
      </c>
    </row>
    <row r="1323" spans="1:7" x14ac:dyDescent="0.2">
      <c r="A1323" t="s">
        <v>1284</v>
      </c>
      <c r="B1323" t="str">
        <f>"13923350593"</f>
        <v>13923350593</v>
      </c>
      <c r="C1323" t="str">
        <f>"442000198410074038"</f>
        <v>442000198410074038</v>
      </c>
      <c r="D1323" t="s">
        <v>0</v>
      </c>
      <c r="E1323" t="s">
        <v>0</v>
      </c>
      <c r="F1323" t="s">
        <v>1</v>
      </c>
      <c r="G1323" t="str">
        <f>"2018-11-19 13:40:06"</f>
        <v>2018-11-19 13:40:06</v>
      </c>
    </row>
    <row r="1324" spans="1:7" x14ac:dyDescent="0.2">
      <c r="A1324" t="s">
        <v>1285</v>
      </c>
      <c r="B1324" t="str">
        <f>"13563982533"</f>
        <v>13563982533</v>
      </c>
      <c r="C1324" t="str">
        <f>"371311198212203237"</f>
        <v>371311198212203237</v>
      </c>
      <c r="D1324" t="s">
        <v>0</v>
      </c>
      <c r="E1324" t="s">
        <v>0</v>
      </c>
      <c r="F1324" t="s">
        <v>1</v>
      </c>
      <c r="G1324" t="str">
        <f>"2018-11-19 13:39:52"</f>
        <v>2018-11-19 13:39:52</v>
      </c>
    </row>
    <row r="1325" spans="1:7" x14ac:dyDescent="0.2">
      <c r="A1325" t="s">
        <v>1286</v>
      </c>
      <c r="B1325" t="str">
        <f>"15863219036"</f>
        <v>15863219036</v>
      </c>
      <c r="C1325" t="str">
        <f>"370406198707106184"</f>
        <v>370406198707106184</v>
      </c>
      <c r="D1325" t="s">
        <v>0</v>
      </c>
      <c r="E1325" t="s">
        <v>0</v>
      </c>
      <c r="F1325" t="s">
        <v>1</v>
      </c>
      <c r="G1325" t="str">
        <f>"2018-11-19 13:39:47"</f>
        <v>2018-11-19 13:39:47</v>
      </c>
    </row>
    <row r="1326" spans="1:7" x14ac:dyDescent="0.2">
      <c r="A1326" t="s">
        <v>1287</v>
      </c>
      <c r="B1326" t="str">
        <f>"13666111712"</f>
        <v>13666111712</v>
      </c>
      <c r="C1326" t="str">
        <f>"510124199501250014"</f>
        <v>510124199501250014</v>
      </c>
      <c r="D1326" t="s">
        <v>0</v>
      </c>
      <c r="E1326" t="s">
        <v>0</v>
      </c>
      <c r="F1326" t="s">
        <v>1</v>
      </c>
      <c r="G1326" t="str">
        <f>"2018-11-19 13:39:42"</f>
        <v>2018-11-19 13:39:42</v>
      </c>
    </row>
    <row r="1327" spans="1:7" x14ac:dyDescent="0.2">
      <c r="A1327" t="s">
        <v>1288</v>
      </c>
      <c r="B1327" t="str">
        <f>"15098046494"</f>
        <v>15098046494</v>
      </c>
      <c r="C1327" t="str">
        <f>"421121199101266615"</f>
        <v>421121199101266615</v>
      </c>
      <c r="D1327" t="s">
        <v>1289</v>
      </c>
      <c r="E1327" t="s">
        <v>1290</v>
      </c>
      <c r="F1327" t="s">
        <v>1</v>
      </c>
      <c r="G1327" t="str">
        <f>"2018-11-19 13:39:41"</f>
        <v>2018-11-19 13:39:41</v>
      </c>
    </row>
    <row r="1328" spans="1:7" x14ac:dyDescent="0.2">
      <c r="A1328" t="s">
        <v>1291</v>
      </c>
      <c r="B1328" t="str">
        <f>"18206090568"</f>
        <v>18206090568</v>
      </c>
      <c r="C1328" t="str">
        <f>"350500197607030521"</f>
        <v>350500197607030521</v>
      </c>
      <c r="D1328" t="s">
        <v>0</v>
      </c>
      <c r="E1328" t="s">
        <v>0</v>
      </c>
      <c r="F1328" t="s">
        <v>1</v>
      </c>
      <c r="G1328" t="str">
        <f>"2018-11-19 13:39:28"</f>
        <v>2018-11-19 13:39:28</v>
      </c>
    </row>
    <row r="1329" spans="1:7" x14ac:dyDescent="0.2">
      <c r="A1329" t="s">
        <v>1292</v>
      </c>
      <c r="B1329" t="str">
        <f>"15880076154"</f>
        <v>15880076154</v>
      </c>
      <c r="C1329" t="str">
        <f>"350102199311164125"</f>
        <v>350102199311164125</v>
      </c>
      <c r="D1329" t="s">
        <v>0</v>
      </c>
      <c r="E1329" t="s">
        <v>0</v>
      </c>
      <c r="F1329" t="s">
        <v>1</v>
      </c>
      <c r="G1329" t="str">
        <f>"2018-11-19 13:39:12"</f>
        <v>2018-11-19 13:39:12</v>
      </c>
    </row>
    <row r="1330" spans="1:7" x14ac:dyDescent="0.2">
      <c r="A1330" t="s">
        <v>1293</v>
      </c>
      <c r="B1330" t="str">
        <f>"18655298700"</f>
        <v>18655298700</v>
      </c>
      <c r="C1330" t="str">
        <f>"34112619890728203X"</f>
        <v>34112619890728203X</v>
      </c>
      <c r="D1330" t="s">
        <v>0</v>
      </c>
      <c r="E1330" t="s">
        <v>0</v>
      </c>
      <c r="F1330" t="s">
        <v>1</v>
      </c>
      <c r="G1330" t="str">
        <f>"2018-11-19 13:38:57"</f>
        <v>2018-11-19 13:38:57</v>
      </c>
    </row>
    <row r="1331" spans="1:7" x14ac:dyDescent="0.2">
      <c r="A1331" t="s">
        <v>1294</v>
      </c>
      <c r="B1331" t="str">
        <f>"17543033306"</f>
        <v>17543033306</v>
      </c>
      <c r="C1331" t="str">
        <f>"220103199506054556"</f>
        <v>220103199506054556</v>
      </c>
      <c r="D1331" t="s">
        <v>0</v>
      </c>
      <c r="E1331" t="s">
        <v>0</v>
      </c>
      <c r="F1331" t="s">
        <v>1</v>
      </c>
      <c r="G1331" t="str">
        <f>"2018-11-19 13:38:47"</f>
        <v>2018-11-19 13:38:47</v>
      </c>
    </row>
    <row r="1332" spans="1:7" x14ac:dyDescent="0.2">
      <c r="A1332" t="s">
        <v>1295</v>
      </c>
      <c r="B1332" t="str">
        <f>"15289815506"</f>
        <v>15289815506</v>
      </c>
      <c r="C1332" t="str">
        <f>"460031198010285238"</f>
        <v>460031198010285238</v>
      </c>
      <c r="D1332" t="s">
        <v>1296</v>
      </c>
      <c r="E1332" t="s">
        <v>1297</v>
      </c>
      <c r="F1332" t="s">
        <v>1</v>
      </c>
      <c r="G1332" t="str">
        <f>"2018-11-19 13:38:45"</f>
        <v>2018-11-19 13:38:45</v>
      </c>
    </row>
    <row r="1333" spans="1:7" x14ac:dyDescent="0.2">
      <c r="A1333" t="s">
        <v>1298</v>
      </c>
      <c r="B1333" t="str">
        <f>"15875181028"</f>
        <v>15875181028</v>
      </c>
      <c r="C1333" t="str">
        <f>"44172119920706003X"</f>
        <v>44172119920706003X</v>
      </c>
      <c r="D1333" t="s">
        <v>1299</v>
      </c>
      <c r="E1333" t="s">
        <v>1300</v>
      </c>
      <c r="F1333" t="s">
        <v>1</v>
      </c>
      <c r="G1333" t="str">
        <f>"2018-11-19 13:38:26"</f>
        <v>2018-11-19 13:38:26</v>
      </c>
    </row>
    <row r="1334" spans="1:7" x14ac:dyDescent="0.2">
      <c r="A1334" t="s">
        <v>1301</v>
      </c>
      <c r="B1334" t="str">
        <f>"15289206521"</f>
        <v>15289206521</v>
      </c>
      <c r="C1334" t="str">
        <f>"610425198710013412"</f>
        <v>610425198710013412</v>
      </c>
      <c r="D1334" t="s">
        <v>0</v>
      </c>
      <c r="E1334" t="s">
        <v>0</v>
      </c>
      <c r="F1334" t="s">
        <v>1</v>
      </c>
      <c r="G1334" t="str">
        <f>"2018-11-19 13:38:11"</f>
        <v>2018-11-19 13:38:11</v>
      </c>
    </row>
    <row r="1335" spans="1:7" x14ac:dyDescent="0.2">
      <c r="A1335" t="s">
        <v>0</v>
      </c>
      <c r="B1335" t="str">
        <f>"13185479238"</f>
        <v>13185479238</v>
      </c>
      <c r="C1335" t="s">
        <v>0</v>
      </c>
      <c r="D1335" t="s">
        <v>0</v>
      </c>
      <c r="E1335" t="s">
        <v>0</v>
      </c>
      <c r="F1335" t="s">
        <v>1</v>
      </c>
      <c r="G1335" t="str">
        <f>"2018-11-19 13:38:08"</f>
        <v>2018-11-19 13:38:08</v>
      </c>
    </row>
    <row r="1336" spans="1:7" x14ac:dyDescent="0.2">
      <c r="A1336" t="s">
        <v>1302</v>
      </c>
      <c r="B1336" t="str">
        <f>"13116135955"</f>
        <v>13116135955</v>
      </c>
      <c r="C1336" t="str">
        <f>"120106198109283014"</f>
        <v>120106198109283014</v>
      </c>
      <c r="D1336" t="s">
        <v>0</v>
      </c>
      <c r="E1336" t="s">
        <v>0</v>
      </c>
      <c r="F1336" t="s">
        <v>1</v>
      </c>
      <c r="G1336" t="str">
        <f>"2018-11-19 13:37:43"</f>
        <v>2018-11-19 13:37:43</v>
      </c>
    </row>
    <row r="1337" spans="1:7" x14ac:dyDescent="0.2">
      <c r="A1337" t="s">
        <v>0</v>
      </c>
      <c r="B1337" t="str">
        <f>"17777524601"</f>
        <v>17777524601</v>
      </c>
      <c r="C1337" t="s">
        <v>0</v>
      </c>
      <c r="D1337" t="s">
        <v>0</v>
      </c>
      <c r="E1337" t="s">
        <v>0</v>
      </c>
      <c r="F1337" t="s">
        <v>1</v>
      </c>
      <c r="G1337" t="str">
        <f>"2018-11-19 13:37:23"</f>
        <v>2018-11-19 13:37:23</v>
      </c>
    </row>
    <row r="1338" spans="1:7" x14ac:dyDescent="0.2">
      <c r="A1338" t="s">
        <v>1303</v>
      </c>
      <c r="B1338" t="str">
        <f>"13437686468"</f>
        <v>13437686468</v>
      </c>
      <c r="C1338" t="str">
        <f>"441324198910220077"</f>
        <v>441324198910220077</v>
      </c>
      <c r="D1338" t="s">
        <v>0</v>
      </c>
      <c r="E1338" t="s">
        <v>0</v>
      </c>
      <c r="F1338" t="s">
        <v>1</v>
      </c>
      <c r="G1338" t="str">
        <f>"2018-11-19 13:37:14"</f>
        <v>2018-11-19 13:37:14</v>
      </c>
    </row>
    <row r="1339" spans="1:7" x14ac:dyDescent="0.2">
      <c r="A1339" t="s">
        <v>1304</v>
      </c>
      <c r="B1339" t="str">
        <f>"15775674111"</f>
        <v>15775674111</v>
      </c>
      <c r="C1339" t="str">
        <f>"513022199007148211"</f>
        <v>513022199007148211</v>
      </c>
      <c r="D1339" t="s">
        <v>0</v>
      </c>
      <c r="E1339" t="s">
        <v>0</v>
      </c>
      <c r="F1339" t="s">
        <v>1</v>
      </c>
      <c r="G1339" t="str">
        <f>"2018-11-19 13:37:01"</f>
        <v>2018-11-19 13:37:01</v>
      </c>
    </row>
    <row r="1340" spans="1:7" x14ac:dyDescent="0.2">
      <c r="A1340" t="s">
        <v>0</v>
      </c>
      <c r="B1340" t="str">
        <f>"18870381997"</f>
        <v>18870381997</v>
      </c>
      <c r="C1340" t="s">
        <v>0</v>
      </c>
      <c r="D1340" t="s">
        <v>0</v>
      </c>
      <c r="E1340" t="s">
        <v>0</v>
      </c>
      <c r="F1340" t="s">
        <v>1</v>
      </c>
      <c r="G1340" t="str">
        <f>"2018-11-19 13:36:59"</f>
        <v>2018-11-19 13:36:59</v>
      </c>
    </row>
    <row r="1341" spans="1:7" x14ac:dyDescent="0.2">
      <c r="A1341" t="s">
        <v>1305</v>
      </c>
      <c r="B1341" t="str">
        <f>"18174130775"</f>
        <v>18174130775</v>
      </c>
      <c r="C1341" t="str">
        <f>"45012119891213451X"</f>
        <v>45012119891213451X</v>
      </c>
      <c r="D1341" t="s">
        <v>0</v>
      </c>
      <c r="E1341" t="s">
        <v>0</v>
      </c>
      <c r="F1341" t="s">
        <v>1</v>
      </c>
      <c r="G1341" t="str">
        <f>"2018-11-19 13:36:56"</f>
        <v>2018-11-19 13:36:56</v>
      </c>
    </row>
    <row r="1342" spans="1:7" x14ac:dyDescent="0.2">
      <c r="A1342" t="s">
        <v>0</v>
      </c>
      <c r="B1342" t="str">
        <f>"18438885967"</f>
        <v>18438885967</v>
      </c>
      <c r="C1342" t="s">
        <v>0</v>
      </c>
      <c r="D1342" t="s">
        <v>0</v>
      </c>
      <c r="E1342" t="s">
        <v>0</v>
      </c>
      <c r="F1342" t="s">
        <v>1</v>
      </c>
      <c r="G1342" t="str">
        <f>"2018-11-19 13:36:32"</f>
        <v>2018-11-19 13:36:32</v>
      </c>
    </row>
    <row r="1343" spans="1:7" x14ac:dyDescent="0.2">
      <c r="A1343" t="s">
        <v>1306</v>
      </c>
      <c r="B1343" t="str">
        <f>"17628197689"</f>
        <v>17628197689</v>
      </c>
      <c r="C1343" t="str">
        <f>"511322200008231316"</f>
        <v>511322200008231316</v>
      </c>
      <c r="D1343" t="s">
        <v>0</v>
      </c>
      <c r="E1343" t="s">
        <v>0</v>
      </c>
      <c r="F1343" t="s">
        <v>1</v>
      </c>
      <c r="G1343" t="str">
        <f>"2018-11-19 13:36:26"</f>
        <v>2018-11-19 13:36:26</v>
      </c>
    </row>
    <row r="1344" spans="1:7" x14ac:dyDescent="0.2">
      <c r="A1344" t="s">
        <v>0</v>
      </c>
      <c r="B1344" t="str">
        <f>"15857599952"</f>
        <v>15857599952</v>
      </c>
      <c r="C1344" t="s">
        <v>0</v>
      </c>
      <c r="D1344" t="s">
        <v>0</v>
      </c>
      <c r="E1344" t="s">
        <v>0</v>
      </c>
      <c r="F1344" t="s">
        <v>1</v>
      </c>
      <c r="G1344" t="str">
        <f>"2018-11-19 13:36:19"</f>
        <v>2018-11-19 13:36:19</v>
      </c>
    </row>
    <row r="1345" spans="1:7" x14ac:dyDescent="0.2">
      <c r="A1345" t="s">
        <v>1307</v>
      </c>
      <c r="B1345" t="str">
        <f>"13083297909"</f>
        <v>13083297909</v>
      </c>
      <c r="C1345" t="str">
        <f>"342901198710273014"</f>
        <v>342901198710273014</v>
      </c>
      <c r="D1345" t="s">
        <v>0</v>
      </c>
      <c r="E1345" t="s">
        <v>0</v>
      </c>
      <c r="F1345" t="s">
        <v>1</v>
      </c>
      <c r="G1345" t="str">
        <f>"2018-11-19 13:36:19"</f>
        <v>2018-11-19 13:36:19</v>
      </c>
    </row>
    <row r="1346" spans="1:7" x14ac:dyDescent="0.2">
      <c r="A1346" t="s">
        <v>0</v>
      </c>
      <c r="B1346" t="str">
        <f>"15297766316"</f>
        <v>15297766316</v>
      </c>
      <c r="C1346" t="s">
        <v>0</v>
      </c>
      <c r="D1346" t="s">
        <v>0</v>
      </c>
      <c r="E1346" t="s">
        <v>0</v>
      </c>
      <c r="F1346" t="s">
        <v>1</v>
      </c>
      <c r="G1346" t="str">
        <f>"2018-11-19 13:36:07"</f>
        <v>2018-11-19 13:36:07</v>
      </c>
    </row>
    <row r="1347" spans="1:7" x14ac:dyDescent="0.2">
      <c r="A1347" t="s">
        <v>1308</v>
      </c>
      <c r="B1347" t="str">
        <f>"18721599095"</f>
        <v>18721599095</v>
      </c>
      <c r="C1347" t="str">
        <f>"310227199110151024"</f>
        <v>310227199110151024</v>
      </c>
      <c r="D1347" t="s">
        <v>0</v>
      </c>
      <c r="E1347" t="s">
        <v>0</v>
      </c>
      <c r="F1347" t="s">
        <v>1</v>
      </c>
      <c r="G1347" t="str">
        <f>"2018-11-19 13:36:00"</f>
        <v>2018-11-19 13:36:00</v>
      </c>
    </row>
    <row r="1348" spans="1:7" x14ac:dyDescent="0.2">
      <c r="A1348" t="s">
        <v>0</v>
      </c>
      <c r="B1348" t="str">
        <f>"18252599027"</f>
        <v>18252599027</v>
      </c>
      <c r="C1348" t="s">
        <v>0</v>
      </c>
      <c r="D1348" t="s">
        <v>0</v>
      </c>
      <c r="E1348" t="s">
        <v>0</v>
      </c>
      <c r="F1348" t="s">
        <v>1</v>
      </c>
      <c r="G1348" t="str">
        <f>"2018-11-19 13:35:57"</f>
        <v>2018-11-19 13:35:57</v>
      </c>
    </row>
    <row r="1349" spans="1:7" x14ac:dyDescent="0.2">
      <c r="A1349" t="s">
        <v>0</v>
      </c>
      <c r="B1349" t="str">
        <f>"13505823113"</f>
        <v>13505823113</v>
      </c>
      <c r="C1349" t="s">
        <v>0</v>
      </c>
      <c r="D1349" t="s">
        <v>0</v>
      </c>
      <c r="E1349" t="s">
        <v>0</v>
      </c>
      <c r="F1349" t="s">
        <v>1</v>
      </c>
      <c r="G1349" t="str">
        <f>"2018-11-19 13:35:26"</f>
        <v>2018-11-19 13:35:26</v>
      </c>
    </row>
    <row r="1350" spans="1:7" x14ac:dyDescent="0.2">
      <c r="A1350" t="s">
        <v>0</v>
      </c>
      <c r="B1350" t="str">
        <f>"13002646140"</f>
        <v>13002646140</v>
      </c>
      <c r="C1350" t="s">
        <v>0</v>
      </c>
      <c r="D1350" t="s">
        <v>0</v>
      </c>
      <c r="E1350" t="s">
        <v>0</v>
      </c>
      <c r="F1350" t="s">
        <v>1</v>
      </c>
      <c r="G1350" t="str">
        <f>"2018-11-19 13:35:21"</f>
        <v>2018-11-19 13:35:21</v>
      </c>
    </row>
    <row r="1351" spans="1:7" x14ac:dyDescent="0.2">
      <c r="A1351" t="s">
        <v>1309</v>
      </c>
      <c r="B1351" t="str">
        <f>"17371720317"</f>
        <v>17371720317</v>
      </c>
      <c r="C1351" t="str">
        <f>"420503199105182329"</f>
        <v>420503199105182329</v>
      </c>
      <c r="D1351" t="s">
        <v>0</v>
      </c>
      <c r="E1351" t="s">
        <v>0</v>
      </c>
      <c r="F1351" t="s">
        <v>1</v>
      </c>
      <c r="G1351" t="str">
        <f>"2018-11-19 13:35:11"</f>
        <v>2018-11-19 13:35:11</v>
      </c>
    </row>
    <row r="1352" spans="1:7" x14ac:dyDescent="0.2">
      <c r="A1352" t="s">
        <v>0</v>
      </c>
      <c r="B1352" t="str">
        <f>"13413657927"</f>
        <v>13413657927</v>
      </c>
      <c r="C1352" t="s">
        <v>0</v>
      </c>
      <c r="D1352" t="s">
        <v>0</v>
      </c>
      <c r="E1352" t="s">
        <v>0</v>
      </c>
      <c r="F1352" t="s">
        <v>1</v>
      </c>
      <c r="G1352" t="str">
        <f>"2018-11-19 13:34:53"</f>
        <v>2018-11-19 13:34:53</v>
      </c>
    </row>
    <row r="1353" spans="1:7" x14ac:dyDescent="0.2">
      <c r="A1353" t="s">
        <v>727</v>
      </c>
      <c r="B1353" t="str">
        <f>"18187005846"</f>
        <v>18187005846</v>
      </c>
      <c r="C1353" t="str">
        <f>"530424199603271625"</f>
        <v>530424199603271625</v>
      </c>
      <c r="D1353" t="s">
        <v>0</v>
      </c>
      <c r="E1353" t="s">
        <v>0</v>
      </c>
      <c r="F1353" t="s">
        <v>1</v>
      </c>
      <c r="G1353" t="str">
        <f>"2018-11-19 13:34:46"</f>
        <v>2018-11-19 13:34:46</v>
      </c>
    </row>
    <row r="1354" spans="1:7" x14ac:dyDescent="0.2">
      <c r="A1354" t="s">
        <v>1310</v>
      </c>
      <c r="B1354" t="str">
        <f>"15953937012"</f>
        <v>15953937012</v>
      </c>
      <c r="C1354" t="str">
        <f>"371325199701186637"</f>
        <v>371325199701186637</v>
      </c>
      <c r="D1354" t="s">
        <v>0</v>
      </c>
      <c r="E1354" t="s">
        <v>0</v>
      </c>
      <c r="F1354" t="s">
        <v>1</v>
      </c>
      <c r="G1354" t="str">
        <f>"2018-11-19 13:34:44"</f>
        <v>2018-11-19 13:34:44</v>
      </c>
    </row>
    <row r="1355" spans="1:7" x14ac:dyDescent="0.2">
      <c r="A1355" t="s">
        <v>0</v>
      </c>
      <c r="B1355" t="str">
        <f>"13712348087"</f>
        <v>13712348087</v>
      </c>
      <c r="C1355" t="s">
        <v>0</v>
      </c>
      <c r="D1355" t="s">
        <v>0</v>
      </c>
      <c r="E1355" t="s">
        <v>0</v>
      </c>
      <c r="F1355" t="s">
        <v>1</v>
      </c>
      <c r="G1355" t="str">
        <f>"2018-11-19 13:34:28"</f>
        <v>2018-11-19 13:34:28</v>
      </c>
    </row>
    <row r="1356" spans="1:7" x14ac:dyDescent="0.2">
      <c r="A1356" t="s">
        <v>1311</v>
      </c>
      <c r="B1356" t="str">
        <f>"18331831628"</f>
        <v>18331831628</v>
      </c>
      <c r="C1356" t="str">
        <f>"131102199912090635"</f>
        <v>131102199912090635</v>
      </c>
      <c r="D1356" t="s">
        <v>0</v>
      </c>
      <c r="E1356" t="s">
        <v>0</v>
      </c>
      <c r="F1356" t="s">
        <v>1</v>
      </c>
      <c r="G1356" t="str">
        <f>"2018-11-19 13:34:20"</f>
        <v>2018-11-19 13:34:20</v>
      </c>
    </row>
    <row r="1357" spans="1:7" x14ac:dyDescent="0.2">
      <c r="A1357" t="s">
        <v>1312</v>
      </c>
      <c r="B1357" t="str">
        <f>"18735621263"</f>
        <v>18735621263</v>
      </c>
      <c r="C1357" t="str">
        <f>"140521199308147633"</f>
        <v>140521199308147633</v>
      </c>
      <c r="D1357" t="s">
        <v>0</v>
      </c>
      <c r="E1357" t="s">
        <v>0</v>
      </c>
      <c r="F1357" t="s">
        <v>1</v>
      </c>
      <c r="G1357" t="str">
        <f>"2018-11-19 13:34:07"</f>
        <v>2018-11-19 13:34:07</v>
      </c>
    </row>
    <row r="1358" spans="1:7" x14ac:dyDescent="0.2">
      <c r="A1358" t="s">
        <v>1313</v>
      </c>
      <c r="B1358" t="str">
        <f>"13650859204"</f>
        <v>13650859204</v>
      </c>
      <c r="C1358" t="str">
        <f>"511011199305037818"</f>
        <v>511011199305037818</v>
      </c>
      <c r="D1358" t="s">
        <v>0</v>
      </c>
      <c r="E1358" t="s">
        <v>0</v>
      </c>
      <c r="F1358" t="s">
        <v>1</v>
      </c>
      <c r="G1358" t="str">
        <f>"2018-11-19 13:33:55"</f>
        <v>2018-11-19 13:33:55</v>
      </c>
    </row>
    <row r="1359" spans="1:7" x14ac:dyDescent="0.2">
      <c r="A1359" t="s">
        <v>1314</v>
      </c>
      <c r="B1359" t="str">
        <f>"18225460677"</f>
        <v>18225460677</v>
      </c>
      <c r="C1359" t="str">
        <f>"512328197109140936"</f>
        <v>512328197109140936</v>
      </c>
      <c r="D1359" t="s">
        <v>0</v>
      </c>
      <c r="E1359" t="s">
        <v>0</v>
      </c>
      <c r="F1359" t="s">
        <v>1</v>
      </c>
      <c r="G1359" t="str">
        <f>"2018-11-19 13:33:54"</f>
        <v>2018-11-19 13:33:54</v>
      </c>
    </row>
    <row r="1360" spans="1:7" x14ac:dyDescent="0.2">
      <c r="A1360" t="s">
        <v>0</v>
      </c>
      <c r="B1360" t="str">
        <f>"18798753053"</f>
        <v>18798753053</v>
      </c>
      <c r="C1360" t="s">
        <v>0</v>
      </c>
      <c r="D1360" t="s">
        <v>0</v>
      </c>
      <c r="E1360" t="s">
        <v>0</v>
      </c>
      <c r="F1360" t="s">
        <v>1</v>
      </c>
      <c r="G1360" t="str">
        <f>"2018-11-19 13:33:53"</f>
        <v>2018-11-19 13:33:53</v>
      </c>
    </row>
    <row r="1361" spans="1:7" x14ac:dyDescent="0.2">
      <c r="A1361" t="s">
        <v>1315</v>
      </c>
      <c r="B1361" t="str">
        <f>"15048820079"</f>
        <v>15048820079</v>
      </c>
      <c r="C1361" t="str">
        <f>"152824199904095322"</f>
        <v>152824199904095322</v>
      </c>
      <c r="D1361" t="s">
        <v>0</v>
      </c>
      <c r="E1361" t="s">
        <v>0</v>
      </c>
      <c r="F1361" t="s">
        <v>1</v>
      </c>
      <c r="G1361" t="str">
        <f>"2018-11-19 13:33:38"</f>
        <v>2018-11-19 13:33:38</v>
      </c>
    </row>
    <row r="1362" spans="1:7" x14ac:dyDescent="0.2">
      <c r="A1362" t="s">
        <v>1316</v>
      </c>
      <c r="B1362" t="str">
        <f>"13458592003"</f>
        <v>13458592003</v>
      </c>
      <c r="C1362" t="str">
        <f>"513002198003080010"</f>
        <v>513002198003080010</v>
      </c>
      <c r="D1362" t="s">
        <v>1317</v>
      </c>
      <c r="E1362" t="s">
        <v>1318</v>
      </c>
      <c r="F1362" t="s">
        <v>1</v>
      </c>
      <c r="G1362" t="str">
        <f>"2018-11-19 13:33:22"</f>
        <v>2018-11-19 13:33:22</v>
      </c>
    </row>
    <row r="1363" spans="1:7" x14ac:dyDescent="0.2">
      <c r="A1363" t="s">
        <v>0</v>
      </c>
      <c r="B1363" t="str">
        <f>"13306744671"</f>
        <v>13306744671</v>
      </c>
      <c r="C1363" t="s">
        <v>0</v>
      </c>
      <c r="D1363" t="s">
        <v>0</v>
      </c>
      <c r="E1363" t="s">
        <v>0</v>
      </c>
      <c r="F1363" t="s">
        <v>1</v>
      </c>
      <c r="G1363" t="str">
        <f>"2018-11-19 13:33:20"</f>
        <v>2018-11-19 13:33:20</v>
      </c>
    </row>
    <row r="1364" spans="1:7" x14ac:dyDescent="0.2">
      <c r="A1364" t="s">
        <v>0</v>
      </c>
      <c r="B1364" t="str">
        <f>"15930531777"</f>
        <v>15930531777</v>
      </c>
      <c r="C1364" t="s">
        <v>0</v>
      </c>
      <c r="D1364" t="s">
        <v>0</v>
      </c>
      <c r="E1364" t="s">
        <v>0</v>
      </c>
      <c r="F1364" t="s">
        <v>1</v>
      </c>
      <c r="G1364" t="str">
        <f>"2018-11-19 13:33:12"</f>
        <v>2018-11-19 13:33:12</v>
      </c>
    </row>
    <row r="1365" spans="1:7" x14ac:dyDescent="0.2">
      <c r="A1365" t="s">
        <v>1319</v>
      </c>
      <c r="B1365" t="str">
        <f>"15199677781"</f>
        <v>15199677781</v>
      </c>
      <c r="C1365" t="str">
        <f>"652301198903043717"</f>
        <v>652301198903043717</v>
      </c>
      <c r="D1365" t="s">
        <v>0</v>
      </c>
      <c r="E1365" t="s">
        <v>0</v>
      </c>
      <c r="F1365" t="s">
        <v>1</v>
      </c>
      <c r="G1365" t="str">
        <f>"2018-11-19 13:33:12"</f>
        <v>2018-11-19 13:33:12</v>
      </c>
    </row>
    <row r="1366" spans="1:7" x14ac:dyDescent="0.2">
      <c r="A1366" t="s">
        <v>1320</v>
      </c>
      <c r="B1366" t="str">
        <f>"18334954416"</f>
        <v>18334954416</v>
      </c>
      <c r="C1366" t="str">
        <f>"140624199605233532"</f>
        <v>140624199605233532</v>
      </c>
      <c r="D1366" t="s">
        <v>0</v>
      </c>
      <c r="E1366" t="s">
        <v>0</v>
      </c>
      <c r="F1366" t="s">
        <v>1</v>
      </c>
      <c r="G1366" t="str">
        <f>"2018-11-19 13:33:00"</f>
        <v>2018-11-19 13:33:00</v>
      </c>
    </row>
    <row r="1367" spans="1:7" x14ac:dyDescent="0.2">
      <c r="A1367" t="s">
        <v>1321</v>
      </c>
      <c r="B1367" t="str">
        <f>"13595086519"</f>
        <v>13595086519</v>
      </c>
      <c r="C1367" t="str">
        <f>"520181199703130415"</f>
        <v>520181199703130415</v>
      </c>
      <c r="D1367" t="s">
        <v>0</v>
      </c>
      <c r="E1367" t="s">
        <v>0</v>
      </c>
      <c r="F1367" t="s">
        <v>1</v>
      </c>
      <c r="G1367" t="str">
        <f>"2018-11-19 13:32:55"</f>
        <v>2018-11-19 13:32:55</v>
      </c>
    </row>
    <row r="1368" spans="1:7" x14ac:dyDescent="0.2">
      <c r="A1368" t="s">
        <v>0</v>
      </c>
      <c r="B1368" t="str">
        <f>"15014635924"</f>
        <v>15014635924</v>
      </c>
      <c r="C1368" t="s">
        <v>0</v>
      </c>
      <c r="D1368" t="s">
        <v>0</v>
      </c>
      <c r="E1368" t="s">
        <v>0</v>
      </c>
      <c r="F1368" t="s">
        <v>1</v>
      </c>
      <c r="G1368" t="str">
        <f>"2018-11-19 13:32:44"</f>
        <v>2018-11-19 13:32:44</v>
      </c>
    </row>
    <row r="1369" spans="1:7" x14ac:dyDescent="0.2">
      <c r="A1369" t="s">
        <v>1322</v>
      </c>
      <c r="B1369" t="str">
        <f>"15769672708"</f>
        <v>15769672708</v>
      </c>
      <c r="C1369" t="str">
        <f>"622821197911212712"</f>
        <v>622821197911212712</v>
      </c>
      <c r="D1369" t="s">
        <v>1323</v>
      </c>
      <c r="E1369" t="s">
        <v>1324</v>
      </c>
      <c r="F1369" t="s">
        <v>1</v>
      </c>
      <c r="G1369" t="str">
        <f>"2018-11-19 13:32:44"</f>
        <v>2018-11-19 13:32:44</v>
      </c>
    </row>
    <row r="1370" spans="1:7" x14ac:dyDescent="0.2">
      <c r="A1370" t="s">
        <v>1325</v>
      </c>
      <c r="B1370" t="str">
        <f>"15232701202"</f>
        <v>15232701202</v>
      </c>
      <c r="C1370" t="str">
        <f>"130223197803173420"</f>
        <v>130223197803173420</v>
      </c>
      <c r="D1370" t="s">
        <v>0</v>
      </c>
      <c r="E1370" t="s">
        <v>0</v>
      </c>
      <c r="F1370" t="s">
        <v>1</v>
      </c>
      <c r="G1370" t="str">
        <f>"2018-11-19 13:32:36"</f>
        <v>2018-11-19 13:32:36</v>
      </c>
    </row>
    <row r="1371" spans="1:7" x14ac:dyDescent="0.2">
      <c r="A1371" t="s">
        <v>0</v>
      </c>
      <c r="B1371" t="str">
        <f>"15239106082"</f>
        <v>15239106082</v>
      </c>
      <c r="C1371" t="s">
        <v>0</v>
      </c>
      <c r="D1371" t="s">
        <v>0</v>
      </c>
      <c r="E1371" t="s">
        <v>0</v>
      </c>
      <c r="F1371" t="s">
        <v>1</v>
      </c>
      <c r="G1371" t="str">
        <f>"2018-11-19 13:32:32"</f>
        <v>2018-11-19 13:32:32</v>
      </c>
    </row>
    <row r="1372" spans="1:7" x14ac:dyDescent="0.2">
      <c r="A1372" t="s">
        <v>1326</v>
      </c>
      <c r="B1372" t="str">
        <f>"18934445901"</f>
        <v>18934445901</v>
      </c>
      <c r="C1372" t="str">
        <f>"522725198012071910"</f>
        <v>522725198012071910</v>
      </c>
      <c r="D1372" t="s">
        <v>0</v>
      </c>
      <c r="E1372" t="s">
        <v>0</v>
      </c>
      <c r="F1372" t="s">
        <v>1</v>
      </c>
      <c r="G1372" t="str">
        <f>"2018-11-19 13:32:24"</f>
        <v>2018-11-19 13:32:24</v>
      </c>
    </row>
    <row r="1373" spans="1:7" x14ac:dyDescent="0.2">
      <c r="A1373" t="s">
        <v>1327</v>
      </c>
      <c r="B1373" t="str">
        <f>"18257801164"</f>
        <v>18257801164</v>
      </c>
      <c r="C1373" t="str">
        <f>"522729199908110310"</f>
        <v>522729199908110310</v>
      </c>
      <c r="D1373" t="s">
        <v>0</v>
      </c>
      <c r="E1373" t="s">
        <v>0</v>
      </c>
      <c r="F1373" t="s">
        <v>1</v>
      </c>
      <c r="G1373" t="str">
        <f>"2018-11-19 13:31:32"</f>
        <v>2018-11-19 13:31:32</v>
      </c>
    </row>
    <row r="1374" spans="1:7" x14ac:dyDescent="0.2">
      <c r="A1374" t="s">
        <v>1328</v>
      </c>
      <c r="B1374" t="str">
        <f>"15618013612"</f>
        <v>15618013612</v>
      </c>
      <c r="C1374" t="str">
        <f>"310105198610130037"</f>
        <v>310105198610130037</v>
      </c>
      <c r="D1374" t="s">
        <v>0</v>
      </c>
      <c r="E1374" t="s">
        <v>0</v>
      </c>
      <c r="F1374" t="s">
        <v>1</v>
      </c>
      <c r="G1374" t="str">
        <f>"2018-11-19 13:31:25"</f>
        <v>2018-11-19 13:31:25</v>
      </c>
    </row>
    <row r="1375" spans="1:7" x14ac:dyDescent="0.2">
      <c r="A1375" t="s">
        <v>0</v>
      </c>
      <c r="B1375" t="str">
        <f>"13962005835"</f>
        <v>13962005835</v>
      </c>
      <c r="C1375" t="s">
        <v>0</v>
      </c>
      <c r="D1375" t="s">
        <v>0</v>
      </c>
      <c r="E1375" t="s">
        <v>0</v>
      </c>
      <c r="F1375" t="s">
        <v>1</v>
      </c>
      <c r="G1375" t="str">
        <f>"2018-11-19 13:31:23"</f>
        <v>2018-11-19 13:31:23</v>
      </c>
    </row>
    <row r="1376" spans="1:7" x14ac:dyDescent="0.2">
      <c r="A1376" t="s">
        <v>1329</v>
      </c>
      <c r="B1376" t="str">
        <f>"18827336467"</f>
        <v>18827336467</v>
      </c>
      <c r="C1376" t="str">
        <f>"421022198404012491"</f>
        <v>421022198404012491</v>
      </c>
      <c r="D1376" t="s">
        <v>0</v>
      </c>
      <c r="E1376" t="s">
        <v>0</v>
      </c>
      <c r="F1376" t="s">
        <v>1</v>
      </c>
      <c r="G1376" t="str">
        <f>"2018-11-19 13:31:17"</f>
        <v>2018-11-19 13:31:17</v>
      </c>
    </row>
    <row r="1377" spans="1:7" x14ac:dyDescent="0.2">
      <c r="A1377" t="s">
        <v>1330</v>
      </c>
      <c r="B1377" t="str">
        <f>"13188185000"</f>
        <v>13188185000</v>
      </c>
      <c r="C1377" t="str">
        <f>"211324197411290014"</f>
        <v>211324197411290014</v>
      </c>
      <c r="D1377" t="s">
        <v>0</v>
      </c>
      <c r="E1377" t="s">
        <v>0</v>
      </c>
      <c r="F1377" t="s">
        <v>1</v>
      </c>
      <c r="G1377" t="str">
        <f>"2018-11-19 13:31:12"</f>
        <v>2018-11-19 13:31:12</v>
      </c>
    </row>
    <row r="1378" spans="1:7" x14ac:dyDescent="0.2">
      <c r="A1378" t="s">
        <v>1331</v>
      </c>
      <c r="B1378" t="str">
        <f>"18706991707"</f>
        <v>18706991707</v>
      </c>
      <c r="C1378" t="str">
        <f>"620403199704202055"</f>
        <v>620403199704202055</v>
      </c>
      <c r="D1378" t="s">
        <v>1332</v>
      </c>
      <c r="E1378" t="s">
        <v>1333</v>
      </c>
      <c r="F1378" t="s">
        <v>1</v>
      </c>
      <c r="G1378" t="str">
        <f>"2018-11-19 13:31:08"</f>
        <v>2018-11-19 13:31:08</v>
      </c>
    </row>
    <row r="1379" spans="1:7" x14ac:dyDescent="0.2">
      <c r="A1379" t="s">
        <v>1334</v>
      </c>
      <c r="B1379" t="str">
        <f>"15045424400"</f>
        <v>15045424400</v>
      </c>
      <c r="C1379" t="str">
        <f>"230121199004120415"</f>
        <v>230121199004120415</v>
      </c>
      <c r="D1379" t="s">
        <v>0</v>
      </c>
      <c r="E1379" t="s">
        <v>0</v>
      </c>
      <c r="F1379" t="s">
        <v>1</v>
      </c>
      <c r="G1379" t="str">
        <f>"2018-11-19 13:30:59"</f>
        <v>2018-11-19 13:30:59</v>
      </c>
    </row>
    <row r="1380" spans="1:7" x14ac:dyDescent="0.2">
      <c r="A1380" t="s">
        <v>0</v>
      </c>
      <c r="B1380" t="str">
        <f>"17312315535"</f>
        <v>17312315535</v>
      </c>
      <c r="C1380" t="s">
        <v>0</v>
      </c>
      <c r="D1380" t="s">
        <v>0</v>
      </c>
      <c r="E1380" t="s">
        <v>0</v>
      </c>
      <c r="F1380" t="s">
        <v>1</v>
      </c>
      <c r="G1380" t="str">
        <f>"2018-11-19 13:30:47"</f>
        <v>2018-11-19 13:30:47</v>
      </c>
    </row>
    <row r="1381" spans="1:7" x14ac:dyDescent="0.2">
      <c r="A1381" t="s">
        <v>0</v>
      </c>
      <c r="B1381" t="str">
        <f>"13483192922"</f>
        <v>13483192922</v>
      </c>
      <c r="C1381" t="s">
        <v>0</v>
      </c>
      <c r="D1381" t="s">
        <v>0</v>
      </c>
      <c r="E1381" t="s">
        <v>0</v>
      </c>
      <c r="F1381" t="s">
        <v>1</v>
      </c>
      <c r="G1381" t="str">
        <f>"2018-11-19 13:30:31"</f>
        <v>2018-11-19 13:30:31</v>
      </c>
    </row>
    <row r="1382" spans="1:7" x14ac:dyDescent="0.2">
      <c r="A1382" t="s">
        <v>0</v>
      </c>
      <c r="B1382" t="str">
        <f>"13539733716"</f>
        <v>13539733716</v>
      </c>
      <c r="C1382" t="s">
        <v>0</v>
      </c>
      <c r="D1382" t="s">
        <v>0</v>
      </c>
      <c r="E1382" t="s">
        <v>0</v>
      </c>
      <c r="F1382" t="s">
        <v>1</v>
      </c>
      <c r="G1382" t="str">
        <f>"2018-11-19 13:30:03"</f>
        <v>2018-11-19 13:30:03</v>
      </c>
    </row>
    <row r="1383" spans="1:7" x14ac:dyDescent="0.2">
      <c r="A1383" t="s">
        <v>1335</v>
      </c>
      <c r="B1383" t="str">
        <f>"13807798025"</f>
        <v>13807798025</v>
      </c>
      <c r="C1383" t="str">
        <f>"452122198101081539"</f>
        <v>452122198101081539</v>
      </c>
      <c r="D1383" t="s">
        <v>0</v>
      </c>
      <c r="E1383" t="s">
        <v>0</v>
      </c>
      <c r="F1383" t="s">
        <v>1</v>
      </c>
      <c r="G1383" t="str">
        <f>"2018-11-19 13:29:57"</f>
        <v>2018-11-19 13:29:57</v>
      </c>
    </row>
    <row r="1384" spans="1:7" x14ac:dyDescent="0.2">
      <c r="A1384" t="s">
        <v>1336</v>
      </c>
      <c r="B1384" t="str">
        <f>"18692687369"</f>
        <v>18692687369</v>
      </c>
      <c r="C1384" t="str">
        <f>"432922197811161010"</f>
        <v>432922197811161010</v>
      </c>
      <c r="D1384" t="s">
        <v>0</v>
      </c>
      <c r="E1384" t="s">
        <v>0</v>
      </c>
      <c r="F1384" t="s">
        <v>1</v>
      </c>
      <c r="G1384" t="str">
        <f>"2018-11-19 13:29:57"</f>
        <v>2018-11-19 13:29:57</v>
      </c>
    </row>
    <row r="1385" spans="1:7" x14ac:dyDescent="0.2">
      <c r="A1385" t="s">
        <v>1337</v>
      </c>
      <c r="B1385" t="str">
        <f>"18622811500"</f>
        <v>18622811500</v>
      </c>
      <c r="C1385" t="str">
        <f>"120107198401093919"</f>
        <v>120107198401093919</v>
      </c>
      <c r="D1385" t="s">
        <v>0</v>
      </c>
      <c r="E1385" t="s">
        <v>0</v>
      </c>
      <c r="F1385" t="s">
        <v>1</v>
      </c>
      <c r="G1385" t="str">
        <f>"2018-11-19 13:29:37"</f>
        <v>2018-11-19 13:29:37</v>
      </c>
    </row>
    <row r="1386" spans="1:7" x14ac:dyDescent="0.2">
      <c r="A1386" t="s">
        <v>1338</v>
      </c>
      <c r="B1386" t="str">
        <f>"18962658525"</f>
        <v>18962658525</v>
      </c>
      <c r="C1386" t="str">
        <f>"411481198810200332"</f>
        <v>411481198810200332</v>
      </c>
      <c r="D1386" t="s">
        <v>0</v>
      </c>
      <c r="E1386" t="s">
        <v>0</v>
      </c>
      <c r="F1386" t="s">
        <v>1</v>
      </c>
      <c r="G1386" t="str">
        <f>"2018-11-19 13:29:35"</f>
        <v>2018-11-19 13:29:35</v>
      </c>
    </row>
    <row r="1387" spans="1:7" x14ac:dyDescent="0.2">
      <c r="A1387" t="s">
        <v>1339</v>
      </c>
      <c r="B1387" t="str">
        <f>"18096178380"</f>
        <v>18096178380</v>
      </c>
      <c r="C1387" t="str">
        <f>"520111198807024517"</f>
        <v>520111198807024517</v>
      </c>
      <c r="D1387" t="s">
        <v>0</v>
      </c>
      <c r="E1387" t="s">
        <v>0</v>
      </c>
      <c r="F1387" t="s">
        <v>1</v>
      </c>
      <c r="G1387" t="str">
        <f>"2018-11-19 13:29:20"</f>
        <v>2018-11-19 13:29:20</v>
      </c>
    </row>
    <row r="1388" spans="1:7" x14ac:dyDescent="0.2">
      <c r="A1388" t="s">
        <v>0</v>
      </c>
      <c r="B1388" t="str">
        <f>"18380198470"</f>
        <v>18380198470</v>
      </c>
      <c r="C1388" t="s">
        <v>0</v>
      </c>
      <c r="D1388" t="s">
        <v>0</v>
      </c>
      <c r="E1388" t="s">
        <v>0</v>
      </c>
      <c r="F1388" t="s">
        <v>1</v>
      </c>
      <c r="G1388" t="str">
        <f>"2018-11-19 13:29:18"</f>
        <v>2018-11-19 13:29:18</v>
      </c>
    </row>
    <row r="1389" spans="1:7" x14ac:dyDescent="0.2">
      <c r="A1389" t="s">
        <v>1340</v>
      </c>
      <c r="B1389" t="str">
        <f>"13812112462"</f>
        <v>13812112462</v>
      </c>
      <c r="C1389" t="str">
        <f>"320281199202020793"</f>
        <v>320281199202020793</v>
      </c>
      <c r="D1389" t="s">
        <v>0</v>
      </c>
      <c r="E1389" t="s">
        <v>0</v>
      </c>
      <c r="F1389" t="s">
        <v>1</v>
      </c>
      <c r="G1389" t="str">
        <f>"2018-11-19 13:29:01"</f>
        <v>2018-11-19 13:29:01</v>
      </c>
    </row>
    <row r="1390" spans="1:7" x14ac:dyDescent="0.2">
      <c r="A1390" t="s">
        <v>1341</v>
      </c>
      <c r="B1390" t="str">
        <f>"13575128961"</f>
        <v>13575128961</v>
      </c>
      <c r="C1390" t="str">
        <f>"362429198706072810"</f>
        <v>362429198706072810</v>
      </c>
      <c r="D1390" t="s">
        <v>0</v>
      </c>
      <c r="E1390" t="s">
        <v>0</v>
      </c>
      <c r="F1390" t="s">
        <v>1</v>
      </c>
      <c r="G1390" t="str">
        <f>"2018-11-19 13:28:55"</f>
        <v>2018-11-19 13:28:55</v>
      </c>
    </row>
    <row r="1391" spans="1:7" x14ac:dyDescent="0.2">
      <c r="A1391" t="s">
        <v>1342</v>
      </c>
      <c r="B1391" t="str">
        <f>"13114224232"</f>
        <v>13114224232</v>
      </c>
      <c r="C1391" t="str">
        <f>"530323198609221155"</f>
        <v>530323198609221155</v>
      </c>
      <c r="D1391" t="s">
        <v>0</v>
      </c>
      <c r="E1391" t="s">
        <v>0</v>
      </c>
      <c r="F1391" t="s">
        <v>1</v>
      </c>
      <c r="G1391" t="str">
        <f>"2018-11-19 13:28:43"</f>
        <v>2018-11-19 13:28:43</v>
      </c>
    </row>
    <row r="1392" spans="1:7" x14ac:dyDescent="0.2">
      <c r="A1392" t="s">
        <v>1343</v>
      </c>
      <c r="B1392" t="str">
        <f>"18364511075"</f>
        <v>18364511075</v>
      </c>
      <c r="C1392" t="str">
        <f>"211223199204023818"</f>
        <v>211223199204023818</v>
      </c>
      <c r="D1392" t="s">
        <v>0</v>
      </c>
      <c r="E1392" t="s">
        <v>0</v>
      </c>
      <c r="F1392" t="s">
        <v>1</v>
      </c>
      <c r="G1392" t="str">
        <f>"2018-11-19 13:28:17"</f>
        <v>2018-11-19 13:28:17</v>
      </c>
    </row>
    <row r="1393" spans="1:7" x14ac:dyDescent="0.2">
      <c r="A1393" t="s">
        <v>0</v>
      </c>
      <c r="B1393" t="str">
        <f>"13004262276"</f>
        <v>13004262276</v>
      </c>
      <c r="C1393" t="s">
        <v>0</v>
      </c>
      <c r="D1393" t="s">
        <v>0</v>
      </c>
      <c r="E1393" t="s">
        <v>0</v>
      </c>
      <c r="F1393" t="s">
        <v>1</v>
      </c>
      <c r="G1393" t="str">
        <f>"2018-11-19 13:28:14"</f>
        <v>2018-11-19 13:28:14</v>
      </c>
    </row>
    <row r="1394" spans="1:7" x14ac:dyDescent="0.2">
      <c r="A1394" t="s">
        <v>0</v>
      </c>
      <c r="B1394" t="str">
        <f>"13542552345"</f>
        <v>13542552345</v>
      </c>
      <c r="C1394" t="s">
        <v>0</v>
      </c>
      <c r="D1394" t="s">
        <v>0</v>
      </c>
      <c r="E1394" t="s">
        <v>0</v>
      </c>
      <c r="F1394" t="s">
        <v>1</v>
      </c>
      <c r="G1394" t="str">
        <f>"2018-11-19 13:28:08"</f>
        <v>2018-11-19 13:28:08</v>
      </c>
    </row>
    <row r="1395" spans="1:7" x14ac:dyDescent="0.2">
      <c r="A1395" t="s">
        <v>1344</v>
      </c>
      <c r="B1395" t="str">
        <f>"13723236062"</f>
        <v>13723236062</v>
      </c>
      <c r="C1395" t="str">
        <f>"410223199201265519"</f>
        <v>410223199201265519</v>
      </c>
      <c r="D1395" t="s">
        <v>0</v>
      </c>
      <c r="E1395" t="s">
        <v>0</v>
      </c>
      <c r="F1395" t="s">
        <v>1</v>
      </c>
      <c r="G1395" t="str">
        <f>"2018-11-19 13:27:56"</f>
        <v>2018-11-19 13:27:56</v>
      </c>
    </row>
    <row r="1396" spans="1:7" x14ac:dyDescent="0.2">
      <c r="A1396" t="s">
        <v>1345</v>
      </c>
      <c r="B1396" t="str">
        <f>"18824555672"</f>
        <v>18824555672</v>
      </c>
      <c r="C1396" t="str">
        <f>"430422199507027925"</f>
        <v>430422199507027925</v>
      </c>
      <c r="D1396" t="s">
        <v>0</v>
      </c>
      <c r="E1396" t="s">
        <v>0</v>
      </c>
      <c r="F1396" t="s">
        <v>1</v>
      </c>
      <c r="G1396" t="str">
        <f>"2018-11-19 13:27:54"</f>
        <v>2018-11-19 13:27:54</v>
      </c>
    </row>
    <row r="1397" spans="1:7" x14ac:dyDescent="0.2">
      <c r="A1397" t="s">
        <v>1346</v>
      </c>
      <c r="B1397" t="str">
        <f>"18825254900"</f>
        <v>18825254900</v>
      </c>
      <c r="C1397" t="str">
        <f>"370681199009107214"</f>
        <v>370681199009107214</v>
      </c>
      <c r="D1397" t="s">
        <v>0</v>
      </c>
      <c r="E1397" t="s">
        <v>0</v>
      </c>
      <c r="F1397" t="s">
        <v>1</v>
      </c>
      <c r="G1397" t="str">
        <f>"2018-11-19 13:27:33"</f>
        <v>2018-11-19 13:27:33</v>
      </c>
    </row>
    <row r="1398" spans="1:7" x14ac:dyDescent="0.2">
      <c r="A1398" t="s">
        <v>0</v>
      </c>
      <c r="B1398" t="str">
        <f>"13106202495"</f>
        <v>13106202495</v>
      </c>
      <c r="C1398" t="s">
        <v>0</v>
      </c>
      <c r="D1398" t="s">
        <v>0</v>
      </c>
      <c r="E1398" t="s">
        <v>0</v>
      </c>
      <c r="F1398" t="s">
        <v>1</v>
      </c>
      <c r="G1398" t="str">
        <f>"2018-11-19 13:27:32"</f>
        <v>2018-11-19 13:27:32</v>
      </c>
    </row>
    <row r="1399" spans="1:7" x14ac:dyDescent="0.2">
      <c r="A1399" t="s">
        <v>1347</v>
      </c>
      <c r="B1399" t="str">
        <f>"13816305695"</f>
        <v>13816305695</v>
      </c>
      <c r="C1399" t="str">
        <f>"310107198408193416"</f>
        <v>310107198408193416</v>
      </c>
      <c r="D1399" t="s">
        <v>1348</v>
      </c>
      <c r="E1399" t="s">
        <v>1349</v>
      </c>
      <c r="F1399" t="s">
        <v>1</v>
      </c>
      <c r="G1399" t="str">
        <f>"2018-11-19 13:27:31"</f>
        <v>2018-11-19 13:27:31</v>
      </c>
    </row>
    <row r="1400" spans="1:7" x14ac:dyDescent="0.2">
      <c r="A1400" t="s">
        <v>1350</v>
      </c>
      <c r="B1400" t="str">
        <f>"15515586239"</f>
        <v>15515586239</v>
      </c>
      <c r="C1400" t="str">
        <f>"411222199105150513"</f>
        <v>411222199105150513</v>
      </c>
      <c r="D1400" t="s">
        <v>0</v>
      </c>
      <c r="E1400" t="s">
        <v>0</v>
      </c>
      <c r="F1400" t="s">
        <v>1</v>
      </c>
      <c r="G1400" t="str">
        <f>"2018-11-19 13:27:23"</f>
        <v>2018-11-19 13:27:23</v>
      </c>
    </row>
    <row r="1401" spans="1:7" x14ac:dyDescent="0.2">
      <c r="A1401" t="s">
        <v>1351</v>
      </c>
      <c r="B1401" t="str">
        <f>"15227307578"</f>
        <v>15227307578</v>
      </c>
      <c r="C1401" t="str">
        <f>"13058219900312241X"</f>
        <v>13058219900312241X</v>
      </c>
      <c r="D1401" t="s">
        <v>0</v>
      </c>
      <c r="E1401" t="s">
        <v>0</v>
      </c>
      <c r="F1401" t="s">
        <v>1</v>
      </c>
      <c r="G1401" t="str">
        <f>"2018-11-19 13:27:18"</f>
        <v>2018-11-19 13:27:18</v>
      </c>
    </row>
    <row r="1402" spans="1:7" x14ac:dyDescent="0.2">
      <c r="A1402" t="s">
        <v>1352</v>
      </c>
      <c r="B1402" t="str">
        <f>"15276379908"</f>
        <v>15276379908</v>
      </c>
      <c r="C1402" t="str">
        <f>"654128199312181515"</f>
        <v>654128199312181515</v>
      </c>
      <c r="D1402" t="s">
        <v>0</v>
      </c>
      <c r="E1402" t="s">
        <v>0</v>
      </c>
      <c r="F1402" t="s">
        <v>1</v>
      </c>
      <c r="G1402" t="str">
        <f>"2018-11-19 13:27:04"</f>
        <v>2018-11-19 13:27:04</v>
      </c>
    </row>
    <row r="1403" spans="1:7" x14ac:dyDescent="0.2">
      <c r="A1403" t="s">
        <v>1353</v>
      </c>
      <c r="B1403" t="str">
        <f>"15351748887"</f>
        <v>15351748887</v>
      </c>
      <c r="C1403" t="str">
        <f>"320826199003235415"</f>
        <v>320826199003235415</v>
      </c>
      <c r="D1403" t="s">
        <v>1354</v>
      </c>
      <c r="E1403" t="s">
        <v>1355</v>
      </c>
      <c r="F1403" t="s">
        <v>1</v>
      </c>
      <c r="G1403" t="str">
        <f>"2018-11-19 13:27:01"</f>
        <v>2018-11-19 13:27:01</v>
      </c>
    </row>
    <row r="1404" spans="1:7" x14ac:dyDescent="0.2">
      <c r="A1404" t="s">
        <v>1356</v>
      </c>
      <c r="B1404" t="str">
        <f>"18213282147"</f>
        <v>18213282147</v>
      </c>
      <c r="C1404" t="str">
        <f>"533223199712201226"</f>
        <v>533223199712201226</v>
      </c>
      <c r="D1404" t="s">
        <v>0</v>
      </c>
      <c r="E1404" t="s">
        <v>0</v>
      </c>
      <c r="F1404" t="s">
        <v>1</v>
      </c>
      <c r="G1404" t="str">
        <f>"2018-11-19 13:26:56"</f>
        <v>2018-11-19 13:26:56</v>
      </c>
    </row>
    <row r="1405" spans="1:7" x14ac:dyDescent="0.2">
      <c r="A1405" t="s">
        <v>1357</v>
      </c>
      <c r="B1405" t="str">
        <f>"13908983384"</f>
        <v>13908983384</v>
      </c>
      <c r="C1405" t="str">
        <f>"622901198308131015"</f>
        <v>622901198308131015</v>
      </c>
      <c r="D1405" t="s">
        <v>0</v>
      </c>
      <c r="E1405" t="s">
        <v>0</v>
      </c>
      <c r="F1405" t="s">
        <v>1</v>
      </c>
      <c r="G1405" t="str">
        <f>"2018-11-19 13:26:49"</f>
        <v>2018-11-19 13:26:49</v>
      </c>
    </row>
    <row r="1406" spans="1:7" x14ac:dyDescent="0.2">
      <c r="A1406" t="s">
        <v>1358</v>
      </c>
      <c r="B1406" t="str">
        <f>"18104589192"</f>
        <v>18104589192</v>
      </c>
      <c r="C1406" t="str">
        <f>"232301197811232112"</f>
        <v>232301197811232112</v>
      </c>
      <c r="D1406" t="s">
        <v>0</v>
      </c>
      <c r="E1406" t="s">
        <v>0</v>
      </c>
      <c r="F1406" t="s">
        <v>1</v>
      </c>
      <c r="G1406" t="str">
        <f>"2018-11-19 13:26:38"</f>
        <v>2018-11-19 13:26:38</v>
      </c>
    </row>
    <row r="1407" spans="1:7" x14ac:dyDescent="0.2">
      <c r="A1407" t="s">
        <v>1359</v>
      </c>
      <c r="B1407" t="str">
        <f>"18737415700"</f>
        <v>18737415700</v>
      </c>
      <c r="C1407" t="str">
        <f>"411024199608155537"</f>
        <v>411024199608155537</v>
      </c>
      <c r="D1407" t="s">
        <v>0</v>
      </c>
      <c r="E1407" t="s">
        <v>0</v>
      </c>
      <c r="F1407" t="s">
        <v>1</v>
      </c>
      <c r="G1407" t="str">
        <f>"2018-11-19 13:26:25"</f>
        <v>2018-11-19 13:26:25</v>
      </c>
    </row>
    <row r="1408" spans="1:7" x14ac:dyDescent="0.2">
      <c r="A1408" t="s">
        <v>1360</v>
      </c>
      <c r="B1408" t="str">
        <f>"18726148689"</f>
        <v>18726148689</v>
      </c>
      <c r="C1408" t="str">
        <f>"340822197608085543"</f>
        <v>340822197608085543</v>
      </c>
      <c r="D1408" t="s">
        <v>0</v>
      </c>
      <c r="E1408" t="s">
        <v>0</v>
      </c>
      <c r="F1408" t="s">
        <v>1</v>
      </c>
      <c r="G1408" t="str">
        <f>"2018-11-19 13:26:09"</f>
        <v>2018-11-19 13:26:09</v>
      </c>
    </row>
    <row r="1409" spans="1:7" x14ac:dyDescent="0.2">
      <c r="A1409" t="s">
        <v>1361</v>
      </c>
      <c r="B1409" t="str">
        <f>"13238346520"</f>
        <v>13238346520</v>
      </c>
      <c r="C1409" t="str">
        <f>"440981199508194257"</f>
        <v>440981199508194257</v>
      </c>
      <c r="D1409" t="s">
        <v>0</v>
      </c>
      <c r="E1409" t="s">
        <v>0</v>
      </c>
      <c r="F1409" t="s">
        <v>1</v>
      </c>
      <c r="G1409" t="str">
        <f>"2018-11-19 13:26:06"</f>
        <v>2018-11-19 13:26:06</v>
      </c>
    </row>
    <row r="1410" spans="1:7" x14ac:dyDescent="0.2">
      <c r="A1410" t="s">
        <v>1362</v>
      </c>
      <c r="B1410" t="str">
        <f>"13466962794"</f>
        <v>13466962794</v>
      </c>
      <c r="C1410" t="str">
        <f>"142725198603292853"</f>
        <v>142725198603292853</v>
      </c>
      <c r="D1410" t="s">
        <v>0</v>
      </c>
      <c r="E1410" t="s">
        <v>0</v>
      </c>
      <c r="F1410" t="s">
        <v>1</v>
      </c>
      <c r="G1410" t="str">
        <f>"2018-11-19 13:26:06"</f>
        <v>2018-11-19 13:26:06</v>
      </c>
    </row>
    <row r="1411" spans="1:7" x14ac:dyDescent="0.2">
      <c r="A1411" t="s">
        <v>1363</v>
      </c>
      <c r="B1411" t="str">
        <f>"13802323693"</f>
        <v>13802323693</v>
      </c>
      <c r="C1411" t="str">
        <f>"445281200010123111"</f>
        <v>445281200010123111</v>
      </c>
      <c r="D1411" t="s">
        <v>0</v>
      </c>
      <c r="E1411" t="s">
        <v>0</v>
      </c>
      <c r="F1411" t="s">
        <v>1</v>
      </c>
      <c r="G1411" t="str">
        <f>"2018-11-19 13:26:01"</f>
        <v>2018-11-19 13:26:01</v>
      </c>
    </row>
    <row r="1412" spans="1:7" x14ac:dyDescent="0.2">
      <c r="A1412" t="s">
        <v>0</v>
      </c>
      <c r="B1412" t="str">
        <f>"15250704561"</f>
        <v>15250704561</v>
      </c>
      <c r="C1412" t="s">
        <v>0</v>
      </c>
      <c r="D1412" t="s">
        <v>0</v>
      </c>
      <c r="E1412" t="s">
        <v>0</v>
      </c>
      <c r="F1412" t="s">
        <v>1</v>
      </c>
      <c r="G1412" t="str">
        <f>"2018-11-19 13:25:46"</f>
        <v>2018-11-19 13:25:46</v>
      </c>
    </row>
    <row r="1413" spans="1:7" x14ac:dyDescent="0.2">
      <c r="A1413" t="s">
        <v>206</v>
      </c>
      <c r="B1413" t="str">
        <f>"18256401526"</f>
        <v>18256401526</v>
      </c>
      <c r="C1413" t="str">
        <f>"342427198802290010"</f>
        <v>342427198802290010</v>
      </c>
      <c r="D1413" t="s">
        <v>1364</v>
      </c>
      <c r="E1413" t="s">
        <v>1365</v>
      </c>
      <c r="F1413" t="s">
        <v>1</v>
      </c>
      <c r="G1413" t="str">
        <f>"2018-11-19 13:25:41"</f>
        <v>2018-11-19 13:25:41</v>
      </c>
    </row>
    <row r="1414" spans="1:7" x14ac:dyDescent="0.2">
      <c r="A1414" t="s">
        <v>0</v>
      </c>
      <c r="B1414" t="str">
        <f>"18279543750"</f>
        <v>18279543750</v>
      </c>
      <c r="C1414" t="s">
        <v>0</v>
      </c>
      <c r="D1414" t="s">
        <v>0</v>
      </c>
      <c r="E1414" t="s">
        <v>0</v>
      </c>
      <c r="F1414" t="s">
        <v>1</v>
      </c>
      <c r="G1414" t="str">
        <f>"2018-11-19 13:25:34"</f>
        <v>2018-11-19 13:25:34</v>
      </c>
    </row>
    <row r="1415" spans="1:7" x14ac:dyDescent="0.2">
      <c r="A1415" t="s">
        <v>0</v>
      </c>
      <c r="B1415" t="str">
        <f>"18639106693"</f>
        <v>18639106693</v>
      </c>
      <c r="C1415" t="s">
        <v>0</v>
      </c>
      <c r="D1415" t="s">
        <v>0</v>
      </c>
      <c r="E1415" t="s">
        <v>0</v>
      </c>
      <c r="F1415" t="s">
        <v>1</v>
      </c>
      <c r="G1415" t="str">
        <f>"2018-11-19 13:25:27"</f>
        <v>2018-11-19 13:25:27</v>
      </c>
    </row>
    <row r="1416" spans="1:7" x14ac:dyDescent="0.2">
      <c r="A1416" t="s">
        <v>1366</v>
      </c>
      <c r="B1416" t="str">
        <f>"15130643409"</f>
        <v>15130643409</v>
      </c>
      <c r="C1416" t="str">
        <f>"130182199110175734"</f>
        <v>130182199110175734</v>
      </c>
      <c r="D1416" t="s">
        <v>0</v>
      </c>
      <c r="E1416" t="s">
        <v>0</v>
      </c>
      <c r="F1416" t="s">
        <v>1</v>
      </c>
      <c r="G1416" t="str">
        <f>"2018-11-19 13:25:27"</f>
        <v>2018-11-19 13:25:27</v>
      </c>
    </row>
    <row r="1417" spans="1:7" x14ac:dyDescent="0.2">
      <c r="A1417" t="s">
        <v>1367</v>
      </c>
      <c r="B1417" t="str">
        <f>"15850571204"</f>
        <v>15850571204</v>
      </c>
      <c r="C1417" t="str">
        <f>"320282199110074416"</f>
        <v>320282199110074416</v>
      </c>
      <c r="D1417" t="s">
        <v>1368</v>
      </c>
      <c r="E1417" t="s">
        <v>1369</v>
      </c>
      <c r="F1417" t="s">
        <v>1</v>
      </c>
      <c r="G1417" t="str">
        <f>"2018-11-19 13:25:22"</f>
        <v>2018-11-19 13:25:22</v>
      </c>
    </row>
    <row r="1418" spans="1:7" x14ac:dyDescent="0.2">
      <c r="A1418" t="s">
        <v>1370</v>
      </c>
      <c r="B1418" t="str">
        <f>"15593685779"</f>
        <v>15593685779</v>
      </c>
      <c r="C1418" t="str">
        <f>"622201199305183641"</f>
        <v>622201199305183641</v>
      </c>
      <c r="D1418" t="s">
        <v>0</v>
      </c>
      <c r="E1418" t="s">
        <v>0</v>
      </c>
      <c r="F1418" t="s">
        <v>1</v>
      </c>
      <c r="G1418" t="str">
        <f>"2018-11-19 13:25:13"</f>
        <v>2018-11-19 13:25:13</v>
      </c>
    </row>
    <row r="1419" spans="1:7" x14ac:dyDescent="0.2">
      <c r="A1419" t="s">
        <v>1371</v>
      </c>
      <c r="B1419" t="str">
        <f>"18744294429"</f>
        <v>18744294429</v>
      </c>
      <c r="C1419" t="str">
        <f>"220282198908202626"</f>
        <v>220282198908202626</v>
      </c>
      <c r="D1419" t="s">
        <v>0</v>
      </c>
      <c r="E1419" t="s">
        <v>0</v>
      </c>
      <c r="F1419" t="s">
        <v>1</v>
      </c>
      <c r="G1419" t="str">
        <f>"2018-11-19 13:25:10"</f>
        <v>2018-11-19 13:25:10</v>
      </c>
    </row>
    <row r="1420" spans="1:7" x14ac:dyDescent="0.2">
      <c r="A1420" t="s">
        <v>0</v>
      </c>
      <c r="B1420" t="str">
        <f>"13456586628"</f>
        <v>13456586628</v>
      </c>
      <c r="C1420" t="s">
        <v>0</v>
      </c>
      <c r="D1420" t="s">
        <v>0</v>
      </c>
      <c r="E1420" t="s">
        <v>0</v>
      </c>
      <c r="F1420" t="s">
        <v>1</v>
      </c>
      <c r="G1420" t="str">
        <f>"2018-11-19 13:25:09"</f>
        <v>2018-11-19 13:25:09</v>
      </c>
    </row>
    <row r="1421" spans="1:7" x14ac:dyDescent="0.2">
      <c r="A1421" t="s">
        <v>1372</v>
      </c>
      <c r="B1421" t="str">
        <f>"14707922228"</f>
        <v>14707922228</v>
      </c>
      <c r="C1421" t="str">
        <f>"360427199104062738"</f>
        <v>360427199104062738</v>
      </c>
      <c r="D1421" t="s">
        <v>1373</v>
      </c>
      <c r="E1421" t="s">
        <v>1374</v>
      </c>
      <c r="F1421" t="s">
        <v>1</v>
      </c>
      <c r="G1421" t="str">
        <f>"2018-11-19 13:24:48"</f>
        <v>2018-11-19 13:24:48</v>
      </c>
    </row>
    <row r="1422" spans="1:7" x14ac:dyDescent="0.2">
      <c r="A1422" t="s">
        <v>0</v>
      </c>
      <c r="B1422" t="str">
        <f>"13538615403"</f>
        <v>13538615403</v>
      </c>
      <c r="C1422" t="s">
        <v>0</v>
      </c>
      <c r="D1422" t="s">
        <v>0</v>
      </c>
      <c r="E1422" t="s">
        <v>0</v>
      </c>
      <c r="F1422" t="s">
        <v>1</v>
      </c>
      <c r="G1422" t="str">
        <f>"2018-11-19 13:24:37"</f>
        <v>2018-11-19 13:24:37</v>
      </c>
    </row>
    <row r="1423" spans="1:7" x14ac:dyDescent="0.2">
      <c r="A1423" t="s">
        <v>0</v>
      </c>
      <c r="B1423" t="str">
        <f>"13857019790"</f>
        <v>13857019790</v>
      </c>
      <c r="C1423" t="s">
        <v>0</v>
      </c>
      <c r="D1423" t="s">
        <v>0</v>
      </c>
      <c r="E1423" t="s">
        <v>0</v>
      </c>
      <c r="F1423" t="s">
        <v>1</v>
      </c>
      <c r="G1423" t="str">
        <f>"2018-11-19 13:24:31"</f>
        <v>2018-11-19 13:24:31</v>
      </c>
    </row>
    <row r="1424" spans="1:7" x14ac:dyDescent="0.2">
      <c r="A1424" t="s">
        <v>1375</v>
      </c>
      <c r="B1424" t="str">
        <f>"18620530984"</f>
        <v>18620530984</v>
      </c>
      <c r="C1424" t="str">
        <f>"445381199701020410"</f>
        <v>445381199701020410</v>
      </c>
      <c r="D1424" t="s">
        <v>1376</v>
      </c>
      <c r="E1424" t="s">
        <v>1377</v>
      </c>
      <c r="F1424" t="s">
        <v>1</v>
      </c>
      <c r="G1424" t="str">
        <f>"2018-11-19 13:24:30"</f>
        <v>2018-11-19 13:24:30</v>
      </c>
    </row>
    <row r="1425" spans="1:7" x14ac:dyDescent="0.2">
      <c r="A1425" t="s">
        <v>1378</v>
      </c>
      <c r="B1425" t="str">
        <f>"13546377299"</f>
        <v>13546377299</v>
      </c>
      <c r="C1425" t="str">
        <f>"140123199505110224"</f>
        <v>140123199505110224</v>
      </c>
      <c r="D1425" t="s">
        <v>1379</v>
      </c>
      <c r="E1425" t="s">
        <v>1380</v>
      </c>
      <c r="F1425" t="s">
        <v>1</v>
      </c>
      <c r="G1425" t="str">
        <f>"2018-11-19 13:24:23"</f>
        <v>2018-11-19 13:24:23</v>
      </c>
    </row>
    <row r="1426" spans="1:7" x14ac:dyDescent="0.2">
      <c r="A1426" t="s">
        <v>0</v>
      </c>
      <c r="B1426" t="str">
        <f>"13040739249"</f>
        <v>13040739249</v>
      </c>
      <c r="C1426" t="s">
        <v>0</v>
      </c>
      <c r="D1426" t="s">
        <v>0</v>
      </c>
      <c r="E1426" t="s">
        <v>0</v>
      </c>
      <c r="F1426" t="s">
        <v>1</v>
      </c>
      <c r="G1426" t="str">
        <f>"2018-11-19 13:24:12"</f>
        <v>2018-11-19 13:24:12</v>
      </c>
    </row>
    <row r="1427" spans="1:7" x14ac:dyDescent="0.2">
      <c r="A1427" t="s">
        <v>1381</v>
      </c>
      <c r="B1427" t="str">
        <f>"13889675210"</f>
        <v>13889675210</v>
      </c>
      <c r="C1427" t="str">
        <f>"23230319830814581X"</f>
        <v>23230319830814581X</v>
      </c>
      <c r="D1427" t="s">
        <v>1382</v>
      </c>
      <c r="E1427" t="s">
        <v>1383</v>
      </c>
      <c r="F1427" t="s">
        <v>1</v>
      </c>
      <c r="G1427" t="str">
        <f>"2018-11-19 13:24:08"</f>
        <v>2018-11-19 13:24:08</v>
      </c>
    </row>
    <row r="1428" spans="1:7" x14ac:dyDescent="0.2">
      <c r="A1428" t="s">
        <v>1384</v>
      </c>
      <c r="B1428" t="str">
        <f>"15273116627"</f>
        <v>15273116627</v>
      </c>
      <c r="C1428" t="str">
        <f>"430124199204083731"</f>
        <v>430124199204083731</v>
      </c>
      <c r="D1428" t="s">
        <v>0</v>
      </c>
      <c r="E1428" t="s">
        <v>0</v>
      </c>
      <c r="F1428" t="s">
        <v>1</v>
      </c>
      <c r="G1428" t="str">
        <f>"2018-11-19 13:24:04"</f>
        <v>2018-11-19 13:24:04</v>
      </c>
    </row>
    <row r="1429" spans="1:7" x14ac:dyDescent="0.2">
      <c r="A1429" t="s">
        <v>1385</v>
      </c>
      <c r="B1429" t="str">
        <f>"13099773377"</f>
        <v>13099773377</v>
      </c>
      <c r="C1429" t="str">
        <f>"630102199107230428"</f>
        <v>630102199107230428</v>
      </c>
      <c r="D1429" t="s">
        <v>0</v>
      </c>
      <c r="E1429" t="s">
        <v>0</v>
      </c>
      <c r="F1429" t="s">
        <v>1</v>
      </c>
      <c r="G1429" t="str">
        <f>"2018-11-19 13:23:34"</f>
        <v>2018-11-19 13:23:34</v>
      </c>
    </row>
    <row r="1430" spans="1:7" x14ac:dyDescent="0.2">
      <c r="A1430" t="s">
        <v>1386</v>
      </c>
      <c r="B1430" t="str">
        <f>"15088526645"</f>
        <v>15088526645</v>
      </c>
      <c r="C1430" t="str">
        <f>"360121198803121427"</f>
        <v>360121198803121427</v>
      </c>
      <c r="D1430" t="s">
        <v>0</v>
      </c>
      <c r="E1430" t="s">
        <v>0</v>
      </c>
      <c r="F1430" t="s">
        <v>1</v>
      </c>
      <c r="G1430" t="str">
        <f>"2018-11-19 13:23:24"</f>
        <v>2018-11-19 13:23:24</v>
      </c>
    </row>
    <row r="1431" spans="1:7" x14ac:dyDescent="0.2">
      <c r="A1431" t="s">
        <v>0</v>
      </c>
      <c r="B1431" t="str">
        <f>"15379724321"</f>
        <v>15379724321</v>
      </c>
      <c r="C1431" t="s">
        <v>0</v>
      </c>
      <c r="D1431" t="s">
        <v>0</v>
      </c>
      <c r="E1431" t="s">
        <v>0</v>
      </c>
      <c r="F1431" t="s">
        <v>1</v>
      </c>
      <c r="G1431" t="str">
        <f>"2018-11-19 13:23:18"</f>
        <v>2018-11-19 13:23:18</v>
      </c>
    </row>
    <row r="1432" spans="1:7" x14ac:dyDescent="0.2">
      <c r="A1432" t="s">
        <v>1387</v>
      </c>
      <c r="B1432" t="str">
        <f>"18035155440"</f>
        <v>18035155440</v>
      </c>
      <c r="C1432" t="str">
        <f>"140109198304266212"</f>
        <v>140109198304266212</v>
      </c>
      <c r="D1432" t="s">
        <v>0</v>
      </c>
      <c r="E1432" t="s">
        <v>0</v>
      </c>
      <c r="F1432" t="s">
        <v>1</v>
      </c>
      <c r="G1432" t="str">
        <f>"2018-11-19 13:23:16"</f>
        <v>2018-11-19 13:23:16</v>
      </c>
    </row>
    <row r="1433" spans="1:7" x14ac:dyDescent="0.2">
      <c r="A1433" t="s">
        <v>0</v>
      </c>
      <c r="B1433" t="str">
        <f>"13106473141"</f>
        <v>13106473141</v>
      </c>
      <c r="C1433" t="s">
        <v>0</v>
      </c>
      <c r="D1433" t="s">
        <v>0</v>
      </c>
      <c r="E1433" t="s">
        <v>0</v>
      </c>
      <c r="F1433" t="s">
        <v>1</v>
      </c>
      <c r="G1433" t="str">
        <f>"2018-11-19 13:21:44"</f>
        <v>2018-11-19 13:21:44</v>
      </c>
    </row>
    <row r="1434" spans="1:7" x14ac:dyDescent="0.2">
      <c r="A1434" t="s">
        <v>0</v>
      </c>
      <c r="B1434" t="str">
        <f>"13914454591"</f>
        <v>13914454591</v>
      </c>
      <c r="C1434" t="s">
        <v>0</v>
      </c>
      <c r="D1434" t="s">
        <v>0</v>
      </c>
      <c r="E1434" t="s">
        <v>0</v>
      </c>
      <c r="F1434" t="s">
        <v>1</v>
      </c>
      <c r="G1434" t="str">
        <f>"2018-11-19 13:21:30"</f>
        <v>2018-11-19 13:21:30</v>
      </c>
    </row>
    <row r="1435" spans="1:7" x14ac:dyDescent="0.2">
      <c r="A1435" t="s">
        <v>1388</v>
      </c>
      <c r="B1435" t="str">
        <f>"15195806189"</f>
        <v>15195806189</v>
      </c>
      <c r="C1435" t="str">
        <f>"350425199210221814"</f>
        <v>350425199210221814</v>
      </c>
      <c r="D1435" t="s">
        <v>0</v>
      </c>
      <c r="E1435" t="s">
        <v>0</v>
      </c>
      <c r="F1435" t="s">
        <v>1</v>
      </c>
      <c r="G1435" t="str">
        <f>"2018-11-19 13:21:26"</f>
        <v>2018-11-19 13:21:26</v>
      </c>
    </row>
    <row r="1436" spans="1:7" x14ac:dyDescent="0.2">
      <c r="A1436" t="s">
        <v>1389</v>
      </c>
      <c r="B1436" t="str">
        <f>"18870846434"</f>
        <v>18870846434</v>
      </c>
      <c r="C1436" t="str">
        <f>"360122199411210317"</f>
        <v>360122199411210317</v>
      </c>
      <c r="D1436" t="s">
        <v>0</v>
      </c>
      <c r="E1436" t="s">
        <v>0</v>
      </c>
      <c r="F1436" t="s">
        <v>1</v>
      </c>
      <c r="G1436" t="str">
        <f>"2018-11-19 13:21:11"</f>
        <v>2018-11-19 13:21:11</v>
      </c>
    </row>
    <row r="1437" spans="1:7" x14ac:dyDescent="0.2">
      <c r="A1437" t="s">
        <v>0</v>
      </c>
      <c r="B1437" t="str">
        <f>"18356701266"</f>
        <v>18356701266</v>
      </c>
      <c r="C1437" t="s">
        <v>0</v>
      </c>
      <c r="D1437" t="s">
        <v>0</v>
      </c>
      <c r="E1437" t="s">
        <v>0</v>
      </c>
      <c r="F1437" t="s">
        <v>1</v>
      </c>
      <c r="G1437" t="str">
        <f>"2018-11-19 13:20:57"</f>
        <v>2018-11-19 13:20:57</v>
      </c>
    </row>
    <row r="1438" spans="1:7" x14ac:dyDescent="0.2">
      <c r="A1438" t="s">
        <v>0</v>
      </c>
      <c r="B1438" t="str">
        <f>"13797191434"</f>
        <v>13797191434</v>
      </c>
      <c r="C1438" t="s">
        <v>0</v>
      </c>
      <c r="D1438" t="s">
        <v>0</v>
      </c>
      <c r="E1438" t="s">
        <v>0</v>
      </c>
      <c r="F1438" t="s">
        <v>1</v>
      </c>
      <c r="G1438" t="str">
        <f>"2018-11-19 13:20:57"</f>
        <v>2018-11-19 13:20:57</v>
      </c>
    </row>
    <row r="1439" spans="1:7" x14ac:dyDescent="0.2">
      <c r="A1439" t="s">
        <v>0</v>
      </c>
      <c r="B1439" t="str">
        <f>"18862701699"</f>
        <v>18862701699</v>
      </c>
      <c r="C1439" t="s">
        <v>0</v>
      </c>
      <c r="D1439" t="s">
        <v>0</v>
      </c>
      <c r="E1439" t="s">
        <v>0</v>
      </c>
      <c r="F1439" t="s">
        <v>1</v>
      </c>
      <c r="G1439" t="str">
        <f>"2018-11-19 13:20:32"</f>
        <v>2018-11-19 13:20:32</v>
      </c>
    </row>
    <row r="1440" spans="1:7" x14ac:dyDescent="0.2">
      <c r="A1440" t="s">
        <v>0</v>
      </c>
      <c r="B1440" t="str">
        <f>"15133096752"</f>
        <v>15133096752</v>
      </c>
      <c r="C1440" t="s">
        <v>0</v>
      </c>
      <c r="D1440" t="s">
        <v>0</v>
      </c>
      <c r="E1440" t="s">
        <v>0</v>
      </c>
      <c r="F1440" t="s">
        <v>1</v>
      </c>
      <c r="G1440" t="str">
        <f>"2018-11-19 13:20:16"</f>
        <v>2018-11-19 13:20:16</v>
      </c>
    </row>
    <row r="1441" spans="1:7" x14ac:dyDescent="0.2">
      <c r="A1441" t="s">
        <v>0</v>
      </c>
      <c r="B1441" t="str">
        <f>"13866124913"</f>
        <v>13866124913</v>
      </c>
      <c r="C1441" t="s">
        <v>0</v>
      </c>
      <c r="D1441" t="s">
        <v>0</v>
      </c>
      <c r="E1441" t="s">
        <v>0</v>
      </c>
      <c r="F1441" t="s">
        <v>1</v>
      </c>
      <c r="G1441" t="str">
        <f>"2018-11-19 13:19:08"</f>
        <v>2018-11-19 13:19:08</v>
      </c>
    </row>
    <row r="1442" spans="1:7" x14ac:dyDescent="0.2">
      <c r="A1442" t="s">
        <v>1390</v>
      </c>
      <c r="B1442" t="str">
        <f>"18177137825"</f>
        <v>18177137825</v>
      </c>
      <c r="C1442" t="str">
        <f>"532627199910230710"</f>
        <v>532627199910230710</v>
      </c>
      <c r="D1442" t="s">
        <v>0</v>
      </c>
      <c r="E1442" t="s">
        <v>0</v>
      </c>
      <c r="F1442" t="s">
        <v>1</v>
      </c>
      <c r="G1442" t="str">
        <f>"2018-11-19 13:18:55"</f>
        <v>2018-11-19 13:18:55</v>
      </c>
    </row>
    <row r="1443" spans="1:7" x14ac:dyDescent="0.2">
      <c r="A1443" t="s">
        <v>1391</v>
      </c>
      <c r="B1443" t="str">
        <f>"15033001171"</f>
        <v>15033001171</v>
      </c>
      <c r="C1443" t="str">
        <f>"130425198511153856"</f>
        <v>130425198511153856</v>
      </c>
      <c r="D1443" t="s">
        <v>0</v>
      </c>
      <c r="E1443" t="s">
        <v>0</v>
      </c>
      <c r="F1443" t="s">
        <v>1</v>
      </c>
      <c r="G1443" t="str">
        <f>"2018-11-19 13:18:53"</f>
        <v>2018-11-19 13:18:53</v>
      </c>
    </row>
    <row r="1444" spans="1:7" x14ac:dyDescent="0.2">
      <c r="A1444" t="s">
        <v>1392</v>
      </c>
      <c r="B1444" t="str">
        <f>"13650581059"</f>
        <v>13650581059</v>
      </c>
      <c r="C1444" t="str">
        <f>"50024019941112523X"</f>
        <v>50024019941112523X</v>
      </c>
      <c r="D1444" t="s">
        <v>1393</v>
      </c>
      <c r="E1444" t="s">
        <v>1394</v>
      </c>
      <c r="F1444" t="s">
        <v>1</v>
      </c>
      <c r="G1444" t="str">
        <f>"2018-11-19 13:18:52"</f>
        <v>2018-11-19 13:18:52</v>
      </c>
    </row>
    <row r="1445" spans="1:7" x14ac:dyDescent="0.2">
      <c r="A1445" t="s">
        <v>1395</v>
      </c>
      <c r="B1445" t="str">
        <f>"13968976084"</f>
        <v>13968976084</v>
      </c>
      <c r="C1445" t="str">
        <f>"330182199004094137"</f>
        <v>330182199004094137</v>
      </c>
      <c r="D1445" t="s">
        <v>1396</v>
      </c>
      <c r="E1445" t="s">
        <v>1397</v>
      </c>
      <c r="F1445" t="s">
        <v>1</v>
      </c>
      <c r="G1445" t="str">
        <f>"2018-11-19 13:18:44"</f>
        <v>2018-11-19 13:18:44</v>
      </c>
    </row>
    <row r="1446" spans="1:7" x14ac:dyDescent="0.2">
      <c r="A1446" t="s">
        <v>1398</v>
      </c>
      <c r="B1446" t="str">
        <f>"15138032080"</f>
        <v>15138032080</v>
      </c>
      <c r="C1446" t="str">
        <f>"410811199011030142"</f>
        <v>410811199011030142</v>
      </c>
      <c r="D1446" t="s">
        <v>0</v>
      </c>
      <c r="E1446" t="s">
        <v>0</v>
      </c>
      <c r="F1446" t="s">
        <v>1</v>
      </c>
      <c r="G1446" t="str">
        <f>"2018-11-19 13:18:44"</f>
        <v>2018-11-19 13:18:44</v>
      </c>
    </row>
    <row r="1447" spans="1:7" x14ac:dyDescent="0.2">
      <c r="A1447" t="s">
        <v>1399</v>
      </c>
      <c r="B1447" t="str">
        <f>"15334443961"</f>
        <v>15334443961</v>
      </c>
      <c r="C1447" t="str">
        <f>"530381199412210012"</f>
        <v>530381199412210012</v>
      </c>
      <c r="D1447" t="s">
        <v>0</v>
      </c>
      <c r="E1447" t="s">
        <v>0</v>
      </c>
      <c r="F1447" t="s">
        <v>1</v>
      </c>
      <c r="G1447" t="str">
        <f>"2018-11-19 13:18:34"</f>
        <v>2018-11-19 13:18:34</v>
      </c>
    </row>
    <row r="1448" spans="1:7" x14ac:dyDescent="0.2">
      <c r="A1448" t="s">
        <v>1400</v>
      </c>
      <c r="B1448" t="str">
        <f>"18235069792"</f>
        <v>18235069792</v>
      </c>
      <c r="C1448" t="str">
        <f>"142223199006153913"</f>
        <v>142223199006153913</v>
      </c>
      <c r="D1448" t="s">
        <v>0</v>
      </c>
      <c r="E1448" t="s">
        <v>0</v>
      </c>
      <c r="F1448" t="s">
        <v>1</v>
      </c>
      <c r="G1448" t="str">
        <f>"2018-11-19 13:18:29"</f>
        <v>2018-11-19 13:18:29</v>
      </c>
    </row>
    <row r="1449" spans="1:7" x14ac:dyDescent="0.2">
      <c r="A1449" t="s">
        <v>1401</v>
      </c>
      <c r="B1449" t="str">
        <f>"13794017710"</f>
        <v>13794017710</v>
      </c>
      <c r="C1449" t="str">
        <f>"330322199007053618"</f>
        <v>330322199007053618</v>
      </c>
      <c r="D1449" t="s">
        <v>1402</v>
      </c>
      <c r="E1449" t="s">
        <v>1403</v>
      </c>
      <c r="F1449" t="s">
        <v>1</v>
      </c>
      <c r="G1449" t="str">
        <f>"2018-11-19 13:18:22"</f>
        <v>2018-11-19 13:18:22</v>
      </c>
    </row>
    <row r="1450" spans="1:7" x14ac:dyDescent="0.2">
      <c r="A1450" t="s">
        <v>0</v>
      </c>
      <c r="B1450" t="str">
        <f>"13064582403"</f>
        <v>13064582403</v>
      </c>
      <c r="C1450" t="s">
        <v>0</v>
      </c>
      <c r="D1450" t="s">
        <v>0</v>
      </c>
      <c r="E1450" t="s">
        <v>0</v>
      </c>
      <c r="F1450" t="s">
        <v>1</v>
      </c>
      <c r="G1450" t="str">
        <f>"2018-11-19 13:18:05"</f>
        <v>2018-11-19 13:18:05</v>
      </c>
    </row>
    <row r="1451" spans="1:7" x14ac:dyDescent="0.2">
      <c r="A1451" t="s">
        <v>0</v>
      </c>
      <c r="B1451" t="str">
        <f>"13842747655"</f>
        <v>13842747655</v>
      </c>
      <c r="C1451" t="s">
        <v>0</v>
      </c>
      <c r="D1451" t="s">
        <v>0</v>
      </c>
      <c r="E1451" t="s">
        <v>0</v>
      </c>
      <c r="F1451" t="s">
        <v>1</v>
      </c>
      <c r="G1451" t="str">
        <f>"2018-11-19 13:17:46"</f>
        <v>2018-11-19 13:17:46</v>
      </c>
    </row>
    <row r="1452" spans="1:7" x14ac:dyDescent="0.2">
      <c r="A1452" t="s">
        <v>1404</v>
      </c>
      <c r="B1452" t="str">
        <f>"13342098017"</f>
        <v>13342098017</v>
      </c>
      <c r="C1452" t="str">
        <f>"120105198510163928"</f>
        <v>120105198510163928</v>
      </c>
      <c r="D1452" t="s">
        <v>1405</v>
      </c>
      <c r="E1452" t="s">
        <v>1406</v>
      </c>
      <c r="F1452" t="s">
        <v>1</v>
      </c>
      <c r="G1452" t="str">
        <f>"2018-11-19 13:17:40"</f>
        <v>2018-11-19 13:17:40</v>
      </c>
    </row>
    <row r="1453" spans="1:7" x14ac:dyDescent="0.2">
      <c r="A1453" t="s">
        <v>1407</v>
      </c>
      <c r="B1453" t="str">
        <f>"13172800192"</f>
        <v>13172800192</v>
      </c>
      <c r="C1453" t="str">
        <f>"445201198203020635"</f>
        <v>445201198203020635</v>
      </c>
      <c r="D1453" t="s">
        <v>0</v>
      </c>
      <c r="E1453" t="s">
        <v>0</v>
      </c>
      <c r="F1453" t="s">
        <v>1</v>
      </c>
      <c r="G1453" t="str">
        <f>"2018-11-19 13:17:15"</f>
        <v>2018-11-19 13:17:15</v>
      </c>
    </row>
    <row r="1454" spans="1:7" x14ac:dyDescent="0.2">
      <c r="A1454" t="s">
        <v>1408</v>
      </c>
      <c r="B1454" t="str">
        <f>"18759290606"</f>
        <v>18759290606</v>
      </c>
      <c r="C1454" t="str">
        <f>"350524199205060023"</f>
        <v>350524199205060023</v>
      </c>
      <c r="D1454" t="s">
        <v>0</v>
      </c>
      <c r="E1454" t="s">
        <v>0</v>
      </c>
      <c r="F1454" t="s">
        <v>1</v>
      </c>
      <c r="G1454" t="str">
        <f>"2018-11-19 13:17:15"</f>
        <v>2018-11-19 13:17:15</v>
      </c>
    </row>
    <row r="1455" spans="1:7" x14ac:dyDescent="0.2">
      <c r="A1455" t="s">
        <v>1409</v>
      </c>
      <c r="B1455" t="str">
        <f>"15729837040"</f>
        <v>15729837040</v>
      </c>
      <c r="C1455" t="str">
        <f>"51042119980713462X"</f>
        <v>51042119980713462X</v>
      </c>
      <c r="D1455" t="s">
        <v>0</v>
      </c>
      <c r="E1455" t="s">
        <v>0</v>
      </c>
      <c r="F1455" t="s">
        <v>1</v>
      </c>
      <c r="G1455" t="str">
        <f>"2018-11-19 13:16:50"</f>
        <v>2018-11-19 13:16:50</v>
      </c>
    </row>
    <row r="1456" spans="1:7" x14ac:dyDescent="0.2">
      <c r="A1456" t="s">
        <v>340</v>
      </c>
      <c r="B1456" t="str">
        <f>"13888167845"</f>
        <v>13888167845</v>
      </c>
      <c r="C1456" t="str">
        <f>"530112198606141619"</f>
        <v>530112198606141619</v>
      </c>
      <c r="D1456" t="s">
        <v>0</v>
      </c>
      <c r="E1456" t="s">
        <v>0</v>
      </c>
      <c r="F1456" t="s">
        <v>1</v>
      </c>
      <c r="G1456" t="str">
        <f>"2018-11-19 13:16:44"</f>
        <v>2018-11-19 13:16:44</v>
      </c>
    </row>
    <row r="1457" spans="1:7" x14ac:dyDescent="0.2">
      <c r="A1457" t="s">
        <v>1410</v>
      </c>
      <c r="B1457" t="str">
        <f>"15346555591"</f>
        <v>15346555591</v>
      </c>
      <c r="C1457" t="str">
        <f>"410823199612070276"</f>
        <v>410823199612070276</v>
      </c>
      <c r="D1457" t="s">
        <v>0</v>
      </c>
      <c r="E1457" t="s">
        <v>0</v>
      </c>
      <c r="F1457" t="s">
        <v>1</v>
      </c>
      <c r="G1457" t="str">
        <f>"2018-11-19 13:16:43"</f>
        <v>2018-11-19 13:16:43</v>
      </c>
    </row>
    <row r="1458" spans="1:7" x14ac:dyDescent="0.2">
      <c r="A1458" t="s">
        <v>1411</v>
      </c>
      <c r="B1458" t="str">
        <f>"18080629880"</f>
        <v>18080629880</v>
      </c>
      <c r="C1458" t="str">
        <f>"511129197711122217"</f>
        <v>511129197711122217</v>
      </c>
      <c r="D1458" t="s">
        <v>0</v>
      </c>
      <c r="E1458" t="s">
        <v>0</v>
      </c>
      <c r="F1458" t="s">
        <v>1</v>
      </c>
      <c r="G1458" t="str">
        <f>"2018-11-19 13:16:37"</f>
        <v>2018-11-19 13:16:37</v>
      </c>
    </row>
    <row r="1459" spans="1:7" x14ac:dyDescent="0.2">
      <c r="A1459" t="s">
        <v>1412</v>
      </c>
      <c r="B1459" t="str">
        <f>"15107800102"</f>
        <v>15107800102</v>
      </c>
      <c r="C1459" t="str">
        <f>"450721199508118152"</f>
        <v>450721199508118152</v>
      </c>
      <c r="D1459" t="s">
        <v>0</v>
      </c>
      <c r="E1459" t="s">
        <v>0</v>
      </c>
      <c r="F1459" t="s">
        <v>1</v>
      </c>
      <c r="G1459" t="str">
        <f>"2018-11-19 13:16:21"</f>
        <v>2018-11-19 13:16:21</v>
      </c>
    </row>
    <row r="1460" spans="1:7" x14ac:dyDescent="0.2">
      <c r="A1460" t="s">
        <v>1413</v>
      </c>
      <c r="B1460" t="str">
        <f>"13730191221"</f>
        <v>13730191221</v>
      </c>
      <c r="C1460" t="str">
        <f>"130602199802083318"</f>
        <v>130602199802083318</v>
      </c>
      <c r="D1460" t="s">
        <v>1414</v>
      </c>
      <c r="E1460" t="s">
        <v>1415</v>
      </c>
      <c r="F1460" t="s">
        <v>1</v>
      </c>
      <c r="G1460" t="str">
        <f>"2018-11-19 13:15:49"</f>
        <v>2018-11-19 13:15:49</v>
      </c>
    </row>
    <row r="1461" spans="1:7" x14ac:dyDescent="0.2">
      <c r="A1461" t="s">
        <v>1416</v>
      </c>
      <c r="B1461" t="str">
        <f>"15264995110"</f>
        <v>15264995110</v>
      </c>
      <c r="C1461" t="str">
        <f>"37132219891103075X"</f>
        <v>37132219891103075X</v>
      </c>
      <c r="D1461" t="s">
        <v>0</v>
      </c>
      <c r="E1461" t="s">
        <v>0</v>
      </c>
      <c r="F1461" t="s">
        <v>1</v>
      </c>
      <c r="G1461" t="str">
        <f>"2018-11-19 13:15:45"</f>
        <v>2018-11-19 13:15:45</v>
      </c>
    </row>
    <row r="1462" spans="1:7" x14ac:dyDescent="0.2">
      <c r="A1462" t="s">
        <v>0</v>
      </c>
      <c r="B1462" t="str">
        <f>"15070410360"</f>
        <v>15070410360</v>
      </c>
      <c r="C1462" t="s">
        <v>0</v>
      </c>
      <c r="D1462" t="s">
        <v>0</v>
      </c>
      <c r="E1462" t="s">
        <v>0</v>
      </c>
      <c r="F1462" t="s">
        <v>1</v>
      </c>
      <c r="G1462" t="str">
        <f>"2018-11-19 13:15:43"</f>
        <v>2018-11-19 13:15:43</v>
      </c>
    </row>
    <row r="1463" spans="1:7" x14ac:dyDescent="0.2">
      <c r="A1463" t="s">
        <v>1417</v>
      </c>
      <c r="B1463" t="str">
        <f>"13928961850"</f>
        <v>13928961850</v>
      </c>
      <c r="C1463" t="str">
        <f>"431026198910221138"</f>
        <v>431026198910221138</v>
      </c>
      <c r="D1463" t="s">
        <v>1418</v>
      </c>
      <c r="E1463" t="s">
        <v>1419</v>
      </c>
      <c r="F1463" t="s">
        <v>1</v>
      </c>
      <c r="G1463" t="str">
        <f>"2018-11-19 13:15:33"</f>
        <v>2018-11-19 13:15:33</v>
      </c>
    </row>
    <row r="1464" spans="1:7" x14ac:dyDescent="0.2">
      <c r="A1464" t="s">
        <v>0</v>
      </c>
      <c r="B1464" t="str">
        <f>"15065441425"</f>
        <v>15065441425</v>
      </c>
      <c r="C1464" t="s">
        <v>0</v>
      </c>
      <c r="D1464" t="s">
        <v>0</v>
      </c>
      <c r="E1464" t="s">
        <v>0</v>
      </c>
      <c r="F1464" t="s">
        <v>1</v>
      </c>
      <c r="G1464" t="str">
        <f>"2018-11-19 13:15:18"</f>
        <v>2018-11-19 13:15:18</v>
      </c>
    </row>
    <row r="1465" spans="1:7" x14ac:dyDescent="0.2">
      <c r="A1465" t="s">
        <v>0</v>
      </c>
      <c r="B1465" t="str">
        <f>"13138720704"</f>
        <v>13138720704</v>
      </c>
      <c r="C1465" t="s">
        <v>0</v>
      </c>
      <c r="D1465" t="s">
        <v>0</v>
      </c>
      <c r="E1465" t="s">
        <v>0</v>
      </c>
      <c r="F1465" t="s">
        <v>1</v>
      </c>
      <c r="G1465" t="str">
        <f>"2018-11-19 13:15:08"</f>
        <v>2018-11-19 13:15:08</v>
      </c>
    </row>
    <row r="1466" spans="1:7" x14ac:dyDescent="0.2">
      <c r="A1466" t="s">
        <v>1420</v>
      </c>
      <c r="B1466" t="str">
        <f>"18225268956"</f>
        <v>18225268956</v>
      </c>
      <c r="C1466" t="str">
        <f>"512322197903047191"</f>
        <v>512322197903047191</v>
      </c>
      <c r="D1466" t="s">
        <v>0</v>
      </c>
      <c r="E1466" t="s">
        <v>0</v>
      </c>
      <c r="F1466" t="s">
        <v>1</v>
      </c>
      <c r="G1466" t="str">
        <f>"2018-11-19 13:15:01"</f>
        <v>2018-11-19 13:15:01</v>
      </c>
    </row>
    <row r="1467" spans="1:7" x14ac:dyDescent="0.2">
      <c r="A1467" t="s">
        <v>1421</v>
      </c>
      <c r="B1467" t="str">
        <f>"15718813162"</f>
        <v>15718813162</v>
      </c>
      <c r="C1467" t="str">
        <f>"110226198508074219"</f>
        <v>110226198508074219</v>
      </c>
      <c r="D1467" t="s">
        <v>0</v>
      </c>
      <c r="E1467" t="s">
        <v>0</v>
      </c>
      <c r="F1467" t="s">
        <v>1</v>
      </c>
      <c r="G1467" t="str">
        <f>"2018-11-19 13:15:01"</f>
        <v>2018-11-19 13:15:01</v>
      </c>
    </row>
    <row r="1468" spans="1:7" x14ac:dyDescent="0.2">
      <c r="A1468" t="s">
        <v>1422</v>
      </c>
      <c r="B1468" t="str">
        <f>"15925929820"</f>
        <v>15925929820</v>
      </c>
      <c r="C1468" t="str">
        <f>"330722198604240320"</f>
        <v>330722198604240320</v>
      </c>
      <c r="D1468" t="s">
        <v>0</v>
      </c>
      <c r="E1468" t="s">
        <v>0</v>
      </c>
      <c r="F1468" t="s">
        <v>1</v>
      </c>
      <c r="G1468" t="str">
        <f>"2018-11-19 13:14:46"</f>
        <v>2018-11-19 13:14:46</v>
      </c>
    </row>
    <row r="1469" spans="1:7" x14ac:dyDescent="0.2">
      <c r="A1469" t="s">
        <v>1423</v>
      </c>
      <c r="B1469" t="str">
        <f>"13972701828"</f>
        <v>13972701828</v>
      </c>
      <c r="C1469" t="str">
        <f>"42112419840601451X"</f>
        <v>42112419840601451X</v>
      </c>
      <c r="D1469" t="s">
        <v>0</v>
      </c>
      <c r="E1469" t="s">
        <v>0</v>
      </c>
      <c r="F1469" t="s">
        <v>1</v>
      </c>
      <c r="G1469" t="str">
        <f>"2018-11-19 13:14:26"</f>
        <v>2018-11-19 13:14:26</v>
      </c>
    </row>
    <row r="1470" spans="1:7" x14ac:dyDescent="0.2">
      <c r="A1470" t="s">
        <v>1424</v>
      </c>
      <c r="B1470" t="str">
        <f>"13866663989"</f>
        <v>13866663989</v>
      </c>
      <c r="C1470" t="str">
        <f>"340122198812082872"</f>
        <v>340122198812082872</v>
      </c>
      <c r="D1470" t="s">
        <v>0</v>
      </c>
      <c r="E1470" t="s">
        <v>0</v>
      </c>
      <c r="F1470" t="s">
        <v>1</v>
      </c>
      <c r="G1470" t="str">
        <f>"2018-11-19 13:14:17"</f>
        <v>2018-11-19 13:14:17</v>
      </c>
    </row>
    <row r="1471" spans="1:7" x14ac:dyDescent="0.2">
      <c r="A1471" t="s">
        <v>1425</v>
      </c>
      <c r="B1471" t="str">
        <f>"13988345773"</f>
        <v>13988345773</v>
      </c>
      <c r="C1471" t="str">
        <f>"533523198306220212"</f>
        <v>533523198306220212</v>
      </c>
      <c r="D1471" t="s">
        <v>0</v>
      </c>
      <c r="E1471" t="s">
        <v>0</v>
      </c>
      <c r="F1471" t="s">
        <v>1</v>
      </c>
      <c r="G1471" t="str">
        <f>"2018-11-19 13:14:14"</f>
        <v>2018-11-19 13:14:14</v>
      </c>
    </row>
    <row r="1472" spans="1:7" x14ac:dyDescent="0.2">
      <c r="A1472" t="s">
        <v>1426</v>
      </c>
      <c r="B1472" t="str">
        <f>"18770775653"</f>
        <v>18770775653</v>
      </c>
      <c r="C1472" t="str">
        <f>"360727199501230914"</f>
        <v>360727199501230914</v>
      </c>
      <c r="D1472" t="s">
        <v>0</v>
      </c>
      <c r="E1472" t="s">
        <v>0</v>
      </c>
      <c r="F1472" t="s">
        <v>1</v>
      </c>
      <c r="G1472" t="str">
        <f>"2018-11-19 13:14:12"</f>
        <v>2018-11-19 13:14:12</v>
      </c>
    </row>
    <row r="1473" spans="1:7" x14ac:dyDescent="0.2">
      <c r="A1473" t="s">
        <v>1427</v>
      </c>
      <c r="B1473" t="str">
        <f>"15676966768"</f>
        <v>15676966768</v>
      </c>
      <c r="C1473" t="str">
        <f>"420625198209021588"</f>
        <v>420625198209021588</v>
      </c>
      <c r="D1473" t="s">
        <v>0</v>
      </c>
      <c r="E1473" t="s">
        <v>0</v>
      </c>
      <c r="F1473" t="s">
        <v>1</v>
      </c>
      <c r="G1473" t="str">
        <f>"2018-11-19 13:14:11"</f>
        <v>2018-11-19 13:14:11</v>
      </c>
    </row>
    <row r="1474" spans="1:7" x14ac:dyDescent="0.2">
      <c r="A1474" t="s">
        <v>0</v>
      </c>
      <c r="B1474" t="str">
        <f>"13408854277"</f>
        <v>13408854277</v>
      </c>
      <c r="C1474" t="s">
        <v>0</v>
      </c>
      <c r="D1474" t="s">
        <v>0</v>
      </c>
      <c r="E1474" t="s">
        <v>0</v>
      </c>
      <c r="F1474" t="s">
        <v>1</v>
      </c>
      <c r="G1474" t="str">
        <f>"2018-11-19 13:14:01"</f>
        <v>2018-11-19 13:14:01</v>
      </c>
    </row>
    <row r="1475" spans="1:7" x14ac:dyDescent="0.2">
      <c r="A1475" t="s">
        <v>1428</v>
      </c>
      <c r="B1475" t="str">
        <f>"18808699300"</f>
        <v>18808699300</v>
      </c>
      <c r="C1475" t="str">
        <f>"420624198905187614"</f>
        <v>420624198905187614</v>
      </c>
      <c r="D1475" t="s">
        <v>0</v>
      </c>
      <c r="E1475" t="s">
        <v>0</v>
      </c>
      <c r="F1475" t="s">
        <v>1</v>
      </c>
      <c r="G1475" t="str">
        <f>"2018-11-19 13:13:58"</f>
        <v>2018-11-19 13:13:58</v>
      </c>
    </row>
    <row r="1476" spans="1:7" x14ac:dyDescent="0.2">
      <c r="A1476" t="s">
        <v>1429</v>
      </c>
      <c r="B1476" t="str">
        <f>"15267505627"</f>
        <v>15267505627</v>
      </c>
      <c r="C1476" t="str">
        <f>"33062419970516113X"</f>
        <v>33062419970516113X</v>
      </c>
      <c r="D1476" t="s">
        <v>0</v>
      </c>
      <c r="E1476" t="s">
        <v>0</v>
      </c>
      <c r="F1476" t="s">
        <v>1</v>
      </c>
      <c r="G1476" t="str">
        <f>"2018-11-19 13:13:55"</f>
        <v>2018-11-19 13:13:55</v>
      </c>
    </row>
    <row r="1477" spans="1:7" x14ac:dyDescent="0.2">
      <c r="A1477" t="s">
        <v>1430</v>
      </c>
      <c r="B1477" t="str">
        <f>"18234744244"</f>
        <v>18234744244</v>
      </c>
      <c r="C1477" t="str">
        <f>"142623199302254323"</f>
        <v>142623199302254323</v>
      </c>
      <c r="D1477" t="s">
        <v>1431</v>
      </c>
      <c r="E1477" t="s">
        <v>1432</v>
      </c>
      <c r="F1477" t="s">
        <v>1</v>
      </c>
      <c r="G1477" t="str">
        <f>"2018-11-19 13:13:20"</f>
        <v>2018-11-19 13:13:20</v>
      </c>
    </row>
    <row r="1478" spans="1:7" x14ac:dyDescent="0.2">
      <c r="A1478" t="s">
        <v>1433</v>
      </c>
      <c r="B1478" t="str">
        <f>"15630900544"</f>
        <v>15630900544</v>
      </c>
      <c r="C1478" t="str">
        <f>"130521198303202772"</f>
        <v>130521198303202772</v>
      </c>
      <c r="D1478" t="s">
        <v>0</v>
      </c>
      <c r="E1478" t="s">
        <v>0</v>
      </c>
      <c r="F1478" t="s">
        <v>1</v>
      </c>
      <c r="G1478" t="str">
        <f>"2018-11-19 13:13:17"</f>
        <v>2018-11-19 13:13:17</v>
      </c>
    </row>
    <row r="1479" spans="1:7" x14ac:dyDescent="0.2">
      <c r="A1479" t="s">
        <v>1434</v>
      </c>
      <c r="B1479" t="str">
        <f>"18320075059"</f>
        <v>18320075059</v>
      </c>
      <c r="C1479" t="str">
        <f>"450703199312153316"</f>
        <v>450703199312153316</v>
      </c>
      <c r="D1479" t="s">
        <v>1435</v>
      </c>
      <c r="E1479" t="s">
        <v>1435</v>
      </c>
      <c r="F1479" t="s">
        <v>1</v>
      </c>
      <c r="G1479" t="str">
        <f>"2018-11-19 13:12:57"</f>
        <v>2018-11-19 13:12:57</v>
      </c>
    </row>
    <row r="1480" spans="1:7" x14ac:dyDescent="0.2">
      <c r="A1480" t="s">
        <v>1436</v>
      </c>
      <c r="B1480" t="str">
        <f>"18321255035"</f>
        <v>18321255035</v>
      </c>
      <c r="C1480" t="str">
        <f>"360423199508020416"</f>
        <v>360423199508020416</v>
      </c>
      <c r="D1480" t="s">
        <v>0</v>
      </c>
      <c r="E1480" t="s">
        <v>0</v>
      </c>
      <c r="F1480" t="s">
        <v>1</v>
      </c>
      <c r="G1480" t="str">
        <f>"2018-11-19 13:12:42"</f>
        <v>2018-11-19 13:12:42</v>
      </c>
    </row>
    <row r="1481" spans="1:7" x14ac:dyDescent="0.2">
      <c r="A1481" t="s">
        <v>1437</v>
      </c>
      <c r="B1481" t="str">
        <f>"13111616198"</f>
        <v>13111616198</v>
      </c>
      <c r="C1481" t="str">
        <f>"130632198104223524"</f>
        <v>130632198104223524</v>
      </c>
      <c r="D1481" t="s">
        <v>0</v>
      </c>
      <c r="E1481" t="s">
        <v>0</v>
      </c>
      <c r="F1481" t="s">
        <v>1</v>
      </c>
      <c r="G1481" t="str">
        <f>"2018-11-19 13:12:39"</f>
        <v>2018-11-19 13:12:39</v>
      </c>
    </row>
    <row r="1482" spans="1:7" x14ac:dyDescent="0.2">
      <c r="A1482" t="s">
        <v>1438</v>
      </c>
      <c r="B1482" t="str">
        <f>"15038360825"</f>
        <v>15038360825</v>
      </c>
      <c r="C1482" t="str">
        <f>"410185200002144510"</f>
        <v>410185200002144510</v>
      </c>
      <c r="D1482" t="s">
        <v>0</v>
      </c>
      <c r="E1482" t="s">
        <v>0</v>
      </c>
      <c r="F1482" t="s">
        <v>1</v>
      </c>
      <c r="G1482" t="str">
        <f>"2018-11-19 13:12:25"</f>
        <v>2018-11-19 13:12:25</v>
      </c>
    </row>
    <row r="1483" spans="1:7" x14ac:dyDescent="0.2">
      <c r="A1483" t="s">
        <v>0</v>
      </c>
      <c r="B1483" t="str">
        <f>"13185472058"</f>
        <v>13185472058</v>
      </c>
      <c r="C1483" t="s">
        <v>0</v>
      </c>
      <c r="D1483" t="s">
        <v>0</v>
      </c>
      <c r="E1483" t="s">
        <v>0</v>
      </c>
      <c r="F1483" t="s">
        <v>1</v>
      </c>
      <c r="G1483" t="str">
        <f>"2018-11-19 13:12:17"</f>
        <v>2018-11-19 13:12:17</v>
      </c>
    </row>
    <row r="1484" spans="1:7" x14ac:dyDescent="0.2">
      <c r="A1484" t="s">
        <v>1439</v>
      </c>
      <c r="B1484" t="str">
        <f>"13065615827"</f>
        <v>13065615827</v>
      </c>
      <c r="C1484" t="str">
        <f>"331022199604182236"</f>
        <v>331022199604182236</v>
      </c>
      <c r="D1484" t="s">
        <v>0</v>
      </c>
      <c r="E1484" t="s">
        <v>0</v>
      </c>
      <c r="F1484" t="s">
        <v>1</v>
      </c>
      <c r="G1484" t="str">
        <f>"2018-11-19 13:12:12"</f>
        <v>2018-11-19 13:12:12</v>
      </c>
    </row>
    <row r="1485" spans="1:7" x14ac:dyDescent="0.2">
      <c r="A1485" t="s">
        <v>1440</v>
      </c>
      <c r="B1485" t="str">
        <f>"13559090069"</f>
        <v>13559090069</v>
      </c>
      <c r="C1485" t="str">
        <f>"350425199410262629"</f>
        <v>350425199410262629</v>
      </c>
      <c r="D1485" t="s">
        <v>1441</v>
      </c>
      <c r="E1485" t="s">
        <v>1442</v>
      </c>
      <c r="F1485" t="s">
        <v>1</v>
      </c>
      <c r="G1485" t="str">
        <f>"2018-11-19 13:12:03"</f>
        <v>2018-11-19 13:12:03</v>
      </c>
    </row>
    <row r="1486" spans="1:7" x14ac:dyDescent="0.2">
      <c r="A1486" t="s">
        <v>1443</v>
      </c>
      <c r="B1486" t="str">
        <f>"15881261025"</f>
        <v>15881261025</v>
      </c>
      <c r="C1486" t="str">
        <f>"511304199609081220"</f>
        <v>511304199609081220</v>
      </c>
      <c r="D1486" t="s">
        <v>0</v>
      </c>
      <c r="E1486" t="s">
        <v>0</v>
      </c>
      <c r="F1486" t="s">
        <v>1</v>
      </c>
      <c r="G1486" t="str">
        <f>"2018-11-19 13:12:01"</f>
        <v>2018-11-19 13:12:01</v>
      </c>
    </row>
    <row r="1487" spans="1:7" x14ac:dyDescent="0.2">
      <c r="A1487" t="s">
        <v>1444</v>
      </c>
      <c r="B1487" t="str">
        <f>"13767783569"</f>
        <v>13767783569</v>
      </c>
      <c r="C1487" t="str">
        <f>"360702198802021313"</f>
        <v>360702198802021313</v>
      </c>
      <c r="D1487" t="s">
        <v>0</v>
      </c>
      <c r="E1487" t="s">
        <v>0</v>
      </c>
      <c r="F1487" t="s">
        <v>1</v>
      </c>
      <c r="G1487" t="str">
        <f>"2018-11-19 13:11:37"</f>
        <v>2018-11-19 13:11:37</v>
      </c>
    </row>
    <row r="1488" spans="1:7" x14ac:dyDescent="0.2">
      <c r="A1488" t="s">
        <v>0</v>
      </c>
      <c r="B1488" t="str">
        <f>"13152556845"</f>
        <v>13152556845</v>
      </c>
      <c r="C1488" t="s">
        <v>0</v>
      </c>
      <c r="D1488" t="s">
        <v>0</v>
      </c>
      <c r="E1488" t="s">
        <v>0</v>
      </c>
      <c r="F1488" t="s">
        <v>1</v>
      </c>
      <c r="G1488" t="str">
        <f>"2018-11-19 13:11:25"</f>
        <v>2018-11-19 13:11:25</v>
      </c>
    </row>
    <row r="1489" spans="1:7" x14ac:dyDescent="0.2">
      <c r="A1489" t="s">
        <v>1445</v>
      </c>
      <c r="B1489" t="str">
        <f>"17713550143"</f>
        <v>17713550143</v>
      </c>
      <c r="C1489" t="str">
        <f>"510183199108157737"</f>
        <v>510183199108157737</v>
      </c>
      <c r="D1489" t="s">
        <v>0</v>
      </c>
      <c r="E1489" t="s">
        <v>0</v>
      </c>
      <c r="F1489" t="s">
        <v>1</v>
      </c>
      <c r="G1489" t="str">
        <f>"2018-11-19 13:11:16"</f>
        <v>2018-11-19 13:11:16</v>
      </c>
    </row>
    <row r="1490" spans="1:7" x14ac:dyDescent="0.2">
      <c r="A1490" t="s">
        <v>0</v>
      </c>
      <c r="B1490" t="str">
        <f>"13657698475"</f>
        <v>13657698475</v>
      </c>
      <c r="C1490" t="s">
        <v>0</v>
      </c>
      <c r="D1490" t="s">
        <v>0</v>
      </c>
      <c r="E1490" t="s">
        <v>0</v>
      </c>
      <c r="F1490" t="s">
        <v>1</v>
      </c>
      <c r="G1490" t="str">
        <f>"2018-11-19 13:11:04"</f>
        <v>2018-11-19 13:11:04</v>
      </c>
    </row>
    <row r="1491" spans="1:7" x14ac:dyDescent="0.2">
      <c r="A1491" t="s">
        <v>0</v>
      </c>
      <c r="B1491" t="str">
        <f>"13904697944"</f>
        <v>13904697944</v>
      </c>
      <c r="C1491" t="s">
        <v>0</v>
      </c>
      <c r="D1491" t="s">
        <v>0</v>
      </c>
      <c r="E1491" t="s">
        <v>0</v>
      </c>
      <c r="F1491" t="s">
        <v>1</v>
      </c>
      <c r="G1491" t="str">
        <f>"2018-11-19 13:11:01"</f>
        <v>2018-11-19 13:11:01</v>
      </c>
    </row>
    <row r="1492" spans="1:7" x14ac:dyDescent="0.2">
      <c r="A1492" t="s">
        <v>1446</v>
      </c>
      <c r="B1492" t="str">
        <f>"18780038633"</f>
        <v>18780038633</v>
      </c>
      <c r="C1492" t="str">
        <f>"510181198605271920"</f>
        <v>510181198605271920</v>
      </c>
      <c r="D1492" t="s">
        <v>0</v>
      </c>
      <c r="E1492" t="s">
        <v>0</v>
      </c>
      <c r="F1492" t="s">
        <v>1</v>
      </c>
      <c r="G1492" t="str">
        <f>"2018-11-19 13:10:27"</f>
        <v>2018-11-19 13:10:27</v>
      </c>
    </row>
    <row r="1493" spans="1:7" x14ac:dyDescent="0.2">
      <c r="A1493" t="s">
        <v>1447</v>
      </c>
      <c r="B1493" t="str">
        <f>"18096190381"</f>
        <v>18096190381</v>
      </c>
      <c r="C1493" t="str">
        <f>"520181198812151755"</f>
        <v>520181198812151755</v>
      </c>
      <c r="D1493" t="s">
        <v>0</v>
      </c>
      <c r="E1493" t="s">
        <v>0</v>
      </c>
      <c r="F1493" t="s">
        <v>1</v>
      </c>
      <c r="G1493" t="str">
        <f>"2018-11-19 13:10:20"</f>
        <v>2018-11-19 13:10:20</v>
      </c>
    </row>
    <row r="1494" spans="1:7" x14ac:dyDescent="0.2">
      <c r="A1494" t="s">
        <v>1448</v>
      </c>
      <c r="B1494" t="str">
        <f>"13626257684"</f>
        <v>13626257684</v>
      </c>
      <c r="C1494" t="str">
        <f>"342224198910081830"</f>
        <v>342224198910081830</v>
      </c>
      <c r="D1494" t="s">
        <v>0</v>
      </c>
      <c r="E1494" t="s">
        <v>0</v>
      </c>
      <c r="F1494" t="s">
        <v>1</v>
      </c>
      <c r="G1494" t="str">
        <f>"2018-11-19 13:10:08"</f>
        <v>2018-11-19 13:10:08</v>
      </c>
    </row>
    <row r="1495" spans="1:7" x14ac:dyDescent="0.2">
      <c r="A1495" t="s">
        <v>1449</v>
      </c>
      <c r="B1495" t="str">
        <f>"13886342090"</f>
        <v>13886342090</v>
      </c>
      <c r="C1495" t="str">
        <f>"420704197903064675"</f>
        <v>420704197903064675</v>
      </c>
      <c r="D1495" t="s">
        <v>0</v>
      </c>
      <c r="E1495" t="s">
        <v>0</v>
      </c>
      <c r="F1495" t="s">
        <v>1</v>
      </c>
      <c r="G1495" t="str">
        <f>"2018-11-19 13:09:45"</f>
        <v>2018-11-19 13:09:45</v>
      </c>
    </row>
    <row r="1496" spans="1:7" x14ac:dyDescent="0.2">
      <c r="A1496" t="s">
        <v>1450</v>
      </c>
      <c r="B1496" t="str">
        <f>"13576932632"</f>
        <v>13576932632</v>
      </c>
      <c r="C1496" t="str">
        <f>"362203200006084736"</f>
        <v>362203200006084736</v>
      </c>
      <c r="D1496" t="s">
        <v>1451</v>
      </c>
      <c r="E1496" t="s">
        <v>1452</v>
      </c>
      <c r="F1496" t="s">
        <v>1</v>
      </c>
      <c r="G1496" t="str">
        <f>"2018-11-19 13:09:39"</f>
        <v>2018-11-19 13:09:39</v>
      </c>
    </row>
    <row r="1497" spans="1:7" x14ac:dyDescent="0.2">
      <c r="A1497" t="s">
        <v>1453</v>
      </c>
      <c r="B1497" t="str">
        <f>"13606144038"</f>
        <v>13606144038</v>
      </c>
      <c r="C1497" t="str">
        <f>"510623198111141417"</f>
        <v>510623198111141417</v>
      </c>
      <c r="D1497" t="s">
        <v>0</v>
      </c>
      <c r="E1497" t="s">
        <v>0</v>
      </c>
      <c r="F1497" t="s">
        <v>1</v>
      </c>
      <c r="G1497" t="str">
        <f>"2018-11-19 13:09:25"</f>
        <v>2018-11-19 13:09:25</v>
      </c>
    </row>
    <row r="1498" spans="1:7" x14ac:dyDescent="0.2">
      <c r="A1498" t="s">
        <v>1454</v>
      </c>
      <c r="B1498" t="str">
        <f>"15261979292"</f>
        <v>15261979292</v>
      </c>
      <c r="C1498" t="str">
        <f>"320982199005292014"</f>
        <v>320982199005292014</v>
      </c>
      <c r="D1498" t="s">
        <v>0</v>
      </c>
      <c r="E1498" t="s">
        <v>0</v>
      </c>
      <c r="F1498" t="s">
        <v>1</v>
      </c>
      <c r="G1498" t="str">
        <f>"2018-11-19 13:09:22"</f>
        <v>2018-11-19 13:09:22</v>
      </c>
    </row>
    <row r="1499" spans="1:7" x14ac:dyDescent="0.2">
      <c r="A1499" t="s">
        <v>1455</v>
      </c>
      <c r="B1499" t="str">
        <f>"15040770710"</f>
        <v>15040770710</v>
      </c>
      <c r="C1499" t="str">
        <f>"210303199009171611"</f>
        <v>210303199009171611</v>
      </c>
      <c r="D1499" t="s">
        <v>0</v>
      </c>
      <c r="E1499" t="s">
        <v>0</v>
      </c>
      <c r="F1499" t="s">
        <v>1</v>
      </c>
      <c r="G1499" t="str">
        <f>"2018-11-19 13:08:59"</f>
        <v>2018-11-19 13:08:59</v>
      </c>
    </row>
    <row r="1500" spans="1:7" x14ac:dyDescent="0.2">
      <c r="A1500" t="s">
        <v>0</v>
      </c>
      <c r="B1500" t="str">
        <f>"13510140922"</f>
        <v>13510140922</v>
      </c>
      <c r="C1500" t="s">
        <v>0</v>
      </c>
      <c r="D1500" t="s">
        <v>0</v>
      </c>
      <c r="E1500" t="s">
        <v>0</v>
      </c>
      <c r="F1500" t="s">
        <v>1</v>
      </c>
      <c r="G1500" t="str">
        <f>"2018-11-19 13:08:49"</f>
        <v>2018-11-19 13:08:49</v>
      </c>
    </row>
    <row r="1501" spans="1:7" x14ac:dyDescent="0.2">
      <c r="A1501" t="s">
        <v>1456</v>
      </c>
      <c r="B1501" t="str">
        <f>"15125555452"</f>
        <v>15125555452</v>
      </c>
      <c r="C1501" t="str">
        <f>"532727199912230015"</f>
        <v>532727199912230015</v>
      </c>
      <c r="D1501" t="s">
        <v>1457</v>
      </c>
      <c r="E1501" t="s">
        <v>1458</v>
      </c>
      <c r="F1501" t="s">
        <v>1</v>
      </c>
      <c r="G1501" t="str">
        <f>"2018-11-19 13:08:36"</f>
        <v>2018-11-19 13:08:36</v>
      </c>
    </row>
    <row r="1502" spans="1:7" x14ac:dyDescent="0.2">
      <c r="A1502" t="s">
        <v>0</v>
      </c>
      <c r="B1502" t="str">
        <f>"18250255110"</f>
        <v>18250255110</v>
      </c>
      <c r="C1502" t="s">
        <v>0</v>
      </c>
      <c r="D1502" t="s">
        <v>0</v>
      </c>
      <c r="E1502" t="s">
        <v>0</v>
      </c>
      <c r="F1502" t="s">
        <v>1</v>
      </c>
      <c r="G1502" t="str">
        <f>"2018-11-19 13:08:31"</f>
        <v>2018-11-19 13:08:31</v>
      </c>
    </row>
    <row r="1503" spans="1:7" x14ac:dyDescent="0.2">
      <c r="A1503" t="s">
        <v>1459</v>
      </c>
      <c r="B1503" t="str">
        <f>"15109651675"</f>
        <v>15109651675</v>
      </c>
      <c r="C1503" t="str">
        <f>"642222198410111624"</f>
        <v>642222198410111624</v>
      </c>
      <c r="D1503" t="s">
        <v>1460</v>
      </c>
      <c r="E1503" t="s">
        <v>1461</v>
      </c>
      <c r="F1503" t="s">
        <v>1</v>
      </c>
      <c r="G1503" t="str">
        <f>"2018-11-19 13:08:28"</f>
        <v>2018-11-19 13:08:28</v>
      </c>
    </row>
    <row r="1504" spans="1:7" x14ac:dyDescent="0.2">
      <c r="A1504" t="s">
        <v>1462</v>
      </c>
      <c r="B1504" t="str">
        <f>"18814395007"</f>
        <v>18814395007</v>
      </c>
      <c r="C1504" t="str">
        <f>"441721199702132010"</f>
        <v>441721199702132010</v>
      </c>
      <c r="D1504" t="s">
        <v>0</v>
      </c>
      <c r="E1504" t="s">
        <v>0</v>
      </c>
      <c r="F1504" t="s">
        <v>1</v>
      </c>
      <c r="G1504" t="str">
        <f>"2018-11-19 13:08:07"</f>
        <v>2018-11-19 13:08:07</v>
      </c>
    </row>
    <row r="1505" spans="1:7" x14ac:dyDescent="0.2">
      <c r="A1505" t="s">
        <v>1463</v>
      </c>
      <c r="B1505" t="str">
        <f>"18915565210"</f>
        <v>18915565210</v>
      </c>
      <c r="C1505" t="str">
        <f>"610502199108112878"</f>
        <v>610502199108112878</v>
      </c>
      <c r="D1505" t="s">
        <v>0</v>
      </c>
      <c r="E1505" t="s">
        <v>0</v>
      </c>
      <c r="F1505" t="s">
        <v>1</v>
      </c>
      <c r="G1505" t="str">
        <f>"2018-11-19 13:08:01"</f>
        <v>2018-11-19 13:08:01</v>
      </c>
    </row>
    <row r="1506" spans="1:7" x14ac:dyDescent="0.2">
      <c r="A1506" t="s">
        <v>0</v>
      </c>
      <c r="B1506" t="str">
        <f>"13175204426"</f>
        <v>13175204426</v>
      </c>
      <c r="C1506" t="s">
        <v>0</v>
      </c>
      <c r="D1506" t="s">
        <v>0</v>
      </c>
      <c r="E1506" t="s">
        <v>0</v>
      </c>
      <c r="F1506" t="s">
        <v>1</v>
      </c>
      <c r="G1506" t="str">
        <f>"2018-11-19 13:07:58"</f>
        <v>2018-11-19 13:07:58</v>
      </c>
    </row>
    <row r="1507" spans="1:7" x14ac:dyDescent="0.2">
      <c r="A1507" t="s">
        <v>1464</v>
      </c>
      <c r="B1507" t="str">
        <f>"13578782760"</f>
        <v>13578782760</v>
      </c>
      <c r="C1507" t="str">
        <f>"152327199102100718"</f>
        <v>152327199102100718</v>
      </c>
      <c r="D1507" t="s">
        <v>1465</v>
      </c>
      <c r="E1507" t="s">
        <v>1466</v>
      </c>
      <c r="F1507" t="s">
        <v>1</v>
      </c>
      <c r="G1507" t="str">
        <f>"2018-11-19 13:07:52"</f>
        <v>2018-11-19 13:07:52</v>
      </c>
    </row>
    <row r="1508" spans="1:7" x14ac:dyDescent="0.2">
      <c r="A1508" t="s">
        <v>1467</v>
      </c>
      <c r="B1508" t="str">
        <f>"13506590904"</f>
        <v>13506590904</v>
      </c>
      <c r="C1508" t="str">
        <f>"130804197908170019"</f>
        <v>130804197908170019</v>
      </c>
      <c r="D1508" t="s">
        <v>0</v>
      </c>
      <c r="E1508" t="s">
        <v>0</v>
      </c>
      <c r="F1508" t="s">
        <v>1</v>
      </c>
      <c r="G1508" t="str">
        <f>"2018-11-19 13:07:45"</f>
        <v>2018-11-19 13:07:45</v>
      </c>
    </row>
    <row r="1509" spans="1:7" x14ac:dyDescent="0.2">
      <c r="A1509" t="s">
        <v>1468</v>
      </c>
      <c r="B1509" t="str">
        <f>"15911018296"</f>
        <v>15911018296</v>
      </c>
      <c r="C1509" t="str">
        <f>"610327199202051529"</f>
        <v>610327199202051529</v>
      </c>
      <c r="D1509" t="s">
        <v>0</v>
      </c>
      <c r="E1509" t="s">
        <v>0</v>
      </c>
      <c r="F1509" t="s">
        <v>1</v>
      </c>
      <c r="G1509" t="str">
        <f>"2018-11-19 13:07:26"</f>
        <v>2018-11-19 13:07:26</v>
      </c>
    </row>
    <row r="1510" spans="1:7" x14ac:dyDescent="0.2">
      <c r="A1510" t="s">
        <v>0</v>
      </c>
      <c r="B1510" t="str">
        <f>"13278464851"</f>
        <v>13278464851</v>
      </c>
      <c r="C1510" t="s">
        <v>0</v>
      </c>
      <c r="D1510" t="s">
        <v>0</v>
      </c>
      <c r="E1510" t="s">
        <v>0</v>
      </c>
      <c r="F1510" t="s">
        <v>1</v>
      </c>
      <c r="G1510" t="str">
        <f>"2018-11-19 13:06:58"</f>
        <v>2018-11-19 13:06:58</v>
      </c>
    </row>
    <row r="1511" spans="1:7" x14ac:dyDescent="0.2">
      <c r="A1511" t="s">
        <v>1469</v>
      </c>
      <c r="B1511" t="str">
        <f>"13077900326"</f>
        <v>13077900326</v>
      </c>
      <c r="C1511" t="str">
        <f>"360427199603261512"</f>
        <v>360427199603261512</v>
      </c>
      <c r="D1511" t="s">
        <v>0</v>
      </c>
      <c r="E1511" t="s">
        <v>0</v>
      </c>
      <c r="F1511" t="s">
        <v>1</v>
      </c>
      <c r="G1511" t="str">
        <f>"2018-11-19 13:06:56"</f>
        <v>2018-11-19 13:06:56</v>
      </c>
    </row>
    <row r="1512" spans="1:7" x14ac:dyDescent="0.2">
      <c r="A1512" t="s">
        <v>1470</v>
      </c>
      <c r="B1512" t="str">
        <f>"15393449095"</f>
        <v>15393449095</v>
      </c>
      <c r="C1512" t="str">
        <f>"622801199010161253"</f>
        <v>622801199010161253</v>
      </c>
      <c r="D1512" t="s">
        <v>1471</v>
      </c>
      <c r="E1512" t="s">
        <v>1472</v>
      </c>
      <c r="F1512" t="s">
        <v>1</v>
      </c>
      <c r="G1512" t="str">
        <f>"2018-11-19 13:06:55"</f>
        <v>2018-11-19 13:06:55</v>
      </c>
    </row>
    <row r="1513" spans="1:7" x14ac:dyDescent="0.2">
      <c r="A1513" t="s">
        <v>0</v>
      </c>
      <c r="B1513" t="str">
        <f>"13363558680"</f>
        <v>13363558680</v>
      </c>
      <c r="C1513" t="s">
        <v>0</v>
      </c>
      <c r="D1513" t="s">
        <v>0</v>
      </c>
      <c r="E1513" t="s">
        <v>0</v>
      </c>
      <c r="F1513" t="s">
        <v>1</v>
      </c>
      <c r="G1513" t="str">
        <f>"2018-11-19 13:06:52"</f>
        <v>2018-11-19 13:06:52</v>
      </c>
    </row>
    <row r="1514" spans="1:7" x14ac:dyDescent="0.2">
      <c r="A1514" t="s">
        <v>1473</v>
      </c>
      <c r="B1514" t="str">
        <f>"15225930577"</f>
        <v>15225930577</v>
      </c>
      <c r="C1514" t="str">
        <f>"410782198101213474"</f>
        <v>410782198101213474</v>
      </c>
      <c r="D1514" t="s">
        <v>0</v>
      </c>
      <c r="E1514" t="s">
        <v>0</v>
      </c>
      <c r="F1514" t="s">
        <v>1</v>
      </c>
      <c r="G1514" t="str">
        <f>"2018-11-19 13:06:51"</f>
        <v>2018-11-19 13:06:51</v>
      </c>
    </row>
    <row r="1515" spans="1:7" x14ac:dyDescent="0.2">
      <c r="A1515" t="s">
        <v>1474</v>
      </c>
      <c r="B1515" t="str">
        <f>"13678337664"</f>
        <v>13678337664</v>
      </c>
      <c r="C1515" t="str">
        <f>"511112198002175313"</f>
        <v>511112198002175313</v>
      </c>
      <c r="D1515" t="s">
        <v>1475</v>
      </c>
      <c r="E1515" t="s">
        <v>1476</v>
      </c>
      <c r="F1515" t="s">
        <v>1</v>
      </c>
      <c r="G1515" t="str">
        <f>"2018-11-19 13:06:35"</f>
        <v>2018-11-19 13:06:35</v>
      </c>
    </row>
    <row r="1516" spans="1:7" x14ac:dyDescent="0.2">
      <c r="A1516" t="s">
        <v>1477</v>
      </c>
      <c r="B1516" t="str">
        <f>"18321252836"</f>
        <v>18321252836</v>
      </c>
      <c r="C1516" t="str">
        <f>"362322199204240030"</f>
        <v>362322199204240030</v>
      </c>
      <c r="D1516" t="s">
        <v>1478</v>
      </c>
      <c r="E1516" t="s">
        <v>1479</v>
      </c>
      <c r="F1516" t="s">
        <v>1</v>
      </c>
      <c r="G1516" t="str">
        <f>"2018-11-19 13:06:23"</f>
        <v>2018-11-19 13:06:23</v>
      </c>
    </row>
    <row r="1517" spans="1:7" x14ac:dyDescent="0.2">
      <c r="A1517" t="s">
        <v>1480</v>
      </c>
      <c r="B1517" t="str">
        <f>"13373305122"</f>
        <v>13373305122</v>
      </c>
      <c r="C1517" t="str">
        <f>"130433197806262713"</f>
        <v>130433197806262713</v>
      </c>
      <c r="D1517" t="s">
        <v>0</v>
      </c>
      <c r="E1517" t="s">
        <v>0</v>
      </c>
      <c r="F1517" t="s">
        <v>1</v>
      </c>
      <c r="G1517" t="str">
        <f>"2018-11-19 13:06:19"</f>
        <v>2018-11-19 13:06:19</v>
      </c>
    </row>
    <row r="1518" spans="1:7" x14ac:dyDescent="0.2">
      <c r="A1518" t="s">
        <v>1481</v>
      </c>
      <c r="B1518" t="str">
        <f>"13829281272"</f>
        <v>13829281272</v>
      </c>
      <c r="C1518" t="str">
        <f>"441422199311201816"</f>
        <v>441422199311201816</v>
      </c>
      <c r="D1518" t="s">
        <v>0</v>
      </c>
      <c r="E1518" t="s">
        <v>0</v>
      </c>
      <c r="F1518" t="s">
        <v>1</v>
      </c>
      <c r="G1518" t="str">
        <f>"2018-11-19 13:06:16"</f>
        <v>2018-11-19 13:06:16</v>
      </c>
    </row>
    <row r="1519" spans="1:7" x14ac:dyDescent="0.2">
      <c r="A1519" t="s">
        <v>0</v>
      </c>
      <c r="B1519" t="str">
        <f>"18339767831"</f>
        <v>18339767831</v>
      </c>
      <c r="C1519" t="s">
        <v>0</v>
      </c>
      <c r="D1519" t="s">
        <v>0</v>
      </c>
      <c r="E1519" t="s">
        <v>0</v>
      </c>
      <c r="F1519" t="s">
        <v>1</v>
      </c>
      <c r="G1519" t="str">
        <f>"2018-11-19 13:06:16"</f>
        <v>2018-11-19 13:06:16</v>
      </c>
    </row>
    <row r="1520" spans="1:7" x14ac:dyDescent="0.2">
      <c r="A1520" t="s">
        <v>0</v>
      </c>
      <c r="B1520" t="str">
        <f>"13529462203"</f>
        <v>13529462203</v>
      </c>
      <c r="C1520" t="s">
        <v>0</v>
      </c>
      <c r="D1520" t="s">
        <v>0</v>
      </c>
      <c r="E1520" t="s">
        <v>0</v>
      </c>
      <c r="F1520" t="s">
        <v>1</v>
      </c>
      <c r="G1520" t="str">
        <f>"2018-11-19 13:05:52"</f>
        <v>2018-11-19 13:05:52</v>
      </c>
    </row>
    <row r="1521" spans="1:7" x14ac:dyDescent="0.2">
      <c r="A1521" t="s">
        <v>1482</v>
      </c>
      <c r="B1521" t="str">
        <f>"18798450820"</f>
        <v>18798450820</v>
      </c>
      <c r="C1521" t="str">
        <f>"520221199509180610"</f>
        <v>520221199509180610</v>
      </c>
      <c r="D1521" t="s">
        <v>0</v>
      </c>
      <c r="E1521" t="s">
        <v>0</v>
      </c>
      <c r="F1521" t="s">
        <v>1</v>
      </c>
      <c r="G1521" t="str">
        <f>"2018-11-19 13:05:50"</f>
        <v>2018-11-19 13:05:50</v>
      </c>
    </row>
    <row r="1522" spans="1:7" x14ac:dyDescent="0.2">
      <c r="A1522" t="s">
        <v>1483</v>
      </c>
      <c r="B1522" t="str">
        <f>"15617508187"</f>
        <v>15617508187</v>
      </c>
      <c r="C1522" t="str">
        <f>"342123198108194633"</f>
        <v>342123198108194633</v>
      </c>
      <c r="D1522" t="s">
        <v>0</v>
      </c>
      <c r="E1522" t="s">
        <v>0</v>
      </c>
      <c r="F1522" t="s">
        <v>1</v>
      </c>
      <c r="G1522" t="str">
        <f>"2018-11-19 13:05:43"</f>
        <v>2018-11-19 13:05:43</v>
      </c>
    </row>
    <row r="1523" spans="1:7" x14ac:dyDescent="0.2">
      <c r="A1523" t="s">
        <v>1484</v>
      </c>
      <c r="B1523" t="str">
        <f>"15574646494"</f>
        <v>15574646494</v>
      </c>
      <c r="C1523" t="str">
        <f>"431129200209023410"</f>
        <v>431129200209023410</v>
      </c>
      <c r="D1523" t="s">
        <v>0</v>
      </c>
      <c r="E1523" t="s">
        <v>0</v>
      </c>
      <c r="F1523" t="s">
        <v>1</v>
      </c>
      <c r="G1523" t="str">
        <f>"2018-11-19 13:05:39"</f>
        <v>2018-11-19 13:05:39</v>
      </c>
    </row>
    <row r="1524" spans="1:7" x14ac:dyDescent="0.2">
      <c r="A1524" t="s">
        <v>1485</v>
      </c>
      <c r="B1524" t="str">
        <f>"13363267000"</f>
        <v>13363267000</v>
      </c>
      <c r="C1524" t="str">
        <f>"130202198605070634"</f>
        <v>130202198605070634</v>
      </c>
      <c r="D1524" t="s">
        <v>0</v>
      </c>
      <c r="E1524" t="s">
        <v>0</v>
      </c>
      <c r="F1524" t="s">
        <v>1</v>
      </c>
      <c r="G1524" t="str">
        <f>"2018-11-19 13:05:38"</f>
        <v>2018-11-19 13:05:38</v>
      </c>
    </row>
    <row r="1525" spans="1:7" x14ac:dyDescent="0.2">
      <c r="A1525" t="s">
        <v>0</v>
      </c>
      <c r="B1525" t="str">
        <f>"13732685757"</f>
        <v>13732685757</v>
      </c>
      <c r="C1525" t="s">
        <v>0</v>
      </c>
      <c r="D1525" t="s">
        <v>0</v>
      </c>
      <c r="E1525" t="s">
        <v>0</v>
      </c>
      <c r="F1525" t="s">
        <v>1</v>
      </c>
      <c r="G1525" t="str">
        <f>"2018-11-19 13:05:33"</f>
        <v>2018-11-19 13:05:33</v>
      </c>
    </row>
    <row r="1526" spans="1:7" x14ac:dyDescent="0.2">
      <c r="A1526" t="s">
        <v>0</v>
      </c>
      <c r="B1526" t="str">
        <f>"18671555020"</f>
        <v>18671555020</v>
      </c>
      <c r="C1526" t="s">
        <v>0</v>
      </c>
      <c r="D1526" t="s">
        <v>0</v>
      </c>
      <c r="E1526" t="s">
        <v>0</v>
      </c>
      <c r="F1526" t="s">
        <v>1</v>
      </c>
      <c r="G1526" t="str">
        <f>"2018-11-19 13:05:29"</f>
        <v>2018-11-19 13:05:29</v>
      </c>
    </row>
    <row r="1527" spans="1:7" x14ac:dyDescent="0.2">
      <c r="A1527" t="s">
        <v>0</v>
      </c>
      <c r="B1527" t="str">
        <f>"15707992351"</f>
        <v>15707992351</v>
      </c>
      <c r="C1527" t="s">
        <v>0</v>
      </c>
      <c r="D1527" t="s">
        <v>0</v>
      </c>
      <c r="E1527" t="s">
        <v>0</v>
      </c>
      <c r="F1527" t="s">
        <v>1</v>
      </c>
      <c r="G1527" t="str">
        <f>"2018-11-19 13:05:19"</f>
        <v>2018-11-19 13:05:19</v>
      </c>
    </row>
    <row r="1528" spans="1:7" x14ac:dyDescent="0.2">
      <c r="A1528" t="s">
        <v>1486</v>
      </c>
      <c r="B1528" t="str">
        <f>"13583357520"</f>
        <v>13583357520</v>
      </c>
      <c r="C1528" t="str">
        <f>"37030519750506563X"</f>
        <v>37030519750506563X</v>
      </c>
      <c r="D1528" t="s">
        <v>0</v>
      </c>
      <c r="E1528" t="s">
        <v>0</v>
      </c>
      <c r="F1528" t="s">
        <v>1</v>
      </c>
      <c r="G1528" t="str">
        <f>"2018-11-19 13:05:14"</f>
        <v>2018-11-19 13:05:14</v>
      </c>
    </row>
    <row r="1529" spans="1:7" x14ac:dyDescent="0.2">
      <c r="A1529" t="s">
        <v>1487</v>
      </c>
      <c r="B1529" t="str">
        <f>"15985887075"</f>
        <v>15985887075</v>
      </c>
      <c r="C1529" t="str">
        <f>"362427199604024713"</f>
        <v>362427199604024713</v>
      </c>
      <c r="D1529" t="s">
        <v>0</v>
      </c>
      <c r="E1529" t="s">
        <v>0</v>
      </c>
      <c r="F1529" t="s">
        <v>1</v>
      </c>
      <c r="G1529" t="str">
        <f>"2018-11-19 13:04:43"</f>
        <v>2018-11-19 13:04:43</v>
      </c>
    </row>
    <row r="1530" spans="1:7" x14ac:dyDescent="0.2">
      <c r="A1530" t="s">
        <v>0</v>
      </c>
      <c r="B1530" t="str">
        <f>"15082609745"</f>
        <v>15082609745</v>
      </c>
      <c r="C1530" t="s">
        <v>0</v>
      </c>
      <c r="D1530" t="s">
        <v>0</v>
      </c>
      <c r="E1530" t="s">
        <v>0</v>
      </c>
      <c r="F1530" t="s">
        <v>1</v>
      </c>
      <c r="G1530" t="str">
        <f>"2018-11-19 13:04:39"</f>
        <v>2018-11-19 13:04:39</v>
      </c>
    </row>
    <row r="1531" spans="1:7" x14ac:dyDescent="0.2">
      <c r="A1531" t="s">
        <v>1488</v>
      </c>
      <c r="B1531" t="str">
        <f>"18821886657"</f>
        <v>18821886657</v>
      </c>
      <c r="C1531" t="str">
        <f>"421023199004155734"</f>
        <v>421023199004155734</v>
      </c>
      <c r="D1531" t="s">
        <v>0</v>
      </c>
      <c r="E1531" t="s">
        <v>0</v>
      </c>
      <c r="F1531" t="s">
        <v>1</v>
      </c>
      <c r="G1531" t="str">
        <f>"2018-11-19 13:04:29"</f>
        <v>2018-11-19 13:04:29</v>
      </c>
    </row>
    <row r="1532" spans="1:7" x14ac:dyDescent="0.2">
      <c r="A1532" t="s">
        <v>0</v>
      </c>
      <c r="B1532" t="str">
        <f>"13575561426"</f>
        <v>13575561426</v>
      </c>
      <c r="C1532" t="s">
        <v>0</v>
      </c>
      <c r="D1532" t="s">
        <v>0</v>
      </c>
      <c r="E1532" t="s">
        <v>0</v>
      </c>
      <c r="F1532" t="s">
        <v>1</v>
      </c>
      <c r="G1532" t="str">
        <f>"2018-11-19 13:04:19"</f>
        <v>2018-11-19 13:04:19</v>
      </c>
    </row>
    <row r="1533" spans="1:7" x14ac:dyDescent="0.2">
      <c r="A1533" t="s">
        <v>0</v>
      </c>
      <c r="B1533" t="str">
        <f>"13205825734"</f>
        <v>13205825734</v>
      </c>
      <c r="C1533" t="s">
        <v>0</v>
      </c>
      <c r="D1533" t="s">
        <v>0</v>
      </c>
      <c r="E1533" t="s">
        <v>0</v>
      </c>
      <c r="F1533" t="s">
        <v>1</v>
      </c>
      <c r="G1533" t="str">
        <f>"2018-11-19 13:04:18"</f>
        <v>2018-11-19 13:04:18</v>
      </c>
    </row>
    <row r="1534" spans="1:7" x14ac:dyDescent="0.2">
      <c r="A1534" t="s">
        <v>1489</v>
      </c>
      <c r="B1534" t="str">
        <f>"15833666376"</f>
        <v>15833666376</v>
      </c>
      <c r="C1534" t="str">
        <f>"130524198502182013"</f>
        <v>130524198502182013</v>
      </c>
      <c r="D1534" t="s">
        <v>1490</v>
      </c>
      <c r="E1534" t="s">
        <v>1491</v>
      </c>
      <c r="F1534" t="s">
        <v>1</v>
      </c>
      <c r="G1534" t="str">
        <f>"2018-11-19 13:04:12"</f>
        <v>2018-11-19 13:04:12</v>
      </c>
    </row>
    <row r="1535" spans="1:7" x14ac:dyDescent="0.2">
      <c r="A1535" t="s">
        <v>0</v>
      </c>
      <c r="B1535" t="str">
        <f>"15107818523"</f>
        <v>15107818523</v>
      </c>
      <c r="C1535" t="s">
        <v>0</v>
      </c>
      <c r="D1535" t="s">
        <v>0</v>
      </c>
      <c r="E1535" t="s">
        <v>0</v>
      </c>
      <c r="F1535" t="s">
        <v>1</v>
      </c>
      <c r="G1535" t="str">
        <f>"2018-11-19 13:04:10"</f>
        <v>2018-11-19 13:04:10</v>
      </c>
    </row>
    <row r="1536" spans="1:7" x14ac:dyDescent="0.2">
      <c r="A1536" t="s">
        <v>1492</v>
      </c>
      <c r="B1536" t="str">
        <f>"18321266193"</f>
        <v>18321266193</v>
      </c>
      <c r="C1536" t="str">
        <f>"532621198701041515"</f>
        <v>532621198701041515</v>
      </c>
      <c r="D1536" t="s">
        <v>0</v>
      </c>
      <c r="E1536" t="s">
        <v>0</v>
      </c>
      <c r="F1536" t="s">
        <v>1</v>
      </c>
      <c r="G1536" t="str">
        <f>"2018-11-19 13:02:57"</f>
        <v>2018-11-19 13:02:57</v>
      </c>
    </row>
    <row r="1537" spans="1:7" x14ac:dyDescent="0.2">
      <c r="A1537" t="s">
        <v>842</v>
      </c>
      <c r="B1537" t="str">
        <f>"15734639990"</f>
        <v>15734639990</v>
      </c>
      <c r="C1537" t="str">
        <f>"231024199110146314"</f>
        <v>231024199110146314</v>
      </c>
      <c r="D1537" t="s">
        <v>0</v>
      </c>
      <c r="E1537" t="s">
        <v>0</v>
      </c>
      <c r="F1537" t="s">
        <v>1</v>
      </c>
      <c r="G1537" t="str">
        <f>"2018-11-19 13:02:56"</f>
        <v>2018-11-19 13:02:56</v>
      </c>
    </row>
    <row r="1538" spans="1:7" x14ac:dyDescent="0.2">
      <c r="A1538" t="s">
        <v>1493</v>
      </c>
      <c r="B1538" t="str">
        <f>"15640280928"</f>
        <v>15640280928</v>
      </c>
      <c r="C1538" t="str">
        <f>"450422199505012256"</f>
        <v>450422199505012256</v>
      </c>
      <c r="D1538" t="s">
        <v>0</v>
      </c>
      <c r="E1538" t="s">
        <v>0</v>
      </c>
      <c r="F1538" t="s">
        <v>1</v>
      </c>
      <c r="G1538" t="str">
        <f>"2018-11-19 13:02:49"</f>
        <v>2018-11-19 13:02:49</v>
      </c>
    </row>
    <row r="1539" spans="1:7" x14ac:dyDescent="0.2">
      <c r="A1539" t="s">
        <v>1494</v>
      </c>
      <c r="B1539" t="str">
        <f>"15877901975"</f>
        <v>15877901975</v>
      </c>
      <c r="C1539" t="str">
        <f>"53302519920927004X"</f>
        <v>53302519920927004X</v>
      </c>
      <c r="D1539" t="s">
        <v>0</v>
      </c>
      <c r="E1539" t="s">
        <v>0</v>
      </c>
      <c r="F1539" t="s">
        <v>1</v>
      </c>
      <c r="G1539" t="str">
        <f>"2018-11-19 13:02:47"</f>
        <v>2018-11-19 13:02:47</v>
      </c>
    </row>
    <row r="1540" spans="1:7" x14ac:dyDescent="0.2">
      <c r="A1540" t="s">
        <v>1495</v>
      </c>
      <c r="B1540" t="str">
        <f>"15624635575"</f>
        <v>15624635575</v>
      </c>
      <c r="C1540" t="str">
        <f>"152527199002083915"</f>
        <v>152527199002083915</v>
      </c>
      <c r="D1540" t="s">
        <v>0</v>
      </c>
      <c r="E1540" t="s">
        <v>0</v>
      </c>
      <c r="F1540" t="s">
        <v>1</v>
      </c>
      <c r="G1540" t="str">
        <f>"2018-11-19 13:02:45"</f>
        <v>2018-11-19 13:02:45</v>
      </c>
    </row>
    <row r="1541" spans="1:7" x14ac:dyDescent="0.2">
      <c r="A1541" t="s">
        <v>1496</v>
      </c>
      <c r="B1541" t="str">
        <f>"17607826167"</f>
        <v>17607826167</v>
      </c>
      <c r="C1541" t="str">
        <f>"452226199912035419"</f>
        <v>452226199912035419</v>
      </c>
      <c r="D1541" t="s">
        <v>1497</v>
      </c>
      <c r="E1541" t="s">
        <v>1498</v>
      </c>
      <c r="F1541" t="s">
        <v>1</v>
      </c>
      <c r="G1541" t="str">
        <f>"2018-11-19 13:02:38"</f>
        <v>2018-11-19 13:02:38</v>
      </c>
    </row>
    <row r="1542" spans="1:7" x14ac:dyDescent="0.2">
      <c r="A1542" t="s">
        <v>1499</v>
      </c>
      <c r="B1542" t="str">
        <f>"15955392412"</f>
        <v>15955392412</v>
      </c>
      <c r="C1542" t="str">
        <f>"342623197405190615"</f>
        <v>342623197405190615</v>
      </c>
      <c r="D1542" t="s">
        <v>0</v>
      </c>
      <c r="E1542" t="s">
        <v>0</v>
      </c>
      <c r="F1542" t="s">
        <v>1</v>
      </c>
      <c r="G1542" t="str">
        <f>"2018-11-19 13:02:08"</f>
        <v>2018-11-19 13:02:08</v>
      </c>
    </row>
    <row r="1543" spans="1:7" x14ac:dyDescent="0.2">
      <c r="A1543" t="s">
        <v>1500</v>
      </c>
      <c r="B1543" t="str">
        <f>"15045357389"</f>
        <v>15045357389</v>
      </c>
      <c r="C1543" t="str">
        <f>"230183197306091218"</f>
        <v>230183197306091218</v>
      </c>
      <c r="D1543" t="s">
        <v>1501</v>
      </c>
      <c r="E1543" t="s">
        <v>1502</v>
      </c>
      <c r="F1543" t="s">
        <v>1</v>
      </c>
      <c r="G1543" t="str">
        <f>"2018-11-19 13:02:00"</f>
        <v>2018-11-19 13:02:00</v>
      </c>
    </row>
    <row r="1544" spans="1:7" x14ac:dyDescent="0.2">
      <c r="A1544" t="s">
        <v>0</v>
      </c>
      <c r="B1544" t="str">
        <f>"18570911186"</f>
        <v>18570911186</v>
      </c>
      <c r="C1544" t="s">
        <v>0</v>
      </c>
      <c r="D1544" t="s">
        <v>0</v>
      </c>
      <c r="E1544" t="s">
        <v>0</v>
      </c>
      <c r="F1544" t="s">
        <v>1</v>
      </c>
      <c r="G1544" t="str">
        <f>"2018-11-19 13:01:43"</f>
        <v>2018-11-19 13:01:43</v>
      </c>
    </row>
    <row r="1545" spans="1:7" x14ac:dyDescent="0.2">
      <c r="A1545" t="s">
        <v>1503</v>
      </c>
      <c r="B1545" t="str">
        <f>"17751789503"</f>
        <v>17751789503</v>
      </c>
      <c r="C1545" t="str">
        <f>"320123199602263429"</f>
        <v>320123199602263429</v>
      </c>
      <c r="D1545" t="s">
        <v>0</v>
      </c>
      <c r="E1545" t="s">
        <v>0</v>
      </c>
      <c r="F1545" t="s">
        <v>1</v>
      </c>
      <c r="G1545" t="str">
        <f>"2018-11-19 13:01:41"</f>
        <v>2018-11-19 13:01:41</v>
      </c>
    </row>
    <row r="1546" spans="1:7" x14ac:dyDescent="0.2">
      <c r="A1546" t="s">
        <v>1504</v>
      </c>
      <c r="B1546" t="str">
        <f>"18723320341"</f>
        <v>18723320341</v>
      </c>
      <c r="C1546" t="str">
        <f>"500383199012050037"</f>
        <v>500383199012050037</v>
      </c>
      <c r="D1546" t="s">
        <v>0</v>
      </c>
      <c r="E1546" t="s">
        <v>0</v>
      </c>
      <c r="F1546" t="s">
        <v>1</v>
      </c>
      <c r="G1546" t="str">
        <f>"2018-11-19 13:00:40"</f>
        <v>2018-11-19 13:00:40</v>
      </c>
    </row>
    <row r="1547" spans="1:7" x14ac:dyDescent="0.2">
      <c r="A1547" t="s">
        <v>1505</v>
      </c>
      <c r="B1547" t="str">
        <f>"15898803952"</f>
        <v>15898803952</v>
      </c>
      <c r="C1547" t="str">
        <f>"222424198404184953"</f>
        <v>222424198404184953</v>
      </c>
      <c r="D1547" t="s">
        <v>0</v>
      </c>
      <c r="E1547" t="s">
        <v>0</v>
      </c>
      <c r="F1547" t="s">
        <v>1</v>
      </c>
      <c r="G1547" t="str">
        <f>"2018-11-19 13:00:40"</f>
        <v>2018-11-19 13:00:40</v>
      </c>
    </row>
    <row r="1548" spans="1:7" x14ac:dyDescent="0.2">
      <c r="A1548" t="s">
        <v>0</v>
      </c>
      <c r="B1548" t="str">
        <f>"13921599187"</f>
        <v>13921599187</v>
      </c>
      <c r="C1548" t="s">
        <v>0</v>
      </c>
      <c r="D1548" t="s">
        <v>0</v>
      </c>
      <c r="E1548" t="s">
        <v>0</v>
      </c>
      <c r="F1548" t="s">
        <v>1</v>
      </c>
      <c r="G1548" t="str">
        <f>"2018-11-19 13:00:24"</f>
        <v>2018-11-19 13:00:24</v>
      </c>
    </row>
    <row r="1549" spans="1:7" x14ac:dyDescent="0.2">
      <c r="A1549" t="s">
        <v>1506</v>
      </c>
      <c r="B1549" t="str">
        <f>"13456708932"</f>
        <v>13456708932</v>
      </c>
      <c r="C1549" t="str">
        <f>"511622198609089411"</f>
        <v>511622198609089411</v>
      </c>
      <c r="D1549" t="s">
        <v>0</v>
      </c>
      <c r="E1549" t="s">
        <v>0</v>
      </c>
      <c r="F1549" t="s">
        <v>1</v>
      </c>
      <c r="G1549" t="str">
        <f>"2018-11-19 13:00:22"</f>
        <v>2018-11-19 13:00:22</v>
      </c>
    </row>
    <row r="1550" spans="1:7" x14ac:dyDescent="0.2">
      <c r="A1550" t="s">
        <v>1507</v>
      </c>
      <c r="B1550" t="str">
        <f>"18327522157"</f>
        <v>18327522157</v>
      </c>
      <c r="C1550" t="str">
        <f>"420602199412091012"</f>
        <v>420602199412091012</v>
      </c>
      <c r="D1550" t="s">
        <v>1508</v>
      </c>
      <c r="E1550" t="s">
        <v>1509</v>
      </c>
      <c r="F1550" t="s">
        <v>1</v>
      </c>
      <c r="G1550" t="str">
        <f>"2018-11-19 13:00:06"</f>
        <v>2018-11-19 13:00:06</v>
      </c>
    </row>
    <row r="1551" spans="1:7" x14ac:dyDescent="0.2">
      <c r="A1551" t="s">
        <v>1510</v>
      </c>
      <c r="B1551" t="str">
        <f>"15128058688"</f>
        <v>15128058688</v>
      </c>
      <c r="C1551" t="str">
        <f>"130435199402252318"</f>
        <v>130435199402252318</v>
      </c>
      <c r="D1551" t="s">
        <v>0</v>
      </c>
      <c r="E1551" t="s">
        <v>0</v>
      </c>
      <c r="F1551" t="s">
        <v>1</v>
      </c>
      <c r="G1551" t="str">
        <f>"2018-11-19 12:59:59"</f>
        <v>2018-11-19 12:59:59</v>
      </c>
    </row>
    <row r="1552" spans="1:7" x14ac:dyDescent="0.2">
      <c r="A1552" t="s">
        <v>0</v>
      </c>
      <c r="B1552" t="str">
        <f>"13453172443"</f>
        <v>13453172443</v>
      </c>
      <c r="C1552" t="s">
        <v>0</v>
      </c>
      <c r="D1552" t="s">
        <v>0</v>
      </c>
      <c r="E1552" t="s">
        <v>0</v>
      </c>
      <c r="F1552" t="s">
        <v>1</v>
      </c>
      <c r="G1552" t="str">
        <f>"2018-11-19 12:59:45"</f>
        <v>2018-11-19 12:59:45</v>
      </c>
    </row>
    <row r="1553" spans="1:7" x14ac:dyDescent="0.2">
      <c r="A1553" t="s">
        <v>1511</v>
      </c>
      <c r="B1553" t="str">
        <f>"15282177368"</f>
        <v>15282177368</v>
      </c>
      <c r="C1553" t="str">
        <f>"511028198905040888"</f>
        <v>511028198905040888</v>
      </c>
      <c r="D1553" t="s">
        <v>0</v>
      </c>
      <c r="E1553" t="s">
        <v>0</v>
      </c>
      <c r="F1553" t="s">
        <v>1</v>
      </c>
      <c r="G1553" t="str">
        <f>"2018-11-19 12:59:35"</f>
        <v>2018-11-19 12:59:35</v>
      </c>
    </row>
    <row r="1554" spans="1:7" x14ac:dyDescent="0.2">
      <c r="A1554" t="s">
        <v>1512</v>
      </c>
      <c r="B1554" t="str">
        <f>"15928813905"</f>
        <v>15928813905</v>
      </c>
      <c r="C1554" t="str">
        <f>"511322199011056410"</f>
        <v>511322199011056410</v>
      </c>
      <c r="D1554" t="s">
        <v>0</v>
      </c>
      <c r="E1554" t="s">
        <v>0</v>
      </c>
      <c r="F1554" t="s">
        <v>1</v>
      </c>
      <c r="G1554" t="str">
        <f>"2018-11-19 12:59:31"</f>
        <v>2018-11-19 12:59:31</v>
      </c>
    </row>
    <row r="1555" spans="1:7" x14ac:dyDescent="0.2">
      <c r="A1555" t="s">
        <v>0</v>
      </c>
      <c r="B1555" t="str">
        <f>"18220093464"</f>
        <v>18220093464</v>
      </c>
      <c r="C1555" t="s">
        <v>0</v>
      </c>
      <c r="D1555" t="s">
        <v>0</v>
      </c>
      <c r="E1555" t="s">
        <v>0</v>
      </c>
      <c r="F1555" t="s">
        <v>1</v>
      </c>
      <c r="G1555" t="str">
        <f>"2018-11-19 12:59:05"</f>
        <v>2018-11-19 12:59:05</v>
      </c>
    </row>
    <row r="1556" spans="1:7" x14ac:dyDescent="0.2">
      <c r="A1556" t="s">
        <v>1513</v>
      </c>
      <c r="B1556" t="str">
        <f>"15701195318"</f>
        <v>15701195318</v>
      </c>
      <c r="C1556" t="str">
        <f>"411326198706063630"</f>
        <v>411326198706063630</v>
      </c>
      <c r="D1556" t="s">
        <v>0</v>
      </c>
      <c r="E1556" t="s">
        <v>0</v>
      </c>
      <c r="F1556" t="s">
        <v>1</v>
      </c>
      <c r="G1556" t="str">
        <f>"2018-11-19 12:58:52"</f>
        <v>2018-11-19 12:58:52</v>
      </c>
    </row>
    <row r="1557" spans="1:7" x14ac:dyDescent="0.2">
      <c r="A1557" t="s">
        <v>1514</v>
      </c>
      <c r="B1557" t="str">
        <f>"17667179763"</f>
        <v>17667179763</v>
      </c>
      <c r="C1557" t="str">
        <f>"370283199707072419"</f>
        <v>370283199707072419</v>
      </c>
      <c r="D1557" t="s">
        <v>0</v>
      </c>
      <c r="E1557" t="s">
        <v>0</v>
      </c>
      <c r="F1557" t="s">
        <v>1</v>
      </c>
      <c r="G1557" t="str">
        <f>"2018-11-19 12:58:46"</f>
        <v>2018-11-19 12:58:46</v>
      </c>
    </row>
    <row r="1558" spans="1:7" x14ac:dyDescent="0.2">
      <c r="A1558" t="s">
        <v>1515</v>
      </c>
      <c r="B1558" t="str">
        <f>"15559200003"</f>
        <v>15559200003</v>
      </c>
      <c r="C1558" t="str">
        <f>"341222199001118182"</f>
        <v>341222199001118182</v>
      </c>
      <c r="D1558" t="s">
        <v>0</v>
      </c>
      <c r="E1558" t="s">
        <v>0</v>
      </c>
      <c r="F1558" t="s">
        <v>1</v>
      </c>
      <c r="G1558" t="str">
        <f>"2018-11-19 12:58:45"</f>
        <v>2018-11-19 12:58:45</v>
      </c>
    </row>
    <row r="1559" spans="1:7" x14ac:dyDescent="0.2">
      <c r="A1559" t="s">
        <v>1516</v>
      </c>
      <c r="B1559" t="str">
        <f>"18332652235"</f>
        <v>18332652235</v>
      </c>
      <c r="C1559" t="str">
        <f>"130204199907132711"</f>
        <v>130204199907132711</v>
      </c>
      <c r="D1559" t="s">
        <v>0</v>
      </c>
      <c r="E1559" t="s">
        <v>0</v>
      </c>
      <c r="F1559" t="s">
        <v>1</v>
      </c>
      <c r="G1559" t="str">
        <f>"2018-11-19 12:58:44"</f>
        <v>2018-11-19 12:58:44</v>
      </c>
    </row>
    <row r="1560" spans="1:7" x14ac:dyDescent="0.2">
      <c r="A1560" t="s">
        <v>1517</v>
      </c>
      <c r="B1560" t="str">
        <f>"13038329133"</f>
        <v>13038329133</v>
      </c>
      <c r="C1560" t="str">
        <f>"500101199407153713"</f>
        <v>500101199407153713</v>
      </c>
      <c r="D1560" t="s">
        <v>0</v>
      </c>
      <c r="E1560" t="s">
        <v>0</v>
      </c>
      <c r="F1560" t="s">
        <v>1</v>
      </c>
      <c r="G1560" t="str">
        <f>"2018-11-19 12:58:37"</f>
        <v>2018-11-19 12:58:37</v>
      </c>
    </row>
    <row r="1561" spans="1:7" x14ac:dyDescent="0.2">
      <c r="A1561" t="s">
        <v>1518</v>
      </c>
      <c r="B1561" t="str">
        <f>"18764680816"</f>
        <v>18764680816</v>
      </c>
      <c r="C1561" t="str">
        <f>"370785199410208979"</f>
        <v>370785199410208979</v>
      </c>
      <c r="D1561" t="s">
        <v>0</v>
      </c>
      <c r="E1561" t="s">
        <v>0</v>
      </c>
      <c r="F1561" t="s">
        <v>1</v>
      </c>
      <c r="G1561" t="str">
        <f>"2018-11-19 12:58:30"</f>
        <v>2018-11-19 12:58:30</v>
      </c>
    </row>
    <row r="1562" spans="1:7" x14ac:dyDescent="0.2">
      <c r="A1562" t="s">
        <v>1519</v>
      </c>
      <c r="B1562" t="str">
        <f>"15590089670"</f>
        <v>15590089670</v>
      </c>
      <c r="C1562" t="str">
        <f>"220204198909221811"</f>
        <v>220204198909221811</v>
      </c>
      <c r="D1562" t="s">
        <v>0</v>
      </c>
      <c r="E1562" t="s">
        <v>0</v>
      </c>
      <c r="F1562" t="s">
        <v>1</v>
      </c>
      <c r="G1562" t="str">
        <f>"2018-11-19 12:58:14"</f>
        <v>2018-11-19 12:58:14</v>
      </c>
    </row>
    <row r="1563" spans="1:7" x14ac:dyDescent="0.2">
      <c r="A1563" t="s">
        <v>1520</v>
      </c>
      <c r="B1563" t="str">
        <f>"15248954895"</f>
        <v>15248954895</v>
      </c>
      <c r="C1563" t="str">
        <f>"460002198902034117"</f>
        <v>460002198902034117</v>
      </c>
      <c r="D1563" t="s">
        <v>0</v>
      </c>
      <c r="E1563" t="s">
        <v>0</v>
      </c>
      <c r="F1563" t="s">
        <v>1</v>
      </c>
      <c r="G1563" t="str">
        <f>"2018-11-19 12:58:13"</f>
        <v>2018-11-19 12:58:13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2018-11-20T01:15:47Z</dcterms:created>
  <dcterms:modified xsi:type="dcterms:W3CDTF">2018-11-20T01:16:11Z</dcterms:modified>
</cp:coreProperties>
</file>