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workroom\send_data\"/>
    </mc:Choice>
  </mc:AlternateContent>
  <xr:revisionPtr revIDLastSave="0" documentId="8_{A331037B-6906-4350-9AB5-C43417102B8C}" xr6:coauthVersionLast="40" xr6:coauthVersionMax="40" xr10:uidLastSave="{00000000-0000-0000-0000-000000000000}"/>
  <bookViews>
    <workbookView xWindow="17510" yWindow="2110" windowWidth="18210" windowHeight="14340" xr2:uid="{658B0C14-3E91-45F6-B46C-F5ACAA546589}"/>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51" i="1" l="1"/>
  <c r="B551" i="1"/>
  <c r="F550" i="1"/>
  <c r="B550" i="1"/>
  <c r="F549" i="1"/>
  <c r="C549" i="1"/>
  <c r="B549" i="1"/>
  <c r="F548" i="1"/>
  <c r="C548" i="1"/>
  <c r="B548" i="1"/>
  <c r="F547" i="1"/>
  <c r="C547" i="1"/>
  <c r="B547" i="1"/>
  <c r="F546" i="1"/>
  <c r="C546" i="1"/>
  <c r="B546" i="1"/>
  <c r="F545" i="1"/>
  <c r="B545" i="1"/>
  <c r="F544" i="1"/>
  <c r="C544" i="1"/>
  <c r="B544" i="1"/>
  <c r="F543" i="1"/>
  <c r="C543" i="1"/>
  <c r="B543" i="1"/>
  <c r="F542" i="1"/>
  <c r="C542" i="1"/>
  <c r="B542" i="1"/>
  <c r="F541" i="1"/>
  <c r="C541" i="1"/>
  <c r="B541" i="1"/>
  <c r="F540" i="1"/>
  <c r="B540" i="1"/>
  <c r="F539" i="1"/>
  <c r="C539" i="1"/>
  <c r="B539" i="1"/>
  <c r="F538" i="1"/>
  <c r="B538" i="1"/>
  <c r="F537" i="1"/>
  <c r="C537" i="1"/>
  <c r="B537" i="1"/>
  <c r="F536" i="1"/>
  <c r="C536" i="1"/>
  <c r="B536" i="1"/>
  <c r="F535" i="1"/>
  <c r="C535" i="1"/>
  <c r="B535" i="1"/>
  <c r="F534" i="1"/>
  <c r="C534" i="1"/>
  <c r="B534" i="1"/>
  <c r="F533" i="1"/>
  <c r="B533" i="1"/>
  <c r="F532" i="1"/>
  <c r="C532" i="1"/>
  <c r="B532" i="1"/>
  <c r="F531" i="1"/>
  <c r="B531" i="1"/>
  <c r="F530" i="1"/>
  <c r="C530" i="1"/>
  <c r="B530" i="1"/>
  <c r="F529" i="1"/>
  <c r="C529" i="1"/>
  <c r="B529" i="1"/>
  <c r="F528" i="1"/>
  <c r="B528" i="1"/>
  <c r="F527" i="1"/>
  <c r="C527" i="1"/>
  <c r="B527" i="1"/>
  <c r="F526" i="1"/>
  <c r="C526" i="1"/>
  <c r="B526" i="1"/>
  <c r="F525" i="1"/>
  <c r="B525" i="1"/>
  <c r="F524" i="1"/>
  <c r="C524" i="1"/>
  <c r="B524" i="1"/>
  <c r="F523" i="1"/>
  <c r="B523" i="1"/>
  <c r="F522" i="1"/>
  <c r="C522" i="1"/>
  <c r="B522" i="1"/>
  <c r="F521" i="1"/>
  <c r="C521" i="1"/>
  <c r="B521" i="1"/>
  <c r="F520" i="1"/>
  <c r="C520" i="1"/>
  <c r="B520" i="1"/>
  <c r="F519" i="1"/>
  <c r="C519" i="1"/>
  <c r="B519" i="1"/>
  <c r="F518" i="1"/>
  <c r="C518" i="1"/>
  <c r="B518" i="1"/>
  <c r="F517" i="1"/>
  <c r="C517" i="1"/>
  <c r="B517" i="1"/>
  <c r="F516" i="1"/>
  <c r="C516" i="1"/>
  <c r="B516" i="1"/>
  <c r="F515" i="1"/>
  <c r="C515" i="1"/>
  <c r="B515" i="1"/>
  <c r="F514" i="1"/>
  <c r="B514" i="1"/>
  <c r="F513" i="1"/>
  <c r="C513" i="1"/>
  <c r="B513" i="1"/>
  <c r="F512" i="1"/>
  <c r="C512" i="1"/>
  <c r="B512" i="1"/>
  <c r="F511" i="1"/>
  <c r="C511" i="1"/>
  <c r="B511" i="1"/>
  <c r="F510" i="1"/>
  <c r="C510" i="1"/>
  <c r="B510" i="1"/>
  <c r="F509" i="1"/>
  <c r="C509" i="1"/>
  <c r="B509" i="1"/>
  <c r="F508" i="1"/>
  <c r="C508" i="1"/>
  <c r="B508" i="1"/>
  <c r="F507" i="1"/>
  <c r="C507" i="1"/>
  <c r="B507" i="1"/>
  <c r="F506" i="1"/>
  <c r="B506" i="1"/>
  <c r="F505" i="1"/>
  <c r="C505" i="1"/>
  <c r="B505" i="1"/>
  <c r="F504" i="1"/>
  <c r="C504" i="1"/>
  <c r="B504" i="1"/>
  <c r="F503" i="1"/>
  <c r="B503" i="1"/>
  <c r="F502" i="1"/>
  <c r="C502" i="1"/>
  <c r="B502" i="1"/>
  <c r="F501" i="1"/>
  <c r="B501" i="1"/>
  <c r="F500" i="1"/>
  <c r="C500" i="1"/>
  <c r="B500" i="1"/>
  <c r="F499" i="1"/>
  <c r="C499" i="1"/>
  <c r="B499" i="1"/>
  <c r="F498" i="1"/>
  <c r="B498" i="1"/>
  <c r="F497" i="1"/>
  <c r="B497" i="1"/>
  <c r="F496" i="1"/>
  <c r="C496" i="1"/>
  <c r="B496" i="1"/>
  <c r="F495" i="1"/>
  <c r="B495" i="1"/>
  <c r="F494" i="1"/>
  <c r="C494" i="1"/>
  <c r="B494" i="1"/>
  <c r="F493" i="1"/>
  <c r="B493" i="1"/>
  <c r="F492" i="1"/>
  <c r="C492" i="1"/>
  <c r="B492" i="1"/>
  <c r="F491" i="1"/>
  <c r="C491" i="1"/>
  <c r="B491" i="1"/>
  <c r="F490" i="1"/>
  <c r="C490" i="1"/>
  <c r="B490" i="1"/>
  <c r="F489" i="1"/>
  <c r="C489" i="1"/>
  <c r="B489" i="1"/>
  <c r="F488" i="1"/>
  <c r="C488" i="1"/>
  <c r="B488" i="1"/>
  <c r="F487" i="1"/>
  <c r="C487" i="1"/>
  <c r="B487" i="1"/>
  <c r="F486" i="1"/>
  <c r="C486" i="1"/>
  <c r="B486" i="1"/>
  <c r="F485" i="1"/>
  <c r="B485" i="1"/>
  <c r="F484" i="1"/>
  <c r="C484" i="1"/>
  <c r="B484" i="1"/>
  <c r="F483" i="1"/>
  <c r="B483" i="1"/>
  <c r="F482" i="1"/>
  <c r="C482" i="1"/>
  <c r="B482" i="1"/>
  <c r="F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C468" i="1"/>
  <c r="B468" i="1"/>
  <c r="F467" i="1"/>
  <c r="B467" i="1"/>
  <c r="F466" i="1"/>
  <c r="B466" i="1"/>
  <c r="F465" i="1"/>
  <c r="C465" i="1"/>
  <c r="B465" i="1"/>
  <c r="F464" i="1"/>
  <c r="B464" i="1"/>
  <c r="F463" i="1"/>
  <c r="C463" i="1"/>
  <c r="B463" i="1"/>
  <c r="F462" i="1"/>
  <c r="C462" i="1"/>
  <c r="B462" i="1"/>
  <c r="F461" i="1"/>
  <c r="C461" i="1"/>
  <c r="B461" i="1"/>
  <c r="F460" i="1"/>
  <c r="C460" i="1"/>
  <c r="B460" i="1"/>
  <c r="F459" i="1"/>
  <c r="B459" i="1"/>
  <c r="F458" i="1"/>
  <c r="C458" i="1"/>
  <c r="B458" i="1"/>
  <c r="F457" i="1"/>
  <c r="B457" i="1"/>
  <c r="F456" i="1"/>
  <c r="C456" i="1"/>
  <c r="B456" i="1"/>
  <c r="F455" i="1"/>
  <c r="C455" i="1"/>
  <c r="B455" i="1"/>
  <c r="F454" i="1"/>
  <c r="C454" i="1"/>
  <c r="B454" i="1"/>
  <c r="F453" i="1"/>
  <c r="C453" i="1"/>
  <c r="B453" i="1"/>
  <c r="F452" i="1"/>
  <c r="C452" i="1"/>
  <c r="B452" i="1"/>
  <c r="F451" i="1"/>
  <c r="B451" i="1"/>
  <c r="F450" i="1"/>
  <c r="C450" i="1"/>
  <c r="B450" i="1"/>
  <c r="F449" i="1"/>
  <c r="B449" i="1"/>
  <c r="F448" i="1"/>
  <c r="C448" i="1"/>
  <c r="B448" i="1"/>
  <c r="F447" i="1"/>
  <c r="B447" i="1"/>
  <c r="F446" i="1"/>
  <c r="C446" i="1"/>
  <c r="B446" i="1"/>
  <c r="F445" i="1"/>
  <c r="B445" i="1"/>
  <c r="F444" i="1"/>
  <c r="C444" i="1"/>
  <c r="B444" i="1"/>
  <c r="F443" i="1"/>
  <c r="C443" i="1"/>
  <c r="B443" i="1"/>
  <c r="F442" i="1"/>
  <c r="C442" i="1"/>
  <c r="B442" i="1"/>
  <c r="F441" i="1"/>
  <c r="C441" i="1"/>
  <c r="B441" i="1"/>
  <c r="F440" i="1"/>
  <c r="C440" i="1"/>
  <c r="B440" i="1"/>
  <c r="F439" i="1"/>
  <c r="C439" i="1"/>
  <c r="B439" i="1"/>
  <c r="F438" i="1"/>
  <c r="C438" i="1"/>
  <c r="B438" i="1"/>
  <c r="F437" i="1"/>
  <c r="C437" i="1"/>
  <c r="B437" i="1"/>
  <c r="F436" i="1"/>
  <c r="C436" i="1"/>
  <c r="B436" i="1"/>
  <c r="F435" i="1"/>
  <c r="B435" i="1"/>
  <c r="F434" i="1"/>
  <c r="C434" i="1"/>
  <c r="B434" i="1"/>
  <c r="F433" i="1"/>
  <c r="C433" i="1"/>
  <c r="B433" i="1"/>
  <c r="F432" i="1"/>
  <c r="C432" i="1"/>
  <c r="B432" i="1"/>
  <c r="F431" i="1"/>
  <c r="C431" i="1"/>
  <c r="B431" i="1"/>
  <c r="F430" i="1"/>
  <c r="C430" i="1"/>
  <c r="B430" i="1"/>
  <c r="F429" i="1"/>
  <c r="C429" i="1"/>
  <c r="B429" i="1"/>
  <c r="F428" i="1"/>
  <c r="B428" i="1"/>
  <c r="F427" i="1"/>
  <c r="C427" i="1"/>
  <c r="B427" i="1"/>
  <c r="F426" i="1"/>
  <c r="C426" i="1"/>
  <c r="B426" i="1"/>
  <c r="F425" i="1"/>
  <c r="C425" i="1"/>
  <c r="B425" i="1"/>
  <c r="F424" i="1"/>
  <c r="C424" i="1"/>
  <c r="B424" i="1"/>
  <c r="F423" i="1"/>
  <c r="B423" i="1"/>
  <c r="F422" i="1"/>
  <c r="C422" i="1"/>
  <c r="B422" i="1"/>
  <c r="F421" i="1"/>
  <c r="C421" i="1"/>
  <c r="B421" i="1"/>
  <c r="F420" i="1"/>
  <c r="B420" i="1"/>
  <c r="F419" i="1"/>
  <c r="C419" i="1"/>
  <c r="B419" i="1"/>
  <c r="F418" i="1"/>
  <c r="B418" i="1"/>
  <c r="F417" i="1"/>
  <c r="B417" i="1"/>
  <c r="F416" i="1"/>
  <c r="B416" i="1"/>
  <c r="F415" i="1"/>
  <c r="C415" i="1"/>
  <c r="B415" i="1"/>
  <c r="F414" i="1"/>
  <c r="C414" i="1"/>
  <c r="B414" i="1"/>
  <c r="F413" i="1"/>
  <c r="C413" i="1"/>
  <c r="B413" i="1"/>
  <c r="F412" i="1"/>
  <c r="C412" i="1"/>
  <c r="B412" i="1"/>
  <c r="F411" i="1"/>
  <c r="C411" i="1"/>
  <c r="B411" i="1"/>
  <c r="F410" i="1"/>
  <c r="C410" i="1"/>
  <c r="B410" i="1"/>
  <c r="F409" i="1"/>
  <c r="B409" i="1"/>
  <c r="F408" i="1"/>
  <c r="C408" i="1"/>
  <c r="B408" i="1"/>
  <c r="F407" i="1"/>
  <c r="C407" i="1"/>
  <c r="B407" i="1"/>
  <c r="F406" i="1"/>
  <c r="B406" i="1"/>
  <c r="F405" i="1"/>
  <c r="B405" i="1"/>
  <c r="F404" i="1"/>
  <c r="B404" i="1"/>
  <c r="F403" i="1"/>
  <c r="C403" i="1"/>
  <c r="B403" i="1"/>
  <c r="F402" i="1"/>
  <c r="C402" i="1"/>
  <c r="B402" i="1"/>
  <c r="F401" i="1"/>
  <c r="C401" i="1"/>
  <c r="B401" i="1"/>
  <c r="F400" i="1"/>
  <c r="C400" i="1"/>
  <c r="B400" i="1"/>
  <c r="F399" i="1"/>
  <c r="C399" i="1"/>
  <c r="B399" i="1"/>
  <c r="F398" i="1"/>
  <c r="C398" i="1"/>
  <c r="B398" i="1"/>
  <c r="F397" i="1"/>
  <c r="C397" i="1"/>
  <c r="B397" i="1"/>
  <c r="F396" i="1"/>
  <c r="B396" i="1"/>
  <c r="F395" i="1"/>
  <c r="B395" i="1"/>
  <c r="F394" i="1"/>
  <c r="C394" i="1"/>
  <c r="B394" i="1"/>
  <c r="F393" i="1"/>
  <c r="C393" i="1"/>
  <c r="B393" i="1"/>
  <c r="F392" i="1"/>
  <c r="C392" i="1"/>
  <c r="B392" i="1"/>
  <c r="F391" i="1"/>
  <c r="C391" i="1"/>
  <c r="B391" i="1"/>
  <c r="F390" i="1"/>
  <c r="C390" i="1"/>
  <c r="B390" i="1"/>
  <c r="F389" i="1"/>
  <c r="C389" i="1"/>
  <c r="B389" i="1"/>
  <c r="F388" i="1"/>
  <c r="B388" i="1"/>
  <c r="F387" i="1"/>
  <c r="B387" i="1"/>
  <c r="F386" i="1"/>
  <c r="C386" i="1"/>
  <c r="B386" i="1"/>
  <c r="F385" i="1"/>
  <c r="C385" i="1"/>
  <c r="B385" i="1"/>
  <c r="F384" i="1"/>
  <c r="C384" i="1"/>
  <c r="B384" i="1"/>
  <c r="F383" i="1"/>
  <c r="C383" i="1"/>
  <c r="B383" i="1"/>
  <c r="F382" i="1"/>
  <c r="B382" i="1"/>
  <c r="F381" i="1"/>
  <c r="C381" i="1"/>
  <c r="B381" i="1"/>
  <c r="F380" i="1"/>
  <c r="C380" i="1"/>
  <c r="B380" i="1"/>
  <c r="F379" i="1"/>
  <c r="C379" i="1"/>
  <c r="B379" i="1"/>
  <c r="F378" i="1"/>
  <c r="C378" i="1"/>
  <c r="B378" i="1"/>
  <c r="F377" i="1"/>
  <c r="C377" i="1"/>
  <c r="B377" i="1"/>
  <c r="F376" i="1"/>
  <c r="C376" i="1"/>
  <c r="B376" i="1"/>
  <c r="F375" i="1"/>
  <c r="C375" i="1"/>
  <c r="B375" i="1"/>
  <c r="F374" i="1"/>
  <c r="C374" i="1"/>
  <c r="B374" i="1"/>
  <c r="F373" i="1"/>
  <c r="C373" i="1"/>
  <c r="B373" i="1"/>
  <c r="F372" i="1"/>
  <c r="B372" i="1"/>
  <c r="F371" i="1"/>
  <c r="C371" i="1"/>
  <c r="B371" i="1"/>
  <c r="F370" i="1"/>
  <c r="B370" i="1"/>
  <c r="F369" i="1"/>
  <c r="C369" i="1"/>
  <c r="B369" i="1"/>
  <c r="F368" i="1"/>
  <c r="C368" i="1"/>
  <c r="B368" i="1"/>
  <c r="F367" i="1"/>
  <c r="B367" i="1"/>
  <c r="F366" i="1"/>
  <c r="B366" i="1"/>
  <c r="F365" i="1"/>
  <c r="C365" i="1"/>
  <c r="B365" i="1"/>
  <c r="F364" i="1"/>
  <c r="C364" i="1"/>
  <c r="B364" i="1"/>
  <c r="F363" i="1"/>
  <c r="B363" i="1"/>
  <c r="F362" i="1"/>
  <c r="C362" i="1"/>
  <c r="B362" i="1"/>
  <c r="F361" i="1"/>
  <c r="B361" i="1"/>
  <c r="F360" i="1"/>
  <c r="C360" i="1"/>
  <c r="B360" i="1"/>
  <c r="F359" i="1"/>
  <c r="C359" i="1"/>
  <c r="B359" i="1"/>
  <c r="F358" i="1"/>
  <c r="C358" i="1"/>
  <c r="B358" i="1"/>
  <c r="F357" i="1"/>
  <c r="C357" i="1"/>
  <c r="B357" i="1"/>
  <c r="F356" i="1"/>
  <c r="B356" i="1"/>
  <c r="F355" i="1"/>
  <c r="C355" i="1"/>
  <c r="B355" i="1"/>
  <c r="F354" i="1"/>
  <c r="C354" i="1"/>
  <c r="B354" i="1"/>
  <c r="F353" i="1"/>
  <c r="C353" i="1"/>
  <c r="B353" i="1"/>
  <c r="F352" i="1"/>
  <c r="C352" i="1"/>
  <c r="B352" i="1"/>
  <c r="F351" i="1"/>
  <c r="C351" i="1"/>
  <c r="B351" i="1"/>
  <c r="F350" i="1"/>
  <c r="C350" i="1"/>
  <c r="B350" i="1"/>
  <c r="F349" i="1"/>
  <c r="C349" i="1"/>
  <c r="B349" i="1"/>
  <c r="F348" i="1"/>
  <c r="C348" i="1"/>
  <c r="B348" i="1"/>
  <c r="F347" i="1"/>
  <c r="C347" i="1"/>
  <c r="B347" i="1"/>
  <c r="F346" i="1"/>
  <c r="B346" i="1"/>
  <c r="F345" i="1"/>
  <c r="C345" i="1"/>
  <c r="B345" i="1"/>
  <c r="F344" i="1"/>
  <c r="C344" i="1"/>
  <c r="B344" i="1"/>
  <c r="F343" i="1"/>
  <c r="C343" i="1"/>
  <c r="B343" i="1"/>
  <c r="F342" i="1"/>
  <c r="C342" i="1"/>
  <c r="B342" i="1"/>
  <c r="F341" i="1"/>
  <c r="C341" i="1"/>
  <c r="B341" i="1"/>
  <c r="F340" i="1"/>
  <c r="C340" i="1"/>
  <c r="B340" i="1"/>
  <c r="F339" i="1"/>
  <c r="C339" i="1"/>
  <c r="B339" i="1"/>
  <c r="F338" i="1"/>
  <c r="C338" i="1"/>
  <c r="B338" i="1"/>
  <c r="F337" i="1"/>
  <c r="C337" i="1"/>
  <c r="B337" i="1"/>
  <c r="F336" i="1"/>
  <c r="B336" i="1"/>
  <c r="F335" i="1"/>
  <c r="C335" i="1"/>
  <c r="B335" i="1"/>
  <c r="F334" i="1"/>
  <c r="C334" i="1"/>
  <c r="B334" i="1"/>
  <c r="F333" i="1"/>
  <c r="C333" i="1"/>
  <c r="B333" i="1"/>
  <c r="F332" i="1"/>
  <c r="C332" i="1"/>
  <c r="B332" i="1"/>
  <c r="F331" i="1"/>
  <c r="C331" i="1"/>
  <c r="B331" i="1"/>
  <c r="F330" i="1"/>
  <c r="C330" i="1"/>
  <c r="B330" i="1"/>
  <c r="F329" i="1"/>
  <c r="C329" i="1"/>
  <c r="B329" i="1"/>
  <c r="F328" i="1"/>
  <c r="B328" i="1"/>
  <c r="F327" i="1"/>
  <c r="C327" i="1"/>
  <c r="B327" i="1"/>
  <c r="F326" i="1"/>
  <c r="B326" i="1"/>
  <c r="F325" i="1"/>
  <c r="C325" i="1"/>
  <c r="B325" i="1"/>
  <c r="F324" i="1"/>
  <c r="B324" i="1"/>
  <c r="F323" i="1"/>
  <c r="C323" i="1"/>
  <c r="B323" i="1"/>
  <c r="F322" i="1"/>
  <c r="C322" i="1"/>
  <c r="B322" i="1"/>
  <c r="F321" i="1"/>
  <c r="C321" i="1"/>
  <c r="B321" i="1"/>
  <c r="F320" i="1"/>
  <c r="C320" i="1"/>
  <c r="B320" i="1"/>
  <c r="F319" i="1"/>
  <c r="B319" i="1"/>
  <c r="F318" i="1"/>
  <c r="C318" i="1"/>
  <c r="B318" i="1"/>
  <c r="F317" i="1"/>
  <c r="C317" i="1"/>
  <c r="B317" i="1"/>
  <c r="F316" i="1"/>
  <c r="C316" i="1"/>
  <c r="B316" i="1"/>
  <c r="F315" i="1"/>
  <c r="B315" i="1"/>
  <c r="F314" i="1"/>
  <c r="C314" i="1"/>
  <c r="B314" i="1"/>
  <c r="F313" i="1"/>
  <c r="B313" i="1"/>
  <c r="F312" i="1"/>
  <c r="B312" i="1"/>
  <c r="F311" i="1"/>
  <c r="C311" i="1"/>
  <c r="B311" i="1"/>
  <c r="F310" i="1"/>
  <c r="C310" i="1"/>
  <c r="B310" i="1"/>
  <c r="F309" i="1"/>
  <c r="C309" i="1"/>
  <c r="B309" i="1"/>
  <c r="F308" i="1"/>
  <c r="C308" i="1"/>
  <c r="B308" i="1"/>
  <c r="F307" i="1"/>
  <c r="C307" i="1"/>
  <c r="B307" i="1"/>
  <c r="F306" i="1"/>
  <c r="B306" i="1"/>
  <c r="F305" i="1"/>
  <c r="C305" i="1"/>
  <c r="B305" i="1"/>
  <c r="F304" i="1"/>
  <c r="C304" i="1"/>
  <c r="B304" i="1"/>
  <c r="F303" i="1"/>
  <c r="B303" i="1"/>
  <c r="F302" i="1"/>
  <c r="B302" i="1"/>
  <c r="F301" i="1"/>
  <c r="B301" i="1"/>
  <c r="F300" i="1"/>
  <c r="B300" i="1"/>
  <c r="F299" i="1"/>
  <c r="B299" i="1"/>
  <c r="F298" i="1"/>
  <c r="C298" i="1"/>
  <c r="B298" i="1"/>
  <c r="F297" i="1"/>
  <c r="C297" i="1"/>
  <c r="B297" i="1"/>
  <c r="F296" i="1"/>
  <c r="C296" i="1"/>
  <c r="B296" i="1"/>
  <c r="F295" i="1"/>
  <c r="C295" i="1"/>
  <c r="B295" i="1"/>
  <c r="F294" i="1"/>
  <c r="B294" i="1"/>
  <c r="F293" i="1"/>
  <c r="B293" i="1"/>
  <c r="F292" i="1"/>
  <c r="C292" i="1"/>
  <c r="B292" i="1"/>
  <c r="F291" i="1"/>
  <c r="C291" i="1"/>
  <c r="B291" i="1"/>
  <c r="F290" i="1"/>
  <c r="B290" i="1"/>
  <c r="F289" i="1"/>
  <c r="C289" i="1"/>
  <c r="B289" i="1"/>
  <c r="F288" i="1"/>
  <c r="B288" i="1"/>
  <c r="F287" i="1"/>
  <c r="C287" i="1"/>
  <c r="B287" i="1"/>
  <c r="F286" i="1"/>
  <c r="B286" i="1"/>
  <c r="F285" i="1"/>
  <c r="C285" i="1"/>
  <c r="B285" i="1"/>
  <c r="F284" i="1"/>
  <c r="C284" i="1"/>
  <c r="B284" i="1"/>
  <c r="F283" i="1"/>
  <c r="B283" i="1"/>
  <c r="F282" i="1"/>
  <c r="C282" i="1"/>
  <c r="B282" i="1"/>
  <c r="F281" i="1"/>
  <c r="B281" i="1"/>
  <c r="F280" i="1"/>
  <c r="C280" i="1"/>
  <c r="B280" i="1"/>
  <c r="F279" i="1"/>
  <c r="C279" i="1"/>
  <c r="B279" i="1"/>
  <c r="F278" i="1"/>
  <c r="C278" i="1"/>
  <c r="B278" i="1"/>
  <c r="F277" i="1"/>
  <c r="B277" i="1"/>
  <c r="F276" i="1"/>
  <c r="C276" i="1"/>
  <c r="B276" i="1"/>
  <c r="F275" i="1"/>
  <c r="C275" i="1"/>
  <c r="B275" i="1"/>
  <c r="F274" i="1"/>
  <c r="C274" i="1"/>
  <c r="B274" i="1"/>
  <c r="F273" i="1"/>
  <c r="C273" i="1"/>
  <c r="B273" i="1"/>
  <c r="F272" i="1"/>
  <c r="C272" i="1"/>
  <c r="B272" i="1"/>
  <c r="F271" i="1"/>
  <c r="C271" i="1"/>
  <c r="B271" i="1"/>
  <c r="F270" i="1"/>
  <c r="B270" i="1"/>
  <c r="F269" i="1"/>
  <c r="C269" i="1"/>
  <c r="B269" i="1"/>
  <c r="F268" i="1"/>
  <c r="C268" i="1"/>
  <c r="B268" i="1"/>
  <c r="F267" i="1"/>
  <c r="C267" i="1"/>
  <c r="B267" i="1"/>
  <c r="F266" i="1"/>
  <c r="B266" i="1"/>
  <c r="F265" i="1"/>
  <c r="C265" i="1"/>
  <c r="B265" i="1"/>
  <c r="F264" i="1"/>
  <c r="B264" i="1"/>
  <c r="F263" i="1"/>
  <c r="C263" i="1"/>
  <c r="B263" i="1"/>
  <c r="F262" i="1"/>
  <c r="B262" i="1"/>
  <c r="F261" i="1"/>
  <c r="B261" i="1"/>
  <c r="F260" i="1"/>
  <c r="B260" i="1"/>
  <c r="F259" i="1"/>
  <c r="B259" i="1"/>
  <c r="F258" i="1"/>
  <c r="B258" i="1"/>
  <c r="F257" i="1"/>
  <c r="C257" i="1"/>
  <c r="B257" i="1"/>
  <c r="F256" i="1"/>
  <c r="C256" i="1"/>
  <c r="B256" i="1"/>
  <c r="F255" i="1"/>
  <c r="C255" i="1"/>
  <c r="B255" i="1"/>
  <c r="F254" i="1"/>
  <c r="C254" i="1"/>
  <c r="B254" i="1"/>
  <c r="F253" i="1"/>
  <c r="C253" i="1"/>
  <c r="B253" i="1"/>
  <c r="F252" i="1"/>
  <c r="C252" i="1"/>
  <c r="B252" i="1"/>
  <c r="F251" i="1"/>
  <c r="B251" i="1"/>
  <c r="F250" i="1"/>
  <c r="C250" i="1"/>
  <c r="B250" i="1"/>
  <c r="F249" i="1"/>
  <c r="C249" i="1"/>
  <c r="B249" i="1"/>
  <c r="F248" i="1"/>
  <c r="B248" i="1"/>
  <c r="F247" i="1"/>
  <c r="B247" i="1"/>
  <c r="F246" i="1"/>
  <c r="C246" i="1"/>
  <c r="B246" i="1"/>
  <c r="F245" i="1"/>
  <c r="C245" i="1"/>
  <c r="B245" i="1"/>
  <c r="F244" i="1"/>
  <c r="C244" i="1"/>
  <c r="B244" i="1"/>
  <c r="F243" i="1"/>
  <c r="C243" i="1"/>
  <c r="B243" i="1"/>
  <c r="F242" i="1"/>
  <c r="C242" i="1"/>
  <c r="B242" i="1"/>
  <c r="F241" i="1"/>
  <c r="C241" i="1"/>
  <c r="B241" i="1"/>
  <c r="F240" i="1"/>
  <c r="C240" i="1"/>
  <c r="B240" i="1"/>
  <c r="F239" i="1"/>
  <c r="B239" i="1"/>
  <c r="F238" i="1"/>
  <c r="B238" i="1"/>
  <c r="F237" i="1"/>
  <c r="C237" i="1"/>
  <c r="B237" i="1"/>
  <c r="F236" i="1"/>
  <c r="C236" i="1"/>
  <c r="B236" i="1"/>
  <c r="F235" i="1"/>
  <c r="C235" i="1"/>
  <c r="B235" i="1"/>
  <c r="F234" i="1"/>
  <c r="B234" i="1"/>
  <c r="F233" i="1"/>
  <c r="B233" i="1"/>
  <c r="F232" i="1"/>
  <c r="C232" i="1"/>
  <c r="B232" i="1"/>
  <c r="F231" i="1"/>
  <c r="B231" i="1"/>
  <c r="F230" i="1"/>
  <c r="C230" i="1"/>
  <c r="B230" i="1"/>
  <c r="F229" i="1"/>
  <c r="C229" i="1"/>
  <c r="B229" i="1"/>
  <c r="F228" i="1"/>
  <c r="B228" i="1"/>
  <c r="F227" i="1"/>
  <c r="C227" i="1"/>
  <c r="B227" i="1"/>
  <c r="F226" i="1"/>
  <c r="C226" i="1"/>
  <c r="B226" i="1"/>
  <c r="F225" i="1"/>
  <c r="B225" i="1"/>
  <c r="F224" i="1"/>
  <c r="B224" i="1"/>
  <c r="F223" i="1"/>
  <c r="B223" i="1"/>
  <c r="F222" i="1"/>
  <c r="C222" i="1"/>
  <c r="B222" i="1"/>
  <c r="F221" i="1"/>
  <c r="C221" i="1"/>
  <c r="B221" i="1"/>
  <c r="F220" i="1"/>
  <c r="B220" i="1"/>
  <c r="F219" i="1"/>
  <c r="B219" i="1"/>
  <c r="F218" i="1"/>
  <c r="C218" i="1"/>
  <c r="B218" i="1"/>
  <c r="F217" i="1"/>
  <c r="C217" i="1"/>
  <c r="B217" i="1"/>
  <c r="F216" i="1"/>
  <c r="C216" i="1"/>
  <c r="B216" i="1"/>
  <c r="F215" i="1"/>
  <c r="C215" i="1"/>
  <c r="B215" i="1"/>
  <c r="F214" i="1"/>
  <c r="C214" i="1"/>
  <c r="B214" i="1"/>
  <c r="F213" i="1"/>
  <c r="C213" i="1"/>
  <c r="B213" i="1"/>
  <c r="F212" i="1"/>
  <c r="C212" i="1"/>
  <c r="B212" i="1"/>
  <c r="F211" i="1"/>
  <c r="C211" i="1"/>
  <c r="B211" i="1"/>
  <c r="F210" i="1"/>
  <c r="B210" i="1"/>
  <c r="F209" i="1"/>
  <c r="C209" i="1"/>
  <c r="B209" i="1"/>
  <c r="F208" i="1"/>
  <c r="C208" i="1"/>
  <c r="B208" i="1"/>
  <c r="F207" i="1"/>
  <c r="B207" i="1"/>
  <c r="F206" i="1"/>
  <c r="C206" i="1"/>
  <c r="B206" i="1"/>
  <c r="F205" i="1"/>
  <c r="C205" i="1"/>
  <c r="B205" i="1"/>
  <c r="F204" i="1"/>
  <c r="C204" i="1"/>
  <c r="B204" i="1"/>
  <c r="F203" i="1"/>
  <c r="C203" i="1"/>
  <c r="B203" i="1"/>
  <c r="F202" i="1"/>
  <c r="B202" i="1"/>
  <c r="F201" i="1"/>
  <c r="B201" i="1"/>
  <c r="F200" i="1"/>
  <c r="B200" i="1"/>
  <c r="F199" i="1"/>
  <c r="C199" i="1"/>
  <c r="B199" i="1"/>
  <c r="F198" i="1"/>
  <c r="C198" i="1"/>
  <c r="B198" i="1"/>
  <c r="F197" i="1"/>
  <c r="B197" i="1"/>
  <c r="F196" i="1"/>
  <c r="B196" i="1"/>
  <c r="F195" i="1"/>
  <c r="C195" i="1"/>
  <c r="B195" i="1"/>
  <c r="F194" i="1"/>
  <c r="B194" i="1"/>
  <c r="F193" i="1"/>
  <c r="C193" i="1"/>
  <c r="B193" i="1"/>
  <c r="F192" i="1"/>
  <c r="B192" i="1"/>
  <c r="F191" i="1"/>
  <c r="C191" i="1"/>
  <c r="B191" i="1"/>
  <c r="F190" i="1"/>
  <c r="C190" i="1"/>
  <c r="B190" i="1"/>
  <c r="F189" i="1"/>
  <c r="B189" i="1"/>
  <c r="F188" i="1"/>
  <c r="B188" i="1"/>
  <c r="F187" i="1"/>
  <c r="C187" i="1"/>
  <c r="B187" i="1"/>
  <c r="F186" i="1"/>
  <c r="C186" i="1"/>
  <c r="B186" i="1"/>
  <c r="F185" i="1"/>
  <c r="C185" i="1"/>
  <c r="B185" i="1"/>
  <c r="F184" i="1"/>
  <c r="C184" i="1"/>
  <c r="B184" i="1"/>
  <c r="F183" i="1"/>
  <c r="C183" i="1"/>
  <c r="B183" i="1"/>
  <c r="F182" i="1"/>
  <c r="C182" i="1"/>
  <c r="B182" i="1"/>
  <c r="F181" i="1"/>
  <c r="C181" i="1"/>
  <c r="B181" i="1"/>
  <c r="F180" i="1"/>
  <c r="C180" i="1"/>
  <c r="B180" i="1"/>
  <c r="F179" i="1"/>
  <c r="B179" i="1"/>
  <c r="F178" i="1"/>
  <c r="C178" i="1"/>
  <c r="B178" i="1"/>
  <c r="F177" i="1"/>
  <c r="B177" i="1"/>
  <c r="F176" i="1"/>
  <c r="B176" i="1"/>
  <c r="F175" i="1"/>
  <c r="B175" i="1"/>
  <c r="F174" i="1"/>
  <c r="B174" i="1"/>
  <c r="F173" i="1"/>
  <c r="B173" i="1"/>
  <c r="F172" i="1"/>
  <c r="C172" i="1"/>
  <c r="B172" i="1"/>
  <c r="F171" i="1"/>
  <c r="B171" i="1"/>
  <c r="F170" i="1"/>
  <c r="B170" i="1"/>
  <c r="F169" i="1"/>
  <c r="C169" i="1"/>
  <c r="B169" i="1"/>
  <c r="F168" i="1"/>
  <c r="C168" i="1"/>
  <c r="B168" i="1"/>
  <c r="F167" i="1"/>
  <c r="C167" i="1"/>
  <c r="B167" i="1"/>
  <c r="F166" i="1"/>
  <c r="C166" i="1"/>
  <c r="B166" i="1"/>
  <c r="F165" i="1"/>
  <c r="C165" i="1"/>
  <c r="B165" i="1"/>
  <c r="F164" i="1"/>
  <c r="C164" i="1"/>
  <c r="B164" i="1"/>
  <c r="F163" i="1"/>
  <c r="B163" i="1"/>
  <c r="F162" i="1"/>
  <c r="B162" i="1"/>
  <c r="F161" i="1"/>
  <c r="C161" i="1"/>
  <c r="B161" i="1"/>
  <c r="F160" i="1"/>
  <c r="C160" i="1"/>
  <c r="B160" i="1"/>
  <c r="F159" i="1"/>
  <c r="B159" i="1"/>
  <c r="F158" i="1"/>
  <c r="C158" i="1"/>
  <c r="B158" i="1"/>
  <c r="F157" i="1"/>
  <c r="C157" i="1"/>
  <c r="B157" i="1"/>
  <c r="F156" i="1"/>
  <c r="B156" i="1"/>
  <c r="F155" i="1"/>
  <c r="B155" i="1"/>
  <c r="F154" i="1"/>
  <c r="B154" i="1"/>
  <c r="F153" i="1"/>
  <c r="B153" i="1"/>
  <c r="F152" i="1"/>
  <c r="C152" i="1"/>
  <c r="B152" i="1"/>
  <c r="F151" i="1"/>
  <c r="C151" i="1"/>
  <c r="B151" i="1"/>
  <c r="F150" i="1"/>
  <c r="C150" i="1"/>
  <c r="B150" i="1"/>
  <c r="F149" i="1"/>
  <c r="C149" i="1"/>
  <c r="B149" i="1"/>
  <c r="F148" i="1"/>
  <c r="C148" i="1"/>
  <c r="B148" i="1"/>
  <c r="F147" i="1"/>
  <c r="C147" i="1"/>
  <c r="B147" i="1"/>
  <c r="F146" i="1"/>
  <c r="B146" i="1"/>
  <c r="F145" i="1"/>
  <c r="C145" i="1"/>
  <c r="B145" i="1"/>
  <c r="F144" i="1"/>
  <c r="B144" i="1"/>
  <c r="F143" i="1"/>
  <c r="C143" i="1"/>
  <c r="B143" i="1"/>
  <c r="F142" i="1"/>
  <c r="C142" i="1"/>
  <c r="B142" i="1"/>
  <c r="F141" i="1"/>
  <c r="C141" i="1"/>
  <c r="B141" i="1"/>
  <c r="F140" i="1"/>
  <c r="C140" i="1"/>
  <c r="B140" i="1"/>
  <c r="F139" i="1"/>
  <c r="B139" i="1"/>
  <c r="F138" i="1"/>
  <c r="C138" i="1"/>
  <c r="B138" i="1"/>
  <c r="F137" i="1"/>
  <c r="C137" i="1"/>
  <c r="B137" i="1"/>
  <c r="F136" i="1"/>
  <c r="B136" i="1"/>
  <c r="F135" i="1"/>
  <c r="C135" i="1"/>
  <c r="B135" i="1"/>
  <c r="F134" i="1"/>
  <c r="B134" i="1"/>
  <c r="F133" i="1"/>
  <c r="C133" i="1"/>
  <c r="B133" i="1"/>
  <c r="F132" i="1"/>
  <c r="C132" i="1"/>
  <c r="B132" i="1"/>
  <c r="F131" i="1"/>
  <c r="C131" i="1"/>
  <c r="B131" i="1"/>
  <c r="F130" i="1"/>
  <c r="B130" i="1"/>
  <c r="F129" i="1"/>
  <c r="B129" i="1"/>
  <c r="F128" i="1"/>
  <c r="C128" i="1"/>
  <c r="B128" i="1"/>
  <c r="F127" i="1"/>
  <c r="B127" i="1"/>
  <c r="F126" i="1"/>
  <c r="B126" i="1"/>
  <c r="F125" i="1"/>
  <c r="C125" i="1"/>
  <c r="B125" i="1"/>
  <c r="F124" i="1"/>
  <c r="C124" i="1"/>
  <c r="B124" i="1"/>
  <c r="F123" i="1"/>
  <c r="B123" i="1"/>
  <c r="F122" i="1"/>
  <c r="C122" i="1"/>
  <c r="B122" i="1"/>
  <c r="F121" i="1"/>
  <c r="B121" i="1"/>
  <c r="F120" i="1"/>
  <c r="C120" i="1"/>
  <c r="B120" i="1"/>
  <c r="F119" i="1"/>
  <c r="C119" i="1"/>
  <c r="B119" i="1"/>
  <c r="F118" i="1"/>
  <c r="B118" i="1"/>
  <c r="F117" i="1"/>
  <c r="C117" i="1"/>
  <c r="B117" i="1"/>
  <c r="F116" i="1"/>
  <c r="B116" i="1"/>
  <c r="F115" i="1"/>
  <c r="B115" i="1"/>
  <c r="F114" i="1"/>
  <c r="B114" i="1"/>
  <c r="F113" i="1"/>
  <c r="C113" i="1"/>
  <c r="B113" i="1"/>
  <c r="F112" i="1"/>
  <c r="B112" i="1"/>
  <c r="F111" i="1"/>
  <c r="B111" i="1"/>
  <c r="F110" i="1"/>
  <c r="B110" i="1"/>
  <c r="F109" i="1"/>
  <c r="C109" i="1"/>
  <c r="B109" i="1"/>
  <c r="F108" i="1"/>
  <c r="B108" i="1"/>
  <c r="F107" i="1"/>
  <c r="B107" i="1"/>
  <c r="F106" i="1"/>
  <c r="B106" i="1"/>
  <c r="F105" i="1"/>
  <c r="B105" i="1"/>
  <c r="F104" i="1"/>
  <c r="C104" i="1"/>
  <c r="B104" i="1"/>
  <c r="F103" i="1"/>
  <c r="C103" i="1"/>
  <c r="B103" i="1"/>
  <c r="F102" i="1"/>
  <c r="B102" i="1"/>
  <c r="F101" i="1"/>
  <c r="B101" i="1"/>
  <c r="F100" i="1"/>
  <c r="C100" i="1"/>
  <c r="B100" i="1"/>
  <c r="F99" i="1"/>
  <c r="C99" i="1"/>
  <c r="B99" i="1"/>
  <c r="F98" i="1"/>
  <c r="B98" i="1"/>
  <c r="F97" i="1"/>
  <c r="C97" i="1"/>
  <c r="B97" i="1"/>
  <c r="F96" i="1"/>
  <c r="C96" i="1"/>
  <c r="B96" i="1"/>
  <c r="F95" i="1"/>
  <c r="B95" i="1"/>
  <c r="F94" i="1"/>
  <c r="C94" i="1"/>
  <c r="B94" i="1"/>
  <c r="F93" i="1"/>
  <c r="C93" i="1"/>
  <c r="B93" i="1"/>
  <c r="F92" i="1"/>
  <c r="B92" i="1"/>
  <c r="F91" i="1"/>
  <c r="B91" i="1"/>
  <c r="F90" i="1"/>
  <c r="C90" i="1"/>
  <c r="B90" i="1"/>
  <c r="F89" i="1"/>
  <c r="C89" i="1"/>
  <c r="B89" i="1"/>
  <c r="F88" i="1"/>
  <c r="C88" i="1"/>
  <c r="B88" i="1"/>
  <c r="F87" i="1"/>
  <c r="C87" i="1"/>
  <c r="B87" i="1"/>
  <c r="F86" i="1"/>
  <c r="C86" i="1"/>
  <c r="B86" i="1"/>
  <c r="F85" i="1"/>
  <c r="C85" i="1"/>
  <c r="B85" i="1"/>
  <c r="F84" i="1"/>
  <c r="C84" i="1"/>
  <c r="B84" i="1"/>
  <c r="F83" i="1"/>
  <c r="B83" i="1"/>
  <c r="F82" i="1"/>
  <c r="C82" i="1"/>
  <c r="B82" i="1"/>
  <c r="F81" i="1"/>
  <c r="B81" i="1"/>
  <c r="F80" i="1"/>
  <c r="C80" i="1"/>
  <c r="B80" i="1"/>
  <c r="F79" i="1"/>
  <c r="B79" i="1"/>
  <c r="F78" i="1"/>
  <c r="C78" i="1"/>
  <c r="B78" i="1"/>
  <c r="F77" i="1"/>
  <c r="C77" i="1"/>
  <c r="B77" i="1"/>
  <c r="F76" i="1"/>
  <c r="B76" i="1"/>
  <c r="F75" i="1"/>
  <c r="C75" i="1"/>
  <c r="B75" i="1"/>
  <c r="F74" i="1"/>
  <c r="C74" i="1"/>
  <c r="B74" i="1"/>
  <c r="F73" i="1"/>
  <c r="C73" i="1"/>
  <c r="B73" i="1"/>
  <c r="F72" i="1"/>
  <c r="B72" i="1"/>
  <c r="F71" i="1"/>
  <c r="C71" i="1"/>
  <c r="B71" i="1"/>
  <c r="F70" i="1"/>
  <c r="C70" i="1"/>
  <c r="B70" i="1"/>
  <c r="F69" i="1"/>
  <c r="B69" i="1"/>
  <c r="F68" i="1"/>
  <c r="C68" i="1"/>
  <c r="B68" i="1"/>
  <c r="F67" i="1"/>
  <c r="B67" i="1"/>
  <c r="F66" i="1"/>
  <c r="C66" i="1"/>
  <c r="B66" i="1"/>
  <c r="F65" i="1"/>
  <c r="B65" i="1"/>
  <c r="F64" i="1"/>
  <c r="B64" i="1"/>
  <c r="F63" i="1"/>
  <c r="B63" i="1"/>
  <c r="F62" i="1"/>
  <c r="C62" i="1"/>
  <c r="B62" i="1"/>
  <c r="F61" i="1"/>
  <c r="C61" i="1"/>
  <c r="B61" i="1"/>
  <c r="F60" i="1"/>
  <c r="C60" i="1"/>
  <c r="B60" i="1"/>
  <c r="F59" i="1"/>
  <c r="C59" i="1"/>
  <c r="B59" i="1"/>
  <c r="F58" i="1"/>
  <c r="C58" i="1"/>
  <c r="B58" i="1"/>
  <c r="F57" i="1"/>
  <c r="C57" i="1"/>
  <c r="B57" i="1"/>
  <c r="F56" i="1"/>
  <c r="C56" i="1"/>
  <c r="B56" i="1"/>
  <c r="F55" i="1"/>
  <c r="B55" i="1"/>
  <c r="F54" i="1"/>
  <c r="C54" i="1"/>
  <c r="B54" i="1"/>
  <c r="F53" i="1"/>
  <c r="C53" i="1"/>
  <c r="B53" i="1"/>
  <c r="F52" i="1"/>
  <c r="C52" i="1"/>
  <c r="B52" i="1"/>
  <c r="F51" i="1"/>
  <c r="C51" i="1"/>
  <c r="B51" i="1"/>
  <c r="F50" i="1"/>
  <c r="C50" i="1"/>
  <c r="B50" i="1"/>
  <c r="F49" i="1"/>
  <c r="C49" i="1"/>
  <c r="B49" i="1"/>
  <c r="F48" i="1"/>
  <c r="C48" i="1"/>
  <c r="B48" i="1"/>
  <c r="F47" i="1"/>
  <c r="B47" i="1"/>
  <c r="F46" i="1"/>
  <c r="C46" i="1"/>
  <c r="B46" i="1"/>
  <c r="F45" i="1"/>
  <c r="C45" i="1"/>
  <c r="B45" i="1"/>
  <c r="F44" i="1"/>
  <c r="B44" i="1"/>
  <c r="F43" i="1"/>
  <c r="C43" i="1"/>
  <c r="B43" i="1"/>
  <c r="F42" i="1"/>
  <c r="C42" i="1"/>
  <c r="B42" i="1"/>
  <c r="F41" i="1"/>
  <c r="B41" i="1"/>
  <c r="F40" i="1"/>
  <c r="C40" i="1"/>
  <c r="B40" i="1"/>
  <c r="F39" i="1"/>
  <c r="B39" i="1"/>
  <c r="F38" i="1"/>
  <c r="C38" i="1"/>
  <c r="B38" i="1"/>
  <c r="F37" i="1"/>
  <c r="C37" i="1"/>
  <c r="B37" i="1"/>
  <c r="F36" i="1"/>
  <c r="B36" i="1"/>
  <c r="F35" i="1"/>
  <c r="B35" i="1"/>
  <c r="F34" i="1"/>
  <c r="C34" i="1"/>
  <c r="B34" i="1"/>
  <c r="F33" i="1"/>
  <c r="C33" i="1"/>
  <c r="B33" i="1"/>
  <c r="F32" i="1"/>
  <c r="C32" i="1"/>
  <c r="B32" i="1"/>
  <c r="F31" i="1"/>
  <c r="C31" i="1"/>
  <c r="B31" i="1"/>
  <c r="F30" i="1"/>
  <c r="C30" i="1"/>
  <c r="B30" i="1"/>
  <c r="F29" i="1"/>
  <c r="C29" i="1"/>
  <c r="B29" i="1"/>
  <c r="F28" i="1"/>
  <c r="C28" i="1"/>
  <c r="B28" i="1"/>
  <c r="F27" i="1"/>
  <c r="B27" i="1"/>
  <c r="F26" i="1"/>
  <c r="C26" i="1"/>
  <c r="B26" i="1"/>
  <c r="F25" i="1"/>
  <c r="C25" i="1"/>
  <c r="B25" i="1"/>
  <c r="F24" i="1"/>
  <c r="C24" i="1"/>
  <c r="B24" i="1"/>
  <c r="F23" i="1"/>
  <c r="B23" i="1"/>
  <c r="F22" i="1"/>
  <c r="C22" i="1"/>
  <c r="B22" i="1"/>
  <c r="F21" i="1"/>
  <c r="C21" i="1"/>
  <c r="B21" i="1"/>
  <c r="F20" i="1"/>
  <c r="C20" i="1"/>
  <c r="B20" i="1"/>
  <c r="F19" i="1"/>
  <c r="C19" i="1"/>
  <c r="B19" i="1"/>
  <c r="F18" i="1"/>
  <c r="C18" i="1"/>
  <c r="B18" i="1"/>
  <c r="F17" i="1"/>
  <c r="C17" i="1"/>
  <c r="B17" i="1"/>
  <c r="F16" i="1"/>
  <c r="B16" i="1"/>
  <c r="F15" i="1"/>
  <c r="B15" i="1"/>
  <c r="F14" i="1"/>
  <c r="C14" i="1"/>
  <c r="B14" i="1"/>
  <c r="F13" i="1"/>
  <c r="C13" i="1"/>
  <c r="B13" i="1"/>
  <c r="F12" i="1"/>
  <c r="C12" i="1"/>
  <c r="B12" i="1"/>
  <c r="F11" i="1"/>
  <c r="C11" i="1"/>
  <c r="B11" i="1"/>
  <c r="F10" i="1"/>
  <c r="C10" i="1"/>
  <c r="B10" i="1"/>
  <c r="F9" i="1"/>
  <c r="B9" i="1"/>
  <c r="F8" i="1"/>
  <c r="C8" i="1"/>
  <c r="B8" i="1"/>
  <c r="F7" i="1"/>
  <c r="B7" i="1"/>
  <c r="F6" i="1"/>
  <c r="B6" i="1"/>
  <c r="F5" i="1"/>
  <c r="B5" i="1"/>
  <c r="F4" i="1"/>
  <c r="C4" i="1"/>
  <c r="B4" i="1"/>
  <c r="F3" i="1"/>
  <c r="C3" i="1"/>
  <c r="B3" i="1"/>
  <c r="F2" i="1"/>
  <c r="C2" i="1"/>
  <c r="B2" i="1"/>
  <c r="F1" i="1"/>
  <c r="B1" i="1"/>
</calcChain>
</file>

<file path=xl/sharedStrings.xml><?xml version="1.0" encoding="utf-8"?>
<sst xmlns="http://schemas.openxmlformats.org/spreadsheetml/2006/main" count="1831" uniqueCount="971">
  <si>
    <t>-</t>
  </si>
  <si>
    <t>吴四华</t>
  </si>
  <si>
    <t>安徽省合肥市包河区包河</t>
  </si>
  <si>
    <t>安徽省合肥市包河区合肥半年</t>
  </si>
  <si>
    <t>黄丽嫦</t>
  </si>
  <si>
    <t>任志飞</t>
  </si>
  <si>
    <t>河北省邢台市南和县和阳大街633号</t>
  </si>
  <si>
    <t>河北省邢台市南和县河郭乡康庄村</t>
  </si>
  <si>
    <t>蔡豪</t>
  </si>
  <si>
    <t>陈创桂</t>
  </si>
  <si>
    <t>广东省汕头市潮阳区潮海路新园住宅区东三栋3号</t>
  </si>
  <si>
    <t>广东省汕头市龙湖区城南沧洲帆铺二十七横4号</t>
  </si>
  <si>
    <t>张连泽</t>
  </si>
  <si>
    <t>辽宁省鞍山市海城市新东宗骏大酒店</t>
  </si>
  <si>
    <t>辽宁省鞍山市海城市荒岭子回迁楼2期b座6号楼6单元610</t>
  </si>
  <si>
    <t>李祖建</t>
  </si>
  <si>
    <t>广西南宁市邕宁区彩虹南路2号</t>
  </si>
  <si>
    <t>广西南宁市邕宁区红星路20号10栋1单元301</t>
  </si>
  <si>
    <t>苏海莹</t>
  </si>
  <si>
    <t>高焱</t>
  </si>
  <si>
    <t>广东省深圳市宝安区沙井街道后亭衙边工业区豆豆服饰有限公司</t>
  </si>
  <si>
    <t>广东省深圳市南山区蛇口老街曙光花园B502</t>
  </si>
  <si>
    <t>谭华娟</t>
  </si>
  <si>
    <t>四川省成都市彭州市天彭镇龙兴北街82号</t>
  </si>
  <si>
    <t>四川省成都市彭州市天彭镇西干道金星巷3栋4单元2楼3号</t>
  </si>
  <si>
    <t>肖健</t>
  </si>
  <si>
    <t>江西省吉安市安福县安福工业园环城路1号</t>
  </si>
  <si>
    <t>江西省吉安市安福县平都镇文苑路386号楼一单元502</t>
  </si>
  <si>
    <t>黄林</t>
  </si>
  <si>
    <t>广东省广州市番禺区石楼镇黄河路64号</t>
  </si>
  <si>
    <t>广东省湛江市坡头区坡头镇沙田村</t>
  </si>
  <si>
    <t>王文燕</t>
  </si>
  <si>
    <t>吴同青</t>
  </si>
  <si>
    <t>安徽省宣城市泾县泾县泾川镇乌溪村</t>
  </si>
  <si>
    <t>安徽省宣城市泾县榔桥镇乌溪街道17号</t>
  </si>
  <si>
    <t>曹登辉</t>
  </si>
  <si>
    <t>林官玉</t>
  </si>
  <si>
    <t>广东省广州市荔湾区宏远新智汇</t>
  </si>
  <si>
    <t>福建省福州市平潭县中楼乡韩厝村20号</t>
  </si>
  <si>
    <t>陈绮婷</t>
  </si>
  <si>
    <t>广东省江门市台山市水步文华开发区金牛路13号</t>
  </si>
  <si>
    <t>广东省江门市台山市斗山镇大湾湾中村北1-2巷79号</t>
  </si>
  <si>
    <t>施大强</t>
  </si>
  <si>
    <t>江苏省淮安市清河区达方路</t>
  </si>
  <si>
    <t>江苏省淮安市清河区达方电子</t>
  </si>
  <si>
    <t>许诗赞</t>
  </si>
  <si>
    <t>项贺强</t>
  </si>
  <si>
    <t>河北省保定市北市区莲池区瑞兴路1012号</t>
  </si>
  <si>
    <t>河北省保定市清苑县何桥乡玉皇庙村3区161号</t>
  </si>
  <si>
    <t>吴志忠</t>
  </si>
  <si>
    <t>广东省珠海市金湾区三灶镇鱼弄一队</t>
  </si>
  <si>
    <t>丁靖</t>
  </si>
  <si>
    <t>福建省南平市武夷山市环岛西路70-2号</t>
  </si>
  <si>
    <t>福建省南平市武夷山市武夷大道465号402室</t>
  </si>
  <si>
    <t>刘浩</t>
  </si>
  <si>
    <t>陆冰斌</t>
  </si>
  <si>
    <t>浙江省嘉兴市嘉善县惠民街道东升路18号2号楼532室</t>
  </si>
  <si>
    <t>浙江省嘉兴市桐乡市乌镇镇五星村陆家埭东32号</t>
  </si>
  <si>
    <t>陈学超</t>
  </si>
  <si>
    <t>广东省中山市长江北路6号</t>
  </si>
  <si>
    <t>广东省中山市民科东路6号</t>
  </si>
  <si>
    <t>卫国</t>
  </si>
  <si>
    <t>安徽省滁州市琅琊区啊</t>
  </si>
  <si>
    <t>浙江省台州市椒江区啊</t>
  </si>
  <si>
    <t>张龙</t>
  </si>
  <si>
    <t>陆仕江</t>
  </si>
  <si>
    <t>浙江省金华市永康市派溪工业区金兔大道47号</t>
  </si>
  <si>
    <t>浙江省金华市永康市古山镇大峥村</t>
  </si>
  <si>
    <t>瞿仲晨</t>
  </si>
  <si>
    <t>山西省太原市小店区大营盘83号</t>
  </si>
  <si>
    <t>许坦东街29</t>
  </si>
  <si>
    <t>张归</t>
  </si>
  <si>
    <t>云南省玉溪市华宁县宁州街道宁秀街28号</t>
  </si>
  <si>
    <t>云南省玉溪市华宁县宁州街道上村26号</t>
  </si>
  <si>
    <t>李小勇</t>
  </si>
  <si>
    <t>广东省佛山市禅城区南庄镇紫洞路6号</t>
  </si>
  <si>
    <t>温煦和</t>
  </si>
  <si>
    <t>广西贺州市八步区广西贺州市八步区八步街道112号</t>
  </si>
  <si>
    <t>广西贺州市八步区广西贺州市平桂区沙田镇马</t>
  </si>
  <si>
    <t>泮铭铭</t>
  </si>
  <si>
    <t>李小燕</t>
  </si>
  <si>
    <t>山东省淄博市桓台县张北路156号</t>
  </si>
  <si>
    <t>山东省淄博市桓台县建设街北辛小区2号楼一单元201</t>
  </si>
  <si>
    <t>朱艳红</t>
  </si>
  <si>
    <t>江西省吉安市万安县文教路36号</t>
  </si>
  <si>
    <t>江西省吉安市万安县仁德路15号201</t>
  </si>
  <si>
    <t>谢红军</t>
  </si>
  <si>
    <t>李原西</t>
  </si>
  <si>
    <t>天津市天津市滨海新区营口道泛华大厦23楼</t>
  </si>
  <si>
    <t>天津市天津市滨海新区新港三号路芳云园20栋3门101单元</t>
  </si>
  <si>
    <t>尧家雷</t>
  </si>
  <si>
    <t>裴银娟</t>
  </si>
  <si>
    <t>浙江省杭州市江干区德胜路3678号</t>
  </si>
  <si>
    <t>浙江省杭州市江干区金禾街蓝桥景苑</t>
  </si>
  <si>
    <t>李婉婉</t>
  </si>
  <si>
    <t>河南省郑州市金水区东风路街道文化路勤工路向南一百米三维健身三楼</t>
  </si>
  <si>
    <t>河南省郑州市金水区东风路街道文化路勤工路向南一百米三维健身五楼</t>
  </si>
  <si>
    <t>柯友华</t>
  </si>
  <si>
    <t>湖北省黄石市大冶市大冶大道169号</t>
  </si>
  <si>
    <t>湖北省黄石市大冶市罗家街道金桥大道徐家铺还建楼九栋一单元501</t>
  </si>
  <si>
    <t>胡珍玲</t>
  </si>
  <si>
    <t>福建省泉州市丰泽区东海湾泉秀街现代家具旁公交站牌</t>
  </si>
  <si>
    <t>湖北省黄冈市蕲春县蕲州镇黄土岭乡红们楼村</t>
  </si>
  <si>
    <t>宋柏澄</t>
  </si>
  <si>
    <t>辽宁省丹东市振兴区春五路25号</t>
  </si>
  <si>
    <t>辽宁省丹东市振兴区六合街20号楼3单元606室</t>
  </si>
  <si>
    <t>邓爽</t>
  </si>
  <si>
    <t>山西省晋中市榆次区汇通路689号</t>
  </si>
  <si>
    <t>山西省晋中市榆次区栈房街32号32户</t>
  </si>
  <si>
    <t>李光辉</t>
  </si>
  <si>
    <t>河北省石家庄市藁城市藁城区兴业街8号</t>
  </si>
  <si>
    <t>河北省石家庄市桥东区建胜路12号16栋1单元402室</t>
  </si>
  <si>
    <t>魏盛</t>
  </si>
  <si>
    <t>山东省青岛市胶州市常州路65号</t>
  </si>
  <si>
    <t>山东省青岛市胶州市李家河花园2号楼2单元402</t>
  </si>
  <si>
    <t>蒲俊杰</t>
  </si>
  <si>
    <t>贵州省贵阳市乌当区碧波苑小区21栋二单元903</t>
  </si>
  <si>
    <t>贵州省贵阳市白云区塔山北街4栋二单元4号</t>
  </si>
  <si>
    <t>权家悦</t>
  </si>
  <si>
    <t>江苏省苏州市吴中区木渎镇渔洋街香枫印象六栋1021</t>
  </si>
  <si>
    <t>江苏省苏州市吴中区木渎镇灵天路五组六号</t>
  </si>
  <si>
    <t>张磊</t>
  </si>
  <si>
    <t>河南省焦作市山阳区焦东南路48号</t>
  </si>
  <si>
    <t>河南省焦作市马村区下马村30号</t>
  </si>
  <si>
    <t>杨启</t>
  </si>
  <si>
    <t>浙江省杭州市余杭区西子国际2号楼1305</t>
  </si>
  <si>
    <t>浙江省杭州市余杭区万陈花苑18栋1单元804</t>
  </si>
  <si>
    <t>张志威</t>
  </si>
  <si>
    <t>福建省厦门市湖里区枋湖东路376号</t>
  </si>
  <si>
    <t>福建省厦门市思明区何厝顶何128号</t>
  </si>
  <si>
    <t>吴建英</t>
  </si>
  <si>
    <t>云南省大理白族自治州大理市经济开发区文华路205号</t>
  </si>
  <si>
    <t>云南省大理白族自治州大理市经济开发区文华路214号</t>
  </si>
  <si>
    <t>张国阳</t>
  </si>
  <si>
    <t>辽宁省大连市金州区辽宁省大连市金州区登沙河镇北关村</t>
  </si>
  <si>
    <t>辽宁省大连市金州区辽宁省大连市金州区登沙河镇北关村迟堡子74号</t>
  </si>
  <si>
    <t>兰兴桂</t>
  </si>
  <si>
    <t>福建省宁德市霞浦县霞浦县水门乡福祥新村21号</t>
  </si>
  <si>
    <t>孙璐泉</t>
  </si>
  <si>
    <t>上海市上海市浦东新区张杨路500号</t>
  </si>
  <si>
    <t>上海市上海市浦东新区北艾路227弄2号201室</t>
  </si>
  <si>
    <t>王意</t>
  </si>
  <si>
    <t>章莹</t>
  </si>
  <si>
    <t>浙江省杭州市临安市钱王大街265号</t>
  </si>
  <si>
    <t>浙江省杭州市临安市石镜街锦胜小区89号</t>
  </si>
  <si>
    <t>覃友燕</t>
  </si>
  <si>
    <t>刘耀</t>
  </si>
  <si>
    <t>广东省广州市荔湾区北山村龙吟大街十七巷十七号</t>
  </si>
  <si>
    <t>惠查</t>
  </si>
  <si>
    <t>云南省昆明市盘龙区北京路鑫世界c栋102商铺</t>
  </si>
  <si>
    <t>云南省昆明市盘龙区北京路鑫世界小区a栋1108室</t>
  </si>
  <si>
    <t>孙培培</t>
  </si>
  <si>
    <t>江苏省苏州市吴中区龙浦路65号</t>
  </si>
  <si>
    <t>江苏省苏州市吴中区唯亭东亭家园24栋402</t>
  </si>
  <si>
    <t>王永明</t>
  </si>
  <si>
    <t>辽宁省大连市旅顺口区大连市旅顺口区铁山柏岚子村</t>
  </si>
  <si>
    <t>辽宁省大连市旅顺口区大连市旅顺口区柏杨路810号</t>
  </si>
  <si>
    <t>郭亚东</t>
  </si>
  <si>
    <t>安徽省合肥市包河区马鞍山路与太湖路交口海顿国际广场CD楼负一层</t>
  </si>
  <si>
    <t>安徽省合肥市瑶海区明皇路文一云河湾小区19栋1101室</t>
  </si>
  <si>
    <t>李史龙</t>
  </si>
  <si>
    <t>广东省广州市天河区广州市天河区珠江新城兴民路222号天盈广场西塔</t>
  </si>
  <si>
    <t>广东省广州市荔湾区广州市白云区龙归镇河塘村如家公寓805</t>
  </si>
  <si>
    <t>薛小润</t>
  </si>
  <si>
    <t>李翠萍</t>
  </si>
  <si>
    <t>山东省临沂市平邑县平邑县</t>
  </si>
  <si>
    <t>山东省临沂市平邑县晗哺村</t>
  </si>
  <si>
    <t>敬玉容</t>
  </si>
  <si>
    <t>重庆市重庆市涪陵区兴华中路82号</t>
  </si>
  <si>
    <t>重庆市重庆市涪陵区兴华西路翔正丽都B栋1603</t>
  </si>
  <si>
    <t>谢光明</t>
  </si>
  <si>
    <t>王强</t>
  </si>
  <si>
    <t>王娜</t>
  </si>
  <si>
    <t>河北省秦皇岛市海港区燕山大街118</t>
  </si>
  <si>
    <t>河北省秦皇岛市海港区文耀里三十四栋五单元西室</t>
  </si>
  <si>
    <t>孙亳光</t>
  </si>
  <si>
    <t>安徽省亳州市谯城区光明西路777号</t>
  </si>
  <si>
    <t>安徽省亳州市谯城区汤陵街道汤陵办事处丰收北路32号22户</t>
  </si>
  <si>
    <t>张丽丽</t>
  </si>
  <si>
    <t>宁夏吴忠市利通区胜利街305</t>
  </si>
  <si>
    <t>李波</t>
  </si>
  <si>
    <t>河北省石家庄市新乐市京新大街6号</t>
  </si>
  <si>
    <t>河北省石家庄市鹿泉市邯邰镇赤堠村繁胜南街路东7排12号</t>
  </si>
  <si>
    <t>武成开</t>
  </si>
  <si>
    <t>福建省厦门市同安区福建省厦门市同安区新民镇同民路63号</t>
  </si>
  <si>
    <t>云南省临沧市耿马傣族佤族自治县云南省临沧市耿马县勐撒镇大兴乡岩榴村委会岩榴一组074号</t>
  </si>
  <si>
    <t>吴观田</t>
  </si>
  <si>
    <t>江西省赣州市章贡区嘉福国际2栋1603室</t>
  </si>
  <si>
    <t>江西省赣州市于都县红军大道937号</t>
  </si>
  <si>
    <t>郭小祥</t>
  </si>
  <si>
    <t>韩彬</t>
  </si>
  <si>
    <t>山东省临沂市兰山区解放路109号金润大厦1504室</t>
  </si>
  <si>
    <t>山东省临沂市费县胡阳镇永旺村三组198号</t>
  </si>
  <si>
    <t>刘超波</t>
  </si>
  <si>
    <t>广东省广州市荔湾区广州市荔湾区桥中街西海北路三号二楼201</t>
  </si>
  <si>
    <t>湖南省郴州市永兴县湖南省郴州市永兴县高亭镇大源村十三组</t>
  </si>
  <si>
    <t>刘世成</t>
  </si>
  <si>
    <t>河北省石家庄市长安区广安大街美东国际A 座1106</t>
  </si>
  <si>
    <t>河北省石家庄市桥西区裕华路城角庄南区一排19号</t>
  </si>
  <si>
    <t>孙晓敏</t>
  </si>
  <si>
    <t>河北省石家庄市裕华区河北省石家庄市裕华区裕翔街</t>
  </si>
  <si>
    <t>河北省承德市滦平县河北省承德市滦平县滦平镇</t>
  </si>
  <si>
    <t>王苗</t>
  </si>
  <si>
    <t>陕西省榆林市府谷县三忻路华盛大厦二楼</t>
  </si>
  <si>
    <t>陕西省榆林市府谷县幸福家园28号楼401</t>
  </si>
  <si>
    <t>张振坤</t>
  </si>
  <si>
    <t>山东省东营市垦利县黄河口镇绿洲二路5号</t>
  </si>
  <si>
    <t>山东省东营市垦利县黄河口镇镇直机关268号</t>
  </si>
  <si>
    <t>许洪望</t>
  </si>
  <si>
    <t>湖北省宜昌市长阳土家族自治县秋潭路东方花园12号</t>
  </si>
  <si>
    <t>湖北省宜昌市长阳土家族自治县龙舟大道花坪学校28号</t>
  </si>
  <si>
    <t>程传会</t>
  </si>
  <si>
    <t>河南省郑州市中原区花园路39号</t>
  </si>
  <si>
    <t>河南省郑州市二七区马寨镇刘胡垌村</t>
  </si>
  <si>
    <t>王向前</t>
  </si>
  <si>
    <t>周启六</t>
  </si>
  <si>
    <t>卢红祥</t>
  </si>
  <si>
    <t>江西省南昌市南昌县麻丘商贸城一栋14号</t>
  </si>
  <si>
    <t>江西省南昌市南昌县麻丘镇麻丘街193号</t>
  </si>
  <si>
    <t>冯永林</t>
  </si>
  <si>
    <t>广东省阳江市</t>
  </si>
  <si>
    <t>朱路</t>
  </si>
  <si>
    <t>李佳健</t>
  </si>
  <si>
    <t>四川省德阳市旌阳区千山街三段128号16幢3单元502室</t>
  </si>
  <si>
    <t>四川省德阳市旌阳区云峰山路4号8栋3单元102室</t>
  </si>
  <si>
    <t>袁珠</t>
  </si>
  <si>
    <t>江苏省泰州市靖江市江洲路50号</t>
  </si>
  <si>
    <t>江苏省泰州市靖江市虹桥新村53幢303室</t>
  </si>
  <si>
    <t>张玉宁</t>
  </si>
  <si>
    <t>山东省济宁市任城区太白路江苏大厦807室</t>
  </si>
  <si>
    <t>山东省济宁市任城区薛口家园12号楼二单元三楼中户</t>
  </si>
  <si>
    <t>陈鹏宇</t>
  </si>
  <si>
    <t>吉林省吉林市昌邑区统泰新物华a座二楼北二十号</t>
  </si>
  <si>
    <t>吉林省吉林市昌邑区沿江街道碳素厂住宅二栋四单元一楼左门</t>
  </si>
  <si>
    <t>杨俊豪</t>
  </si>
  <si>
    <t>云南省德宏傣族景颇族自治州瑞丽市瑞江路20号</t>
  </si>
  <si>
    <t>云南省保山市隆阳区蒲缥镇杨三寨3组75号</t>
  </si>
  <si>
    <t>孙海龙</t>
  </si>
  <si>
    <t>安徽省合肥市包河区咯 Tony 图</t>
  </si>
  <si>
    <t>安徽省合肥市包河区咯哦无聊</t>
  </si>
  <si>
    <t>夏彦松</t>
  </si>
  <si>
    <t>河北省唐山市古冶区林西西中街55号</t>
  </si>
  <si>
    <t>河北省唐山市滦南县天承锦绣206楼2单元1701</t>
  </si>
  <si>
    <t>韦铁</t>
  </si>
  <si>
    <t>贵州省贵阳市云岩区未来方舟D7组团负6层23号</t>
  </si>
  <si>
    <t>贵州省贵阳市云岩区东山优山美诗2栋3单元201</t>
  </si>
  <si>
    <t>史金明</t>
  </si>
  <si>
    <t>江苏省苏州市相城区阳澄湖镇枪堂村</t>
  </si>
  <si>
    <t>江苏省苏州市相城区阳澄湖镇</t>
  </si>
  <si>
    <t>岳义昌</t>
  </si>
  <si>
    <t>雷贝贝</t>
  </si>
  <si>
    <t>山东省临沂市兰山区沂州路与陶然路交汇金玉山世纪花园</t>
  </si>
  <si>
    <t>山东省临沂市罗庄区盛庄镇孙河村对过</t>
  </si>
  <si>
    <t>虞智杰</t>
  </si>
  <si>
    <t>福建省漳州市芗城区胜利西路8号</t>
  </si>
  <si>
    <t>福建省漳州市龙文区新桥街道草寮街145号江滨新城五栋二单元406</t>
  </si>
  <si>
    <t>夏政良</t>
  </si>
  <si>
    <t>浙江省金华市婺城区环城南路1586号</t>
  </si>
  <si>
    <t>浙江省湖州市安吉县长乐小区江渚溪自然村1号</t>
  </si>
  <si>
    <t>吴磊</t>
  </si>
  <si>
    <t>四川省南充市顺庆区江东中路天来豪庭九楼</t>
  </si>
  <si>
    <t>四川省南充市高坪区长乐镇柳家沟村</t>
  </si>
  <si>
    <t>邱果林</t>
  </si>
  <si>
    <t>扎西尼玛</t>
  </si>
  <si>
    <t>祖志强</t>
  </si>
  <si>
    <t>云南省昆明市官渡区昌宏西路莫泰酒店434号</t>
  </si>
  <si>
    <t>云南省昆明市官渡区民航路123号27幢5单元408室</t>
  </si>
  <si>
    <t>秦璐辉</t>
  </si>
  <si>
    <t>甘肃省兰州市城关区平凉路天润大厦706</t>
  </si>
  <si>
    <t>甘肃省兰州市安宁区万里东区76栋1单元102</t>
  </si>
  <si>
    <t>虞平</t>
  </si>
  <si>
    <t>浙江省杭州市桐庐县凤川街道高速路口右转200米</t>
  </si>
  <si>
    <t>浙江省杭州市桐庐县分水镇玉华路11号</t>
  </si>
  <si>
    <t>易华</t>
  </si>
  <si>
    <t>徐晓龙</t>
  </si>
  <si>
    <t>甘肃省兰州市安宁区兰州市安宁区新夏水岸天城6号楼2304室</t>
  </si>
  <si>
    <t>甘肃省兰州市城关区兰州市城关区靖远路街道天昱凤凰城6号楼2102室</t>
  </si>
  <si>
    <t>韦柄耘</t>
  </si>
  <si>
    <t>广西南宁市马山县白山镇金伦大道376号</t>
  </si>
  <si>
    <t>广西南宁市马山县白山镇镇北北一巷内学公租房一栋一单元104</t>
  </si>
  <si>
    <t>李宝臣</t>
  </si>
  <si>
    <t>山东省潍坊市寿光市安顺街6号</t>
  </si>
  <si>
    <t>山东省潍坊市寿光市现代嘉苑小区</t>
  </si>
  <si>
    <t>熊青江</t>
  </si>
  <si>
    <t>河北省廊坊市文安县左各庄镇南环路万生木业</t>
  </si>
  <si>
    <t>湖北省文安县左各庄化肥厂</t>
  </si>
  <si>
    <t>鲍祥之</t>
  </si>
  <si>
    <t>山东省荷泽市成武县文亭商贸街79号</t>
  </si>
  <si>
    <t>山东省荷泽市牡丹区南鲁集镇鲍楼行政村</t>
  </si>
  <si>
    <t>黄旭昶</t>
  </si>
  <si>
    <t>安徽省合肥市包河区中宝路中科创业园D座</t>
  </si>
  <si>
    <t>黑龙江省大庆市萨尔图区热源街万宝二区37号楼三单元601室</t>
  </si>
  <si>
    <t>邱志勇</t>
  </si>
  <si>
    <t>广东省潮州市湘桥区意溪镇河内兴业电子商务园区419</t>
  </si>
  <si>
    <t>广东省潮州市湘桥区意溪镇四宁村后头路5号</t>
  </si>
  <si>
    <t>程家慧</t>
  </si>
  <si>
    <t>广东省深圳市龙岗区爱南路16号</t>
  </si>
  <si>
    <t>广东省深圳市龙岗区大世纪花园5A601</t>
  </si>
  <si>
    <t>姚森</t>
  </si>
  <si>
    <t>山西省运城市盐湖区红旗东街凰金源大厦</t>
  </si>
  <si>
    <t>山西省运城市绛县卿头镇卿头村</t>
  </si>
  <si>
    <t>邓廷钧</t>
  </si>
  <si>
    <t>四川省凉山彝族自治州西昌市西昌市城南大道与胜利南路交汇处</t>
  </si>
  <si>
    <t>四川省凉山彝族自治州西昌市安宁镇土坊村八组43号</t>
  </si>
  <si>
    <t>杨烁</t>
  </si>
  <si>
    <t>四川省绵阳市江油市聚惠路37栋1单元102室</t>
  </si>
  <si>
    <t>四川省绵阳市江油市长城新村一号南区15栋4单元6楼1号</t>
  </si>
  <si>
    <t>邵将</t>
  </si>
  <si>
    <t>江西省新余市渝水区下村工业园大一路6号</t>
  </si>
  <si>
    <t>江西省新余市渝水区长青北路130号2栋4单元301</t>
  </si>
  <si>
    <t>赵守进</t>
  </si>
  <si>
    <t>山东省济南市天桥区中恒商城东区1201</t>
  </si>
  <si>
    <t>山东省济南市天桥区河畔景苑小区41号</t>
  </si>
  <si>
    <t>黄文强</t>
  </si>
  <si>
    <t>福建省福州市台江区利安苑e区4号楼305</t>
  </si>
  <si>
    <t>张雅婷</t>
  </si>
  <si>
    <t>天津市天津市河西区艺林路昌源公寓底商</t>
  </si>
  <si>
    <t>天津市天津市河西区渌水道宝喜家园5-306</t>
  </si>
  <si>
    <t>晏强</t>
  </si>
  <si>
    <t>冯成康</t>
  </si>
  <si>
    <t>湖北省武汉市硚口区解放大道558号</t>
  </si>
  <si>
    <t>四川省成都市彭州市蒙阳镇三湾村</t>
  </si>
  <si>
    <t>刘汉青</t>
  </si>
  <si>
    <t>江苏省苏州市常熟市江苏省苏州市常熟市虞山镇</t>
  </si>
  <si>
    <t>江苏省苏州市常熟市江苏省如东县洋口镇杨楝园村十九组13号</t>
  </si>
  <si>
    <t>朱曼莉</t>
  </si>
  <si>
    <t>江苏省徐州市泉山区雷鸣大厦306</t>
  </si>
  <si>
    <t>江苏省徐州市云龙区绿地世纪城72-1-302</t>
  </si>
  <si>
    <t>李小扬</t>
  </si>
  <si>
    <t>重庆市重庆市江北区盘溪路370号</t>
  </si>
  <si>
    <t>重庆市重庆市万州区卫星半岛花园</t>
  </si>
  <si>
    <t>马金民</t>
  </si>
  <si>
    <t>青海省西宁市城东区南山东路中惠汽配城十一区二排一号</t>
  </si>
  <si>
    <t>青海省西宁市城西区兴海路尕寺巷5号1栋271室</t>
  </si>
  <si>
    <t>陈仁静</t>
  </si>
  <si>
    <t>山东省潍坊市奎文区四平路1350号融丰广场B区105室</t>
  </si>
  <si>
    <t>山东省潍坊市潍城区望留街道孟家村32号</t>
  </si>
  <si>
    <t>韩冰</t>
  </si>
  <si>
    <t>四川省成都市双流县四川省成都市双流区珠江路600号3栋2单元313</t>
  </si>
  <si>
    <t>四川省成都市双流县大件路996号2栋1单元1206</t>
  </si>
  <si>
    <t>钟永聪</t>
  </si>
  <si>
    <t>浙江省舟山市定海区白泉镇柯梅社区小柯梅一弄57号</t>
  </si>
  <si>
    <t>浙江省舟山市普陀区东港街道晨晖街远诚公馆三幢105</t>
  </si>
  <si>
    <t>蔡郁浓</t>
  </si>
  <si>
    <t>黑龙江省佳木斯市向阳区和平社区4号楼</t>
  </si>
  <si>
    <t>黑龙江省佳木斯市郊区佳西街道英伦尚城e区4号楼二单元701</t>
  </si>
  <si>
    <t>杨广城</t>
  </si>
  <si>
    <t>广东省惠州市惠城区水口东江高新区上霞北路1号</t>
  </si>
  <si>
    <t>广东省惠州市惠城区水口街道办联和中心村</t>
  </si>
  <si>
    <t>杨浩</t>
  </si>
  <si>
    <t>来晓刚</t>
  </si>
  <si>
    <t>湖北省武汉市洪山区关南园三路李时珍药业园内</t>
  </si>
  <si>
    <t>湖北省武汉市洪山区关南园三路李时珍药业园</t>
  </si>
  <si>
    <t>谭丽梅</t>
  </si>
  <si>
    <t>辽宁省沈阳市铁西区沈阳市铁西区浑南新区新隆</t>
  </si>
  <si>
    <t>辽宁省沈阳市铁西区南七西路</t>
  </si>
  <si>
    <t>刘德强</t>
  </si>
  <si>
    <t>广东省广州市天河区大观中路492号岭南科技中心</t>
  </si>
  <si>
    <t>广东省广州市天河区华观路万科云城米酷C5栋4158</t>
  </si>
  <si>
    <t>陈广旺</t>
  </si>
  <si>
    <t>广东省佛山市顺德区广东省佛山市顺德区伦教街道合宝中心五楼</t>
  </si>
  <si>
    <t>广东省佛山市顺德区伦教街道常教居委会聚福大街三巷9号</t>
  </si>
  <si>
    <t>彭斌斌</t>
  </si>
  <si>
    <t>湖北省襄阳市襄城区卧龙镇环镇路93号</t>
  </si>
  <si>
    <t>湖北省襄阳市襄城区卧龙镇泥新路十号</t>
  </si>
  <si>
    <t>舒艳辉</t>
  </si>
  <si>
    <t>周真龙</t>
  </si>
  <si>
    <t>辽宁省丹东市凤城市凤城市凤山区头台子四组</t>
  </si>
  <si>
    <t>辽宁省丹东市凤城市凤城市赛马镇赛马村三组</t>
  </si>
  <si>
    <t>莫可壮</t>
  </si>
  <si>
    <t>贵州省黔南布依族苗族自治州独山县独山县中央城11栋26号</t>
  </si>
  <si>
    <t>贵州省黔南布依族苗族自治州独山县独山县上司镇上司村者佳寨组</t>
  </si>
  <si>
    <t>季洪阳</t>
  </si>
  <si>
    <t>河北省承德市双桥区南营子大街11号底商</t>
  </si>
  <si>
    <t>河北省承德市双桥区陕西营小区12号楼一单元702</t>
  </si>
  <si>
    <t>姜银路</t>
  </si>
  <si>
    <t>山东省日照市岚山区碑廓镇</t>
  </si>
  <si>
    <t>山东省日照市岚山区安东卫街道办事处北门外居委0001号</t>
  </si>
  <si>
    <t>黎贤晓</t>
  </si>
  <si>
    <t>浙江省台州市三门县三门县朝辉路63号</t>
  </si>
  <si>
    <t>浙江省台州市三门县三门县海游镇后郭村287号</t>
  </si>
  <si>
    <t>庾坏小</t>
  </si>
  <si>
    <t>河北省石家庄市桥西区槐安路与平安大街交口仁和商务一号楼一单元1704</t>
  </si>
  <si>
    <t>河北省石家庄市晋州市东里庄乡宿生村云照巷1号</t>
  </si>
  <si>
    <t>李琼</t>
  </si>
  <si>
    <t>陕西省榆林市米脂县米脂县第一幼儿园</t>
  </si>
  <si>
    <t>陕西省榆林市米脂县米脂县银州东路48号</t>
  </si>
  <si>
    <t>牛傅镇</t>
  </si>
  <si>
    <t>山东省济南市济阳县崔寨镇青宁工业园</t>
  </si>
  <si>
    <t>山东省济南市济阳县崔寨镇张仙寨村113号</t>
  </si>
  <si>
    <t>陆绍亮</t>
  </si>
  <si>
    <t>江苏省徐州市邳州市邳州市铁富镇半店村</t>
  </si>
  <si>
    <t>邳州市铁富镇半店村1组64号</t>
  </si>
  <si>
    <t>高树仪</t>
  </si>
  <si>
    <t>北京市北京市朝阳区东三环霞光里18号佳程广场物业管理处</t>
  </si>
  <si>
    <t>北京市北京市朝阳区康营家园五区3号楼1单元701</t>
  </si>
  <si>
    <t>苗艳峰</t>
  </si>
  <si>
    <t>河南省开封市开封县太平岗村中街</t>
  </si>
  <si>
    <t>河南省开封市顺河回族区大花园村102号</t>
  </si>
  <si>
    <t>陈杰</t>
  </si>
  <si>
    <t>山西省太原市万柏林区和平南路73号</t>
  </si>
  <si>
    <t>山西省太原市万柏林区和平南路众纺亍5号4单元46号</t>
  </si>
  <si>
    <t>徐元弟</t>
  </si>
  <si>
    <t>广西桂林市七星区七星路漓江路19号财富名城11楼112室</t>
  </si>
  <si>
    <t>广西桂林市临桂县金水路40-1号恒利花园28栋1单元102室</t>
  </si>
  <si>
    <t>罗益智</t>
  </si>
  <si>
    <t>贵州省黔南布依族苗族自治州荔波县板麦村下冷组70号</t>
  </si>
  <si>
    <t>贵州省黔南布依族苗族自治州荔波县泰龙西苑十栋二单元六楼602</t>
  </si>
  <si>
    <t>王浩</t>
  </si>
  <si>
    <t>山东省青岛市胶州市北环路华明物流园内</t>
  </si>
  <si>
    <t>山东省青岛市胶州市南方家园c3-05号网点</t>
  </si>
  <si>
    <t>杨添师</t>
  </si>
  <si>
    <t>广东省佛山市禅城区南庄镇梧村工业区</t>
  </si>
  <si>
    <t>广东省佛山市禅城区广西省河池市</t>
  </si>
  <si>
    <t>刘扬</t>
  </si>
  <si>
    <t>江西省赣州市瑞金市台商创业园金龙大道中段川禾服饰3楼联兴钟表有限公司</t>
  </si>
  <si>
    <t>江西省赣州市瑞金市壬田镇柏坑村老太平排小组42号</t>
  </si>
  <si>
    <t>叶佳磊</t>
  </si>
  <si>
    <t>上海市上海市黄浦区延安东路700号</t>
  </si>
  <si>
    <t>上海市上海市浦东新区秀沿路867弄5号</t>
  </si>
  <si>
    <t>段静彬</t>
  </si>
  <si>
    <t>河北省唐山市迁安市木厂口镇滨河村</t>
  </si>
  <si>
    <t>河北省唐山市古冶区金山胜境29-2-402</t>
  </si>
  <si>
    <t>陈哲</t>
  </si>
  <si>
    <t>云南省昆明市盘龙区同德广场1幢2001室</t>
  </si>
  <si>
    <t>云南省昆明市盘龙区北京路时光俊园4幢1单元2512号</t>
  </si>
  <si>
    <t>郭林伟</t>
  </si>
  <si>
    <t>浙江省台州市玉环县玉环经济开发区金海大道208</t>
  </si>
  <si>
    <t>浙江省台州市玉环县清港镇前赵村大田坑16号</t>
  </si>
  <si>
    <t>程宗正</t>
  </si>
  <si>
    <t>云南省昭通市昭阳区云南省昭通市鲁甸县</t>
  </si>
  <si>
    <t>云南省昭通市鲁甸县云南省昭通市鲁甸县江底镇箐脚村19号</t>
  </si>
  <si>
    <t>李明</t>
  </si>
  <si>
    <t>辽宁省大连市中山区港兴路6号</t>
  </si>
  <si>
    <t>辽宁省大连市甘井子区中华西路汇信街7号2206</t>
  </si>
  <si>
    <t>于春成</t>
  </si>
  <si>
    <t>辽宁省丹东市元宝区宽甸满族自治县中心路109号</t>
  </si>
  <si>
    <t>辽宁省丹东市元宝区宽甸满族自治县西环路西环明珠</t>
  </si>
  <si>
    <t>韩志武</t>
  </si>
  <si>
    <t>四川省成都市金牛区人民东路136号</t>
  </si>
  <si>
    <t>四川省巴中市巴州区小桥路256号1单元302</t>
  </si>
  <si>
    <t>张园园</t>
  </si>
  <si>
    <t>陕西省宝鸡市岐山县蔡家坡镇开发区凤凰路</t>
  </si>
  <si>
    <t>陕西省宝鸡市岐山县蔡家坡镇永乐村三组</t>
  </si>
  <si>
    <t>张波</t>
  </si>
  <si>
    <t>湖北省十堰市郧西县富康大道43号</t>
  </si>
  <si>
    <t>湖北省十堰市郧西县北欧春天5号</t>
  </si>
  <si>
    <t>何艳军</t>
  </si>
  <si>
    <t>辽宁省沈阳市沈河区朝阳街177号</t>
  </si>
  <si>
    <t>辽宁省沈阳市和平区中海国际社区3号楼13楼3号</t>
  </si>
  <si>
    <t>蒋晋</t>
  </si>
  <si>
    <t>宁夏中卫市沙坡头区新堡镇汽车城金牛大酒店</t>
  </si>
  <si>
    <t>宁夏中卫市中宁县新堡镇汽车城金牛大酒店</t>
  </si>
  <si>
    <t>彭诚</t>
  </si>
  <si>
    <t>广东省广州市荔湾区中山市南头镇将军工业区同福中路66号</t>
  </si>
  <si>
    <t>广东省广州市荔湾区中山市东凤镇凤翔大道68号101室</t>
  </si>
  <si>
    <t>殷国鹏</t>
  </si>
  <si>
    <t>山东省淄博市淄川区黄家铺大钟街150</t>
  </si>
  <si>
    <t>山东省淄博市淄川区寨里镇东井村2组90</t>
  </si>
  <si>
    <t>王家银</t>
  </si>
  <si>
    <t>四川省德阳市绵竹市春溢路68号</t>
  </si>
  <si>
    <t>四川省德阳市旌阳区泰山南路一段167号</t>
  </si>
  <si>
    <t>尹朝康</t>
  </si>
  <si>
    <t>云南省楚雄彝族自治州楚雄市开发区永兴小区永兴街11号</t>
  </si>
  <si>
    <t>云南省楚雄彝族自治州楚雄市鹿城镇雄宝路724号尹家集贸市场2栋</t>
  </si>
  <si>
    <t>郭文良</t>
  </si>
  <si>
    <t>河北省保定市高碑店市白沟津保路北侧15号</t>
  </si>
  <si>
    <t>河北省保定市高碑店市白沟北一环万象国际一号楼一单元804</t>
  </si>
  <si>
    <t>张婉婷</t>
  </si>
  <si>
    <t>江苏省淮安市淮阴区长江西路111号</t>
  </si>
  <si>
    <t>山东省济南市历城区仲宫镇新苑小区</t>
  </si>
  <si>
    <t>曾裕华</t>
  </si>
  <si>
    <t>任泽宇</t>
  </si>
  <si>
    <t>周军</t>
  </si>
  <si>
    <t>湖北省襄阳市襄州区襄州区金富士丨号</t>
  </si>
  <si>
    <t>湖北省襄阳市襄州区东津镇岳岗村一组</t>
  </si>
  <si>
    <t>刘洋</t>
  </si>
  <si>
    <t>洪英</t>
  </si>
  <si>
    <t>贵州省六盘水市钟山区六盘水钟山区开拓路16号</t>
  </si>
  <si>
    <t>贵州省六盘水钟山区吉祥二街2栋201</t>
  </si>
  <si>
    <t>韦国兴</t>
  </si>
  <si>
    <t>山东省青岛市崂山区株洲路187号</t>
  </si>
  <si>
    <t>广西南宁市西乡塘区秀灵路西一里7号明秀西园4栋一单元402室</t>
  </si>
  <si>
    <t>刘鸽英</t>
  </si>
  <si>
    <t>浙江省绍兴市诸暨市大唐镇兴隆路</t>
  </si>
  <si>
    <t>王夏岭</t>
  </si>
  <si>
    <t>上海市上海市长宁区江苏北路30号</t>
  </si>
  <si>
    <t>上海市上海市宝山区真华路1030弄12号</t>
  </si>
  <si>
    <t>陈银龙</t>
  </si>
  <si>
    <t>江苏省南京市秦淮区苜蓿园大街128号</t>
  </si>
  <si>
    <t>江苏省南京市雨花台区龙西路87号龙凤园3栋504室</t>
  </si>
  <si>
    <t>黄强</t>
  </si>
  <si>
    <t>河南省南阳市淅川县河南省南阳市淅川县香花镇中原石化</t>
  </si>
  <si>
    <t>河南省南阳市淅川县香花镇凤凰</t>
  </si>
  <si>
    <t>刘磊</t>
  </si>
  <si>
    <t>山东省潍坊市潍城区胜利街永安路交叉口向东20米路北</t>
  </si>
  <si>
    <t>山东省潍坊市潍城区爱国路正大家园1号楼三单元201</t>
  </si>
  <si>
    <t>刘丹</t>
  </si>
  <si>
    <t>王军</t>
  </si>
  <si>
    <t>四川省巴中市巴州区灵官庙街20号2单元201</t>
  </si>
  <si>
    <t>四川省巴中市巴州区八角楼街88号三单元301</t>
  </si>
  <si>
    <t>孙艺侨</t>
  </si>
  <si>
    <t>辽宁省沈阳市皇姑区金山路鸭绿巷29-5号20门</t>
  </si>
  <si>
    <t>辽宁省沈阳市大东区东方三路沈阳国瑞城eb座8-1</t>
  </si>
  <si>
    <t>高波</t>
  </si>
  <si>
    <t>黎颖鹏</t>
  </si>
  <si>
    <t>宁夏中卫市中宁县宁夏中宁县石空镇工业园区</t>
  </si>
  <si>
    <t>宁夏中卫市中宁县新堡镇团结路煜基观园壹号</t>
  </si>
  <si>
    <t>余观德</t>
  </si>
  <si>
    <t>广东省惠州市惠阳区白石医院红绿灯右转一百米回味餐厅</t>
  </si>
  <si>
    <t>广东省化州市杨梅镇低冲木强村107</t>
  </si>
  <si>
    <t>孙洪元</t>
  </si>
  <si>
    <t>黑龙江省哈尔滨市宾县解放路68号</t>
  </si>
  <si>
    <t>黑龙江省哈尔滨市宾县解放路168号</t>
  </si>
  <si>
    <t>杜笑宇</t>
  </si>
  <si>
    <t>河北省石家庄市新华区河北省石家庄市新华区友谊北大街西营西路107号</t>
  </si>
  <si>
    <t>河北省邯郸市永年县河北省邯郸市永年县讲武乡大讲武村</t>
  </si>
  <si>
    <t>陈琦</t>
  </si>
  <si>
    <t>湖北省咸宁市咸安区旗鼓大道与永安大道交汇处</t>
  </si>
  <si>
    <t>湖北省咸宁市咸安区淦河大道但家岭33栋101</t>
  </si>
  <si>
    <t>张超</t>
  </si>
  <si>
    <t>河南省三门峡市湖滨区崤山西路49号</t>
  </si>
  <si>
    <t>河南省三门峡市湖滨区会兴街大墙后83号附1号</t>
  </si>
  <si>
    <t>杨思远</t>
  </si>
  <si>
    <t>蔺云风</t>
  </si>
  <si>
    <t>孟繁慧</t>
  </si>
  <si>
    <t>河北省邯郸市丛台区龙湖公园F115</t>
  </si>
  <si>
    <t>河北省邯郸市邯山区苏曹1单元9号</t>
  </si>
  <si>
    <t>谭锐</t>
  </si>
  <si>
    <t>山东省潍坊市潍城区奥林匹克公园内东侧</t>
  </si>
  <si>
    <t>山东省潍坊市潍城区上城国际小区八幢302室</t>
  </si>
  <si>
    <t>江帆</t>
  </si>
  <si>
    <t>四川省成都市龙泉驿区师大现代花园</t>
  </si>
  <si>
    <t>四川省成都市龙泉驿区保利玫瑰花语</t>
  </si>
  <si>
    <t>顾业乾</t>
  </si>
  <si>
    <t>山东省聊城市东昌府区武夷山路与牡丹江路交叉口</t>
  </si>
  <si>
    <t>山东省聊城市东昌府区久和社区东区三十号楼二单元903</t>
  </si>
  <si>
    <t>张建伟</t>
  </si>
  <si>
    <t>云南省昆明市西山区东寺街东寺公寓2001室</t>
  </si>
  <si>
    <t>云南省昆明市五华区红锦路红云区15栋302</t>
  </si>
  <si>
    <t>杨颖</t>
  </si>
  <si>
    <t>赵良</t>
  </si>
  <si>
    <t>广西崇左市大新县桃城镇养利路131号</t>
  </si>
  <si>
    <t>广西崇左市大新县上海国际公馆小区1栋二单元701</t>
  </si>
  <si>
    <t>王超</t>
  </si>
  <si>
    <t>北京市北京市昌平区北京市朝阳区高碑店新村7-6</t>
  </si>
  <si>
    <t>北京市北京市昌平区天通苑北三区4号楼5单元301</t>
  </si>
  <si>
    <t>陈良印</t>
  </si>
  <si>
    <t>四川省成都市龙泉驿区四川省成都市龙都南路537号</t>
  </si>
  <si>
    <t>四川省成都市龙泉驿区四川省成都市龙泉驿区文景街69号</t>
  </si>
  <si>
    <t>王亮</t>
  </si>
  <si>
    <t>吉林省延边朝鲜族自治州珲春市防疫站崔氏</t>
  </si>
  <si>
    <t>吉林省延边朝鲜族自治州珲春市靖园小区十八栋五单元</t>
  </si>
  <si>
    <t>孟祥纳</t>
  </si>
  <si>
    <t>安徽省合肥市包河区安居小区200</t>
  </si>
  <si>
    <t>安徽省合肥市包河区安居小区300</t>
  </si>
  <si>
    <t>徐桂敏</t>
  </si>
  <si>
    <t>天津市天津市津南区解放南路与唔水道交口仁湖里</t>
  </si>
  <si>
    <t>天津市天津市北辰区北辰道辰兴家园</t>
  </si>
  <si>
    <t>蒋光耀</t>
  </si>
  <si>
    <t>上海市上海市长宁区淮海中路666号10楼1002室</t>
  </si>
  <si>
    <t>上海市上海市松江区鼓浪路801弄7号302室</t>
  </si>
  <si>
    <t>郑善昂</t>
  </si>
  <si>
    <t>山东省泰安市东平县龙山街北西三路东华联国际17层1709室</t>
  </si>
  <si>
    <t>山东省泰安市东平县正大城市花园11号楼4单元602室</t>
  </si>
  <si>
    <t>江梦兰</t>
  </si>
  <si>
    <t>胡秋云</t>
  </si>
  <si>
    <t>云南省昆明市五华区江东和谐家园F1幢1907</t>
  </si>
  <si>
    <t>云南省昆明市西山区永昌南区14栋601</t>
  </si>
  <si>
    <t>盛银龙</t>
  </si>
  <si>
    <t>山东省临沂市兰山区临西十路与大山路交汇处兰华营房b4区95号</t>
  </si>
  <si>
    <t>山东省临沂市兰山区临西五路与红旗路交汇处向东30米鑫悦宾馆</t>
  </si>
  <si>
    <t>余慧锋</t>
  </si>
  <si>
    <t>韩迪</t>
  </si>
  <si>
    <t>雷超</t>
  </si>
  <si>
    <t>北京市北京市通州区梨园西里26号楼底商</t>
  </si>
  <si>
    <t>北京市通州区梨园镇新通国际花园29号楼2单元104室</t>
  </si>
  <si>
    <t>李云</t>
  </si>
  <si>
    <t>安徽省马鞍山市博望区路北路68号</t>
  </si>
  <si>
    <t>安徽省马鞍山市博望区新博北大街140号</t>
  </si>
  <si>
    <t>钟战远</t>
  </si>
  <si>
    <t>山东省济宁市市中区新元路56号</t>
  </si>
  <si>
    <t>山东省济宁市任城区二十里铺镇钟海村中心街北胡同04号</t>
  </si>
  <si>
    <t>郭泽华</t>
  </si>
  <si>
    <t>陈天</t>
  </si>
  <si>
    <t>广东省阳江市阳春市春城街道红旗路111号</t>
  </si>
  <si>
    <t>广东省阳江市阳春市兴华南路36号铂金湾A栋602</t>
  </si>
  <si>
    <t>黄珍荣</t>
  </si>
  <si>
    <t>广东省中山市古镇镇庆丰灯配城8栋16号</t>
  </si>
  <si>
    <t>广东省中山市古镇镇曹三创业园华安东路3号502</t>
  </si>
  <si>
    <t>王伟江</t>
  </si>
  <si>
    <t>福建省厦门市集美区同集中路2号</t>
  </si>
  <si>
    <t>福建省厦门市集美区后溪镇后溪村浦边里21号</t>
  </si>
  <si>
    <t>兰茜</t>
  </si>
  <si>
    <t>陈忠</t>
  </si>
  <si>
    <t>江苏省苏州市张家港市金港大道1001号</t>
  </si>
  <si>
    <t>江苏省苏州市张家港市湖滨新村50幢702室</t>
  </si>
  <si>
    <t>王福东</t>
  </si>
  <si>
    <t>安徽省合肥市包河区崇寿镇晏清村</t>
  </si>
  <si>
    <t>张海艳</t>
  </si>
  <si>
    <t>陈金州</t>
  </si>
  <si>
    <t>刘历伟</t>
  </si>
  <si>
    <t>山东省青岛市平度市扬州路90号</t>
  </si>
  <si>
    <t>山东省青岛市平度市常州路荷苑小区二号楼二单元2302室</t>
  </si>
  <si>
    <t>苏金玉</t>
  </si>
  <si>
    <t>黑龙江省绥化市海伦市共合邮政储蓄东屋</t>
  </si>
  <si>
    <t>黑龙江省绥化市海伦市共合镇</t>
  </si>
  <si>
    <t>刘鹏程</t>
  </si>
  <si>
    <t>安徽省宿州市萧县萧县境内</t>
  </si>
  <si>
    <t>安徽省宿州市萧县萧县香格里拉4栋201</t>
  </si>
  <si>
    <t>杨亚文</t>
  </si>
  <si>
    <t>徐烽</t>
  </si>
  <si>
    <t>江西省赣州市瑞金市沙子岗工业区一巷</t>
  </si>
  <si>
    <t>江西省赣州市瑞金市象湖镇粜米巷83号</t>
  </si>
  <si>
    <t>高丽萍</t>
  </si>
  <si>
    <t>江苏省苏州市吴江区1111</t>
  </si>
  <si>
    <t>江苏省苏州市吴江区吴江区梅石小区33栋205</t>
  </si>
  <si>
    <t>李江波</t>
  </si>
  <si>
    <t>云南省玉溪市新平彝族傣族自治县戛洒镇花街1幢6号</t>
  </si>
  <si>
    <t>云南省玉溪市峨山彝族自治县练江北路35号</t>
  </si>
  <si>
    <t>李昕</t>
  </si>
  <si>
    <t>李文剑</t>
  </si>
  <si>
    <t>王瑜</t>
  </si>
  <si>
    <t>贵州省毕节市大方县贵州省毕节市七星关区联通大道交通大楼三楼</t>
  </si>
  <si>
    <t>贵州省毕节市大方县贵州省毕节市七星关区公园路金水岸1705</t>
  </si>
  <si>
    <t>范琳琳</t>
  </si>
  <si>
    <t>辽宁省沈阳市和平区市府大路</t>
  </si>
  <si>
    <t>辽宁省沈阳市和平区宁大社区</t>
  </si>
  <si>
    <t>李红伟</t>
  </si>
  <si>
    <t>辽宁省沈阳市铁西区沈阳经济技术开发区六号路14甲2号</t>
  </si>
  <si>
    <t>辽宁省沈阳市铁西区云峰街巴塞罗那小区3号楼二单元3-2-1</t>
  </si>
  <si>
    <t>陈韧韧</t>
  </si>
  <si>
    <t>山西省运城市盐湖区豪德贸易广场8区5街32号</t>
  </si>
  <si>
    <t>山西省运城市盐湖区空港北区学府名都47号楼4单元701</t>
  </si>
  <si>
    <t>田青宇</t>
  </si>
  <si>
    <t>辽宁省沈阳市沈河区十三纬路103号</t>
  </si>
  <si>
    <t>辽宁省沈阳市皇姑区黄山路凤凰小区21-4号</t>
  </si>
  <si>
    <t>钟立煌</t>
  </si>
  <si>
    <t>福建省漳州市南靖县山城镇长兴路</t>
  </si>
  <si>
    <t>福建省漳州市南靖县山城镇三卞村</t>
  </si>
  <si>
    <t>宋燕宇</t>
  </si>
  <si>
    <t>重庆市重庆市九龙坡区楊家坪步行街商社電器負一樓百事通眼鏡店</t>
  </si>
  <si>
    <t>重庆市重庆市大渡口区長征一村32號2單元306</t>
  </si>
  <si>
    <t>温慎辉</t>
  </si>
  <si>
    <t>广东省惠州市惠城区陈江三阳酒店</t>
  </si>
  <si>
    <t>刘珊珊</t>
  </si>
  <si>
    <t>辽宁省沈阳市铁西区经济开发区九号路9号</t>
  </si>
  <si>
    <t>辽宁省沈阳市和平区建设大路122号路54号</t>
  </si>
  <si>
    <t>雷北记</t>
  </si>
  <si>
    <t>广东省阳江市阳东县东平镇海湾花园A栋09房</t>
  </si>
  <si>
    <t>广东省阳江市阳东县东平镇白沙大道233号</t>
  </si>
  <si>
    <t>钏仕强</t>
  </si>
  <si>
    <t>万尚虎</t>
  </si>
  <si>
    <t>江西省九江市德安县祥宁南路5号</t>
  </si>
  <si>
    <t>江西省九江市德安县宝塔新城一栋二单元104</t>
  </si>
  <si>
    <t>单涛</t>
  </si>
  <si>
    <t>湖南省怀化市鹤城区卢峰镇迎宾路兆隆广场c栋105号</t>
  </si>
  <si>
    <t>湖南省怀化市溆浦县卢峰镇机电灯饰城二单元202室</t>
  </si>
  <si>
    <t>刘新佳</t>
  </si>
  <si>
    <t>海南省海口市美兰区海南省海口市美兰区顺达路一号</t>
  </si>
  <si>
    <t>海南省海口市美兰区海南省海口市美兰区西沙路亿美大厦a栋901</t>
  </si>
  <si>
    <t>潘慧</t>
  </si>
  <si>
    <t>浙江省绍兴市上虞区梁湖镇百丰大道029号</t>
  </si>
  <si>
    <t>浙江省绍兴市上虞区开发区人民西路爱情公寓</t>
  </si>
  <si>
    <t>王希文</t>
  </si>
  <si>
    <t>甘肃省白银市平川区甘肃白银市平川区大桥路1号</t>
  </si>
  <si>
    <t>甘肃省白银市白银区甘肃靖远县永新乡永新村西街社323号</t>
  </si>
  <si>
    <t>李明江</t>
  </si>
  <si>
    <t>吉林省白城市通榆县开通镇兴华南街44号。</t>
  </si>
  <si>
    <t>吉林省白城市通榆县建设北街育才路，小城花园三号楼八单元402。</t>
  </si>
  <si>
    <t>吴俊</t>
  </si>
  <si>
    <t>吴应群</t>
  </si>
  <si>
    <t>贵州省六盘水市水城县贵州六盘水市双水新区滥呗派出所旁</t>
  </si>
  <si>
    <t>贵州省六盘水市水城县贵州六盘水市双水新区滥呗派出所小箐街</t>
  </si>
  <si>
    <t>刘江涛</t>
  </si>
  <si>
    <t>山西省晋城市泽州县金村镇东蜀村</t>
  </si>
  <si>
    <t>山西省晋城市城区西上庄办事处东掩村</t>
  </si>
  <si>
    <t>赵硕</t>
  </si>
  <si>
    <t>河北省保定市雄县双侯大街南段</t>
  </si>
  <si>
    <t>河北省保定市雄县绿港新城一号楼三单元602室</t>
  </si>
  <si>
    <t>张兴凯</t>
  </si>
  <si>
    <t>贵州省黔南布依族苗族自治州长顺县长寨街道和平西路大灯角转角处</t>
  </si>
  <si>
    <t>贵州省黔南布依族苗族自治州长顺县长寨街道威远社区二组</t>
  </si>
  <si>
    <t>刘建富</t>
  </si>
  <si>
    <t>安徽省合肥市包河区河源市高新区龙记</t>
  </si>
  <si>
    <t>广东省河源市源城区河源市高新区</t>
  </si>
  <si>
    <t>许楠</t>
  </si>
  <si>
    <t>河北省邯郸市邯山区城内中街31号</t>
  </si>
  <si>
    <t>河北省邯郸市邯山区光华苑二期十五号楼一单元1003</t>
  </si>
  <si>
    <t>朱克明</t>
  </si>
  <si>
    <t>广东省惠州市惠东县华侨城77号</t>
  </si>
  <si>
    <t>广东省惠州市惠东县华侨城58号</t>
  </si>
  <si>
    <t>申林</t>
  </si>
  <si>
    <t>河北省邯郸市丛台区城内东街31号503</t>
  </si>
  <si>
    <t>河北省邯郸市复兴区光华苑二期十五号楼一单元五楼</t>
  </si>
  <si>
    <t>岑家乐</t>
  </si>
  <si>
    <t>陈和友</t>
  </si>
  <si>
    <t>湖北省襄阳市樊城区樊城区东风路襄港风情街115号</t>
  </si>
  <si>
    <t>湖北省襄阳市樊城区樊城区长征路苹果橙1606</t>
  </si>
  <si>
    <t>常玉兰</t>
  </si>
  <si>
    <t>四川省成都市锦江区人民中路二段泰丰国际</t>
  </si>
  <si>
    <t>四川省成都市锦江区宏济新路世纪朝阳3栋一单元2003</t>
  </si>
  <si>
    <t>罗靖</t>
  </si>
  <si>
    <t>浙江省绍兴市新昌县七星街道演溪东路39号</t>
  </si>
  <si>
    <t>浙江省绍兴市越城区南明街道桂花巷21号</t>
  </si>
  <si>
    <t>秦明</t>
  </si>
  <si>
    <t>辽宁省沈阳市康平县康平镇向阳街658栋</t>
  </si>
  <si>
    <t>辽宁省沈阳市康平县康平镇中心街粮食局小区二号楼二单元602</t>
  </si>
  <si>
    <t>李志联</t>
  </si>
  <si>
    <t>陈华强</t>
  </si>
  <si>
    <t>广东省湛江市霞山区开发区乐山路23号</t>
  </si>
  <si>
    <t>广东省湛江市霞山区友谊小区18栋502房</t>
  </si>
  <si>
    <t>谢宇波</t>
  </si>
  <si>
    <t>河南省洛阳市洛龙区瀛洲路与关林路交叉口西北侧</t>
  </si>
  <si>
    <t>河南省洛阳市偃师市高龙镇谢村一组</t>
  </si>
  <si>
    <t>谢泉荣</t>
  </si>
  <si>
    <t>福建省厦门市海沧区新阳工业区慧佐路168号</t>
  </si>
  <si>
    <t>福建省厦门市海沧区新垵村西片1号</t>
  </si>
  <si>
    <t>姜子慧</t>
  </si>
  <si>
    <t>湖北省咸宁市咸安区温泉劲风大厦B座</t>
  </si>
  <si>
    <t>湖北省咸宁市咸安区温泉瑞景佳园</t>
  </si>
  <si>
    <t>谢玉娟</t>
  </si>
  <si>
    <t>广东省深圳市宝安区789</t>
  </si>
  <si>
    <t>湖北省十堰市丹江口市湖北省十堰市丹江口市姚沟路</t>
  </si>
  <si>
    <t>陈德亮</t>
  </si>
  <si>
    <t>黑龙江省伊春市西林区西林区西刚街道</t>
  </si>
  <si>
    <t>黑龙江省伊春市西林区南苑小区一号楼一单元201室</t>
  </si>
  <si>
    <t>景江</t>
  </si>
  <si>
    <t>曾德福</t>
  </si>
  <si>
    <t>湖南省长沙市浏阳市浏阳工业园区</t>
  </si>
  <si>
    <t>傅玉云</t>
  </si>
  <si>
    <t>云南省曲靖市麒麟区教场西路古城安厦十五城</t>
  </si>
  <si>
    <t>云南省曲靖市麒麟区前北路16号17栋二单元201室</t>
  </si>
  <si>
    <t>安徽省合肥市瑶海区云谷路3188号</t>
  </si>
  <si>
    <t>安徽省合肥市蜀山区繁华大道繁华世家三栋二单元十楼</t>
  </si>
  <si>
    <t>刘幼生</t>
  </si>
  <si>
    <t>广东省广州市番禺区番禺区钟村镇市广路</t>
  </si>
  <si>
    <t>广东省广州市番禺区番禺区石基镇傍江东村江欲大街</t>
  </si>
  <si>
    <t>陈圆园</t>
  </si>
  <si>
    <t>浙江省温州市苍南县矾山镇高岚路278号</t>
  </si>
  <si>
    <t>浙江省温州市苍南县矾山镇新华街河田巷17号</t>
  </si>
  <si>
    <t>柴宗义</t>
  </si>
  <si>
    <t>甘肃省兰州市城关区何家庄东区36号</t>
  </si>
  <si>
    <t>甘肃省兰州市西固区化工街东区4号楼3单元102</t>
  </si>
  <si>
    <t>陈方林</t>
  </si>
  <si>
    <t>湖北省咸宁市嘉鱼县渡普镇东正街134</t>
  </si>
  <si>
    <t>湖北省咸宁市嘉鱼县潘家湾镇文化路5号</t>
  </si>
  <si>
    <t>刘欢</t>
  </si>
  <si>
    <t>重庆市重庆市永川区汇龙大道588号</t>
  </si>
  <si>
    <t>重庆市重庆市永川区重庆市永川区陈食办事处朱龙花村长石坝村民小组40号</t>
  </si>
  <si>
    <t>管树林</t>
  </si>
  <si>
    <t>周汇丰</t>
  </si>
  <si>
    <t>王滨</t>
  </si>
  <si>
    <t>安徽省六安市金安区金太阳国际汽车城A区6号</t>
  </si>
  <si>
    <t>安徽省六安市裕安区华邦新华城瑞华园23栋一单元3101室</t>
  </si>
  <si>
    <t>姚望花</t>
  </si>
  <si>
    <t>湖南省长沙市浏阳市洞阳镇工业园区</t>
  </si>
  <si>
    <t>蒲绍兵</t>
  </si>
  <si>
    <t>李昀晓</t>
  </si>
  <si>
    <t>广西南宁市兴宁区大名兴街96号</t>
  </si>
  <si>
    <t>广西南宁市兴宁区大名兴街22号</t>
  </si>
  <si>
    <t>邹选遇</t>
  </si>
  <si>
    <t>黑龙江省鸡西市密山市连珠山镇</t>
  </si>
  <si>
    <t>黑龙江省鸡西市密山市教化小区11号楼4单元301</t>
  </si>
  <si>
    <t>孙书平</t>
  </si>
  <si>
    <t>黑龙江省哈尔滨市南岗区电缆街68号</t>
  </si>
  <si>
    <t>黑龙江省哈尔滨市南岗区哈西华府</t>
  </si>
  <si>
    <t>朱望成</t>
  </si>
  <si>
    <t>浙江省金华市义乌市国际商贸城四区</t>
  </si>
  <si>
    <t>浙江省金华市义乌市佛堂镇晓联村</t>
  </si>
  <si>
    <t>袁琦鹏</t>
  </si>
  <si>
    <t>河北省邯郸市邱县政务服务中心东楼一层</t>
  </si>
  <si>
    <t>河北省邯郸市曲周县工商银行家属院2单元201室</t>
  </si>
  <si>
    <t>王磊</t>
  </si>
  <si>
    <t>辽宁省锦州市古塔区解放西路102号</t>
  </si>
  <si>
    <t>辽宁省锦州市凌河区正大里48号楼43好</t>
  </si>
  <si>
    <t>陈浩</t>
  </si>
  <si>
    <t>北京市北京市东城区明天第一城六号院三号楼地下一层</t>
  </si>
  <si>
    <t>山东省济南市商河县玉皇庙街道办事处林家桥西村8号</t>
  </si>
  <si>
    <t>刘鹏</t>
  </si>
  <si>
    <t>北京市北京市大兴区北京市大兴区庞各庄镇东黑垡村东</t>
  </si>
  <si>
    <t>北京市北京市大兴区北京市大兴区榆垡镇西胡林村教堂前街22号</t>
  </si>
  <si>
    <t>欧阳阳</t>
  </si>
  <si>
    <t>安徽省宿州市萧县萧县中山路南100米</t>
  </si>
  <si>
    <t>安徽省宿州市萧县萧县香格里拉73栋303</t>
  </si>
  <si>
    <t>满霖</t>
  </si>
  <si>
    <t>湖南省怀化市麻阳苗族自治县学里路76号</t>
  </si>
  <si>
    <t>湖南省怀化市麻阳苗族自治县锦江雅苑</t>
  </si>
  <si>
    <t>范强</t>
  </si>
  <si>
    <t>税葛林</t>
  </si>
  <si>
    <t>广东省东莞市塘厦镇石马村连塘角工业区26号</t>
  </si>
  <si>
    <t>湖北省恩施土家族苗族自治州巴东县茶店子镇风吹垭村三组11号</t>
  </si>
  <si>
    <t>翟秋梅</t>
  </si>
  <si>
    <t>湖北省武汉市新洲区龙腾大道新洲公馆</t>
  </si>
  <si>
    <t>湖北省武汉市新洲区玫瑰花园</t>
  </si>
  <si>
    <t>王志吉</t>
  </si>
  <si>
    <t>海南省海口市龙华区南沙路20号凯盛广场第一层A区</t>
  </si>
  <si>
    <t>海南省海口市龙华区南沙路坡博村二横路东沙公寓B栋1403室</t>
  </si>
  <si>
    <t>魏腾飞</t>
  </si>
  <si>
    <t>刘衍东</t>
  </si>
  <si>
    <t>吉林省四平市公主岭市吉林省公主岭市河南大街</t>
  </si>
  <si>
    <t>吉林省四平市公主岭市吉林省公主岭市东三街冶金委十三组</t>
  </si>
  <si>
    <t>徐秋悦</t>
  </si>
  <si>
    <t>重庆市重庆市江津区德感东和路143号</t>
  </si>
  <si>
    <t>重庆市重庆市江津区重庆市江津区德感杨林还房21单元4-1</t>
  </si>
  <si>
    <t>郑天明</t>
  </si>
  <si>
    <t>周鹏</t>
  </si>
  <si>
    <t>吉林省长春市绿园区普阳街3083号</t>
  </si>
  <si>
    <t>吉林省长春市南关区净水山庄5栋4单元408室</t>
  </si>
  <si>
    <t>齐金</t>
  </si>
  <si>
    <t>北京市北京市丰台区金家村289号</t>
  </si>
  <si>
    <t>北京市北京市通州区次渠北里一区四号楼三单元201</t>
  </si>
  <si>
    <t>刘起照</t>
  </si>
  <si>
    <t>罗普辉</t>
  </si>
  <si>
    <t>韩继业</t>
  </si>
  <si>
    <t>河北省唐山市玉田县郭家屯镇王乐庄村北</t>
  </si>
  <si>
    <t>河北省唐山市玉田县窝洛沽镇宏光家园3栋5单元605号楼</t>
  </si>
  <si>
    <t>蒋欢欢</t>
  </si>
  <si>
    <t>曾祥森</t>
  </si>
  <si>
    <t>广东省广州市荔湾区东莞市南城区白马街道荣鑫综合商业城</t>
  </si>
  <si>
    <t>广东省广州市荔湾区东莞市南城区中央财津2栋</t>
  </si>
  <si>
    <t>河北省石家庄市桥西区汇华路2号</t>
  </si>
  <si>
    <t>河北省石家庄市长安区盛和苑小区7号楼1211</t>
  </si>
  <si>
    <t>曾维清</t>
  </si>
  <si>
    <t>湖北省黄冈市黄州区黄州大道26号</t>
  </si>
  <si>
    <t>湖北省黄冈市黄州区西湖二路特8号</t>
  </si>
  <si>
    <t>廖海浪</t>
  </si>
  <si>
    <t>广东省茂名市高州市分界镇南苑街鱼之恋</t>
  </si>
  <si>
    <t>广东省茂名市高州市分界镇谢宵塘边村</t>
  </si>
  <si>
    <t>王伟成</t>
  </si>
  <si>
    <t>辽宁省大连市中山区丰源大酒店</t>
  </si>
  <si>
    <t>辽宁省大连市沙河口区集贤北街61号2单元1701</t>
  </si>
  <si>
    <t>丁黔敏</t>
  </si>
  <si>
    <t>湖南省岳阳市岳阳楼区湖南省岳阳市岳阳楼区八字门通海南路石油小区2号门面</t>
  </si>
  <si>
    <t>湖南省岳阳市岳阳楼区湖南省岳阳市岳阳楼区八字门茶场社区48号201</t>
  </si>
  <si>
    <t>孙维宝</t>
  </si>
  <si>
    <t>福建省泉州市石狮市群英南路112号</t>
  </si>
  <si>
    <t>福建省泉州市石狮市八七路豪盛公寓702</t>
  </si>
  <si>
    <t>韦啟澎</t>
  </si>
  <si>
    <t>长安镇宵边大道第三工业区劲胜厂区</t>
  </si>
  <si>
    <t>安徽省合肥市包河区长安镇宵边大道第三工业区劲胜厂区宿舍楼一单元402</t>
  </si>
  <si>
    <t>高开伟</t>
  </si>
  <si>
    <t>江苏省南京市雨花台区长虹路441号</t>
  </si>
  <si>
    <t>江苏省南京市白下区石杨路101号</t>
  </si>
  <si>
    <t>周大胜</t>
  </si>
  <si>
    <t>江苏省盐城市阜宁县苏州路93号</t>
  </si>
  <si>
    <t>江苏省盐城市阜宁县东沟镇丁横村六组71号</t>
  </si>
  <si>
    <t>侯曼曼</t>
  </si>
  <si>
    <t>江苏省苏州市昆山市玉山镇萧林西路168号</t>
  </si>
  <si>
    <t>江苏省苏州市昆山市巴城镇通澄花园三期66栋503室</t>
  </si>
  <si>
    <t>施发鑫</t>
  </si>
  <si>
    <t>浙江省杭州市江干区下沙经济技术开发区东沙铭城4幢1204室</t>
  </si>
  <si>
    <t>浙江省杭州市西湖区老沙村黄家救王浦片159号</t>
  </si>
  <si>
    <t>曾金</t>
  </si>
  <si>
    <t>刘畅</t>
  </si>
  <si>
    <t>广西南宁市兴宁区昆仑大道95号大嘉汇家居建材城A6</t>
  </si>
  <si>
    <t>广西南宁市兴宁区星湖路麻村二街四巷三楼331房</t>
  </si>
  <si>
    <t>黄秋荣</t>
  </si>
  <si>
    <t>广西南宁市江南区亭洪路55号</t>
  </si>
  <si>
    <t>广西南宁市江南区亭洪路68号旧大楼107号</t>
  </si>
  <si>
    <t>高云杰</t>
  </si>
  <si>
    <t>唐文正</t>
  </si>
  <si>
    <t>山东省济南市平阴县青龙路盛世家居广场</t>
  </si>
  <si>
    <t>山东省济南市平阴县玫瑰镇东唐村兴水街036号</t>
  </si>
  <si>
    <t>李石杰</t>
  </si>
  <si>
    <t>辽宁省丹东市东港市东港市果菜批发市场</t>
  </si>
  <si>
    <t>辽宁省丹东市元宝区丹东市元宝区环山路65-25号</t>
  </si>
  <si>
    <t>李艺伟</t>
  </si>
  <si>
    <t>福建省厦门市同安区轻工食品园美禾三路170号</t>
  </si>
  <si>
    <t>福建省漳州市东山县杏陈镇大产村客林乙320号</t>
  </si>
  <si>
    <t>张耀文</t>
  </si>
  <si>
    <t>江苏省南京市玄武区南京玄武区</t>
  </si>
  <si>
    <t>江苏省南京市玄武区擦擦擦</t>
  </si>
  <si>
    <t>张雄</t>
  </si>
  <si>
    <t>湖北省武汉市江夏区流芳街流芳园横路8号</t>
  </si>
  <si>
    <t>湖北省武汉市洪山区流芳街红旗村张桥湾115号</t>
  </si>
  <si>
    <t>覃伟峻</t>
  </si>
  <si>
    <t>广东省佛山市顺德区大良岭岚花园32号铺</t>
  </si>
  <si>
    <t>广东省佛山市顺德区大良永同路2号</t>
  </si>
  <si>
    <t>刘杰</t>
  </si>
  <si>
    <t>王飞</t>
  </si>
  <si>
    <t>湖北省黄冈市浠水县清泉镇红烛路244号</t>
  </si>
  <si>
    <t>湖北省黄冈市浠水县关口镇大灵乡太平寺村八组4号</t>
  </si>
  <si>
    <t>李娜</t>
  </si>
  <si>
    <t>天津市天津市蓟县城关镇商贸街57号</t>
  </si>
  <si>
    <t>天津市天津市蓟县城关镇电厂家属院6-2-401</t>
  </si>
  <si>
    <t>杜成龙</t>
  </si>
  <si>
    <t>湖北省宜昌市西陵区发展大道大连路38号</t>
  </si>
  <si>
    <t>湖北省宜昌市西陵区城东大道11号东山花园小区7栋2单元202室</t>
  </si>
  <si>
    <t>董大明</t>
  </si>
  <si>
    <t>福建省泉州市丰泽区居然之家4楼</t>
  </si>
  <si>
    <t>福建省泉州市洛江区双阳前洋董厝5号</t>
  </si>
  <si>
    <t>谭炜林</t>
  </si>
  <si>
    <t>云南省红河哈尼族彝族自治州个旧市青云路32号</t>
  </si>
  <si>
    <t>云南省红河哈尼族彝族自治州建水县临安镇陈官村委会新寨</t>
  </si>
  <si>
    <t>张珍文</t>
  </si>
  <si>
    <t>周孝海</t>
  </si>
  <si>
    <t>河南省郑州市管城回族区启航大厦917</t>
  </si>
  <si>
    <t>河南省郑州市惠济区天河路8号院9号楼2单元83号</t>
  </si>
  <si>
    <t>曾小雅</t>
  </si>
  <si>
    <t>湖北省武汉市武昌区武汉市新技术开发区光谷大道光谷国际总部1栋1109</t>
  </si>
  <si>
    <t>湖北省武汉市江汉区姑嫂树路杨汊湖小区常青四院28栋二单元一楼101</t>
  </si>
  <si>
    <t>刘强</t>
  </si>
  <si>
    <t>山东省潍坊市奎文区高新金融广场12座10层</t>
  </si>
  <si>
    <t>山东省潍坊市潍城区仓南街金都南苑12号楼一单元202</t>
  </si>
  <si>
    <t>刘文斌</t>
  </si>
  <si>
    <t>陕西省延安市黄陵县城区街道办2马路</t>
  </si>
  <si>
    <t>陕西省延安市黄陵县城区街道办事处黄花沟行政村</t>
  </si>
  <si>
    <t>罗一夫</t>
  </si>
  <si>
    <t>吉林省长春市南关区亚泰大街与自由大路交汇五环国际大厦2707</t>
  </si>
  <si>
    <t>吉林省长春市宽城区北环路恒大城五栋二单元1804</t>
  </si>
  <si>
    <t>时伟</t>
  </si>
  <si>
    <t>伯龙</t>
  </si>
  <si>
    <t>浙江省杭州市西湖区西斗门路3号天堂软件园D幢19-21</t>
  </si>
  <si>
    <t>浙江省杭州市江干区学林街1713号松合时代商城2幢1707</t>
  </si>
  <si>
    <t>山西省朔州市平鲁区胜利南路68号</t>
  </si>
  <si>
    <t>山西省朔州市平鲁区山西省朔州市平鲁区向阳堡乡东平太村198号</t>
  </si>
  <si>
    <t>顾银锋</t>
  </si>
  <si>
    <t>江苏省泰州市靖江市新港大道26号</t>
  </si>
  <si>
    <t>江苏省泰州市靖江市斜桥镇新港居委小区1排3号</t>
  </si>
  <si>
    <t>赵娟</t>
  </si>
  <si>
    <t>四川省南充市营山县翠屏商城2号</t>
  </si>
  <si>
    <t>四川省南充市营山县永安大道666号</t>
  </si>
  <si>
    <t>王琰</t>
  </si>
  <si>
    <t>山东省烟台市芝罘区芝罘屯路18号1114室</t>
  </si>
  <si>
    <t>山东省烟台市芝罘区金沟寨四街2-7</t>
  </si>
  <si>
    <t>鲍泽华</t>
  </si>
  <si>
    <t>浙江省杭州市西湖区文三西路18号9楼910-912</t>
  </si>
  <si>
    <t>浙江省杭州市西湖区文三西路亚洲城光明阁一单元602</t>
  </si>
  <si>
    <t>宋冬冬</t>
  </si>
  <si>
    <t>天津市天津市红桥区西于庄后大道7号</t>
  </si>
  <si>
    <t>天津市天津市南开区奥体道钻石山小区35号楼909室</t>
  </si>
  <si>
    <t>张作全</t>
  </si>
  <si>
    <t>江苏省徐州市沛县大屯镇煤电公司</t>
  </si>
  <si>
    <t>江苏省徐州市沛县大屯镇大菜村</t>
  </si>
  <si>
    <t>丁旭建</t>
  </si>
  <si>
    <t>广东省佛山市禅城区罗村上柏元武头工贸三路6号</t>
  </si>
  <si>
    <t>广东省佛山市南海区罗村下柏工业大道新时代楼508号</t>
  </si>
  <si>
    <t>杨仕成</t>
  </si>
  <si>
    <t>安徽省合肥市瑶海区合肥市瑶海区七里塘镇站塘村站塘路1#505室</t>
  </si>
  <si>
    <t>安徽省合肥市蜀山区森林海一栋1502</t>
  </si>
  <si>
    <t>刘建树</t>
  </si>
  <si>
    <t>辽宁省辽阳市白塔区永寿胡同</t>
  </si>
  <si>
    <t>辽宁省辽阳市白塔区鹏程园18-3-20</t>
  </si>
  <si>
    <t>马黑麦</t>
  </si>
  <si>
    <t>青海省西宁市城东区明杏路9号2号路3单元352室</t>
  </si>
  <si>
    <t>青海省西宁市城东区昆仑东路298号青藏花园小区63号楼1单元1034室</t>
  </si>
  <si>
    <t>张涛</t>
  </si>
  <si>
    <t>甘肃省天水市麦积区花牛镇吴庄</t>
  </si>
  <si>
    <t>甘肃省天水市麦积区花牛镇靳庄38号</t>
  </si>
  <si>
    <t>李昱朋</t>
  </si>
  <si>
    <t>黑龙江省佳木斯市向阳区新宜胡同与通江街交叉口</t>
  </si>
  <si>
    <t>黑龙江省佳木斯市东风区文明小区十二号楼一单元五零三</t>
  </si>
  <si>
    <t>商林坤</t>
  </si>
  <si>
    <t>乔建杰</t>
  </si>
  <si>
    <t>河北省石家庄市无极县北苏镇金融路15号</t>
  </si>
  <si>
    <t>河北省石家庄市无极县无极路仁和小区5栋301室</t>
  </si>
  <si>
    <t>单汝华</t>
  </si>
  <si>
    <t>云南省大理白族自治州大理市下关镇南涧路腾瑞幸福里1-1701</t>
  </si>
  <si>
    <t>云南省大理白族自治州大理市下关镇开发区山西村384号</t>
  </si>
  <si>
    <t>吴成峰</t>
  </si>
  <si>
    <t>江训辉</t>
  </si>
  <si>
    <t>四川省成都市青羊区提督街67号</t>
  </si>
  <si>
    <t>四川省成都市金牛区马鞍北路45栋2单元302</t>
  </si>
  <si>
    <t>任聪</t>
  </si>
  <si>
    <t>湖南省长沙市芙蓉区晚报大道省经委综合楼403</t>
  </si>
  <si>
    <t>湖南省岳阳市湘阴县御湖观邸八栋七零五</t>
  </si>
  <si>
    <t>刘雨薇</t>
  </si>
  <si>
    <t>林正飞</t>
  </si>
  <si>
    <t>上海市上海市黄浦区瑞金二路197号</t>
  </si>
  <si>
    <t>上海市上海市黄浦区殷行路250弄9号202室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</si>
</sst>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D5EC2-9D83-48AA-B1DA-D396A4C59C29}">
  <dimension ref="A1:F551"/>
  <sheetViews>
    <sheetView tabSelected="1" workbookViewId="0">
      <selection sqref="A1:XFD551"/>
    </sheetView>
  </sheetViews>
  <sheetFormatPr defaultRowHeight="14" x14ac:dyDescent="0.3"/>
  <sheetData>
    <row r="1" spans="1:6" x14ac:dyDescent="0.3">
      <c r="A1" t="s">
        <v>0</v>
      </c>
      <c r="B1" t="str">
        <f>"13184374767"</f>
        <v>13184374767</v>
      </c>
      <c r="C1" t="s">
        <v>0</v>
      </c>
      <c r="D1" t="s">
        <v>0</v>
      </c>
      <c r="E1" t="s">
        <v>0</v>
      </c>
      <c r="F1" t="str">
        <f>"2019-02-15 07:43:31"</f>
        <v>2019-02-15 07:43:31</v>
      </c>
    </row>
    <row r="2" spans="1:6" x14ac:dyDescent="0.3">
      <c r="A2" t="s">
        <v>1</v>
      </c>
      <c r="B2" t="str">
        <f>"17744901129"</f>
        <v>17744901129</v>
      </c>
      <c r="C2" t="str">
        <f>"431382199408020017"</f>
        <v>431382199408020017</v>
      </c>
      <c r="D2" t="s">
        <v>2</v>
      </c>
      <c r="E2" t="s">
        <v>3</v>
      </c>
      <c r="F2" t="str">
        <f>"2019-02-15 07:42:42"</f>
        <v>2019-02-15 07:42:42</v>
      </c>
    </row>
    <row r="3" spans="1:6" x14ac:dyDescent="0.3">
      <c r="A3" t="s">
        <v>4</v>
      </c>
      <c r="B3" t="str">
        <f>"18922786029"</f>
        <v>18922786029</v>
      </c>
      <c r="C3" t="str">
        <f>"440620196010190328"</f>
        <v>440620196010190328</v>
      </c>
      <c r="D3" t="s">
        <v>0</v>
      </c>
      <c r="E3" t="s">
        <v>0</v>
      </c>
      <c r="F3" t="str">
        <f>"2019-02-15 07:20:58"</f>
        <v>2019-02-15 07:20:58</v>
      </c>
    </row>
    <row r="4" spans="1:6" x14ac:dyDescent="0.3">
      <c r="A4" t="s">
        <v>5</v>
      </c>
      <c r="B4" t="str">
        <f>"13754596222"</f>
        <v>13754596222</v>
      </c>
      <c r="C4" t="str">
        <f>"130527198509040850"</f>
        <v>130527198509040850</v>
      </c>
      <c r="D4" t="s">
        <v>6</v>
      </c>
      <c r="E4" t="s">
        <v>7</v>
      </c>
      <c r="F4" t="str">
        <f>"2019-02-15 07:09:30"</f>
        <v>2019-02-15 07:09:30</v>
      </c>
    </row>
    <row r="5" spans="1:6" x14ac:dyDescent="0.3">
      <c r="A5" t="s">
        <v>0</v>
      </c>
      <c r="B5" t="str">
        <f>"13731676789"</f>
        <v>13731676789</v>
      </c>
      <c r="C5" t="s">
        <v>0</v>
      </c>
      <c r="D5" t="s">
        <v>0</v>
      </c>
      <c r="E5" t="s">
        <v>0</v>
      </c>
      <c r="F5" t="str">
        <f>"2019-02-15 07:03:29"</f>
        <v>2019-02-15 07:03:29</v>
      </c>
    </row>
    <row r="6" spans="1:6" x14ac:dyDescent="0.3">
      <c r="A6" t="s">
        <v>0</v>
      </c>
      <c r="B6" t="str">
        <f>"13503311117"</f>
        <v>13503311117</v>
      </c>
      <c r="C6" t="s">
        <v>0</v>
      </c>
      <c r="D6" t="s">
        <v>0</v>
      </c>
      <c r="E6" t="s">
        <v>0</v>
      </c>
      <c r="F6" t="str">
        <f>"2019-02-15 06:44:03"</f>
        <v>2019-02-15 06:44:03</v>
      </c>
    </row>
    <row r="7" spans="1:6" x14ac:dyDescent="0.3">
      <c r="A7" t="s">
        <v>0</v>
      </c>
      <c r="B7" t="str">
        <f>"18641134251"</f>
        <v>18641134251</v>
      </c>
      <c r="C7" t="s">
        <v>0</v>
      </c>
      <c r="D7" t="s">
        <v>0</v>
      </c>
      <c r="E7" t="s">
        <v>0</v>
      </c>
      <c r="F7" t="str">
        <f>"2019-02-15 06:06:48"</f>
        <v>2019-02-15 06:06:48</v>
      </c>
    </row>
    <row r="8" spans="1:6" x14ac:dyDescent="0.3">
      <c r="A8" t="s">
        <v>8</v>
      </c>
      <c r="B8" t="str">
        <f>"13806695122"</f>
        <v>13806695122</v>
      </c>
      <c r="C8" t="str">
        <f>"330302197804084017"</f>
        <v>330302197804084017</v>
      </c>
      <c r="D8" t="s">
        <v>0</v>
      </c>
      <c r="E8" t="s">
        <v>0</v>
      </c>
      <c r="F8" t="str">
        <f>"2019-02-15 05:12:22"</f>
        <v>2019-02-15 05:12:22</v>
      </c>
    </row>
    <row r="9" spans="1:6" x14ac:dyDescent="0.3">
      <c r="A9" t="s">
        <v>0</v>
      </c>
      <c r="B9" t="str">
        <f>"15861277068"</f>
        <v>15861277068</v>
      </c>
      <c r="C9" t="s">
        <v>0</v>
      </c>
      <c r="D9" t="s">
        <v>0</v>
      </c>
      <c r="E9" t="s">
        <v>0</v>
      </c>
      <c r="F9" t="str">
        <f>"2019-02-15 02:23:00"</f>
        <v>2019-02-15 02:23:00</v>
      </c>
    </row>
    <row r="10" spans="1:6" x14ac:dyDescent="0.3">
      <c r="A10" t="s">
        <v>9</v>
      </c>
      <c r="B10" t="str">
        <f>"13670314625"</f>
        <v>13670314625</v>
      </c>
      <c r="C10" t="str">
        <f>"44058219910217041X"</f>
        <v>44058219910217041X</v>
      </c>
      <c r="D10" t="s">
        <v>10</v>
      </c>
      <c r="E10" t="s">
        <v>11</v>
      </c>
      <c r="F10" t="str">
        <f>"2019-02-15 01:30:57"</f>
        <v>2019-02-15 01:30:57</v>
      </c>
    </row>
    <row r="11" spans="1:6" x14ac:dyDescent="0.3">
      <c r="A11" t="s">
        <v>12</v>
      </c>
      <c r="B11" t="str">
        <f>"18341223234"</f>
        <v>18341223234</v>
      </c>
      <c r="C11" t="str">
        <f>"210381199602210211"</f>
        <v>210381199602210211</v>
      </c>
      <c r="D11" t="s">
        <v>13</v>
      </c>
      <c r="E11" t="s">
        <v>14</v>
      </c>
      <c r="F11" t="str">
        <f>"2019-02-15 01:22:55"</f>
        <v>2019-02-15 01:22:55</v>
      </c>
    </row>
    <row r="12" spans="1:6" x14ac:dyDescent="0.3">
      <c r="A12" t="s">
        <v>15</v>
      </c>
      <c r="B12" t="str">
        <f>"13878795685"</f>
        <v>13878795685</v>
      </c>
      <c r="C12" t="str">
        <f>"450121197810163614"</f>
        <v>450121197810163614</v>
      </c>
      <c r="D12" t="s">
        <v>16</v>
      </c>
      <c r="E12" t="s">
        <v>17</v>
      </c>
      <c r="F12" t="str">
        <f>"2019-02-15 01:12:12"</f>
        <v>2019-02-15 01:12:12</v>
      </c>
    </row>
    <row r="13" spans="1:6" x14ac:dyDescent="0.3">
      <c r="A13" t="s">
        <v>18</v>
      </c>
      <c r="B13" t="str">
        <f>"13467773504"</f>
        <v>13467773504</v>
      </c>
      <c r="C13" t="str">
        <f>"440222198204100028"</f>
        <v>440222198204100028</v>
      </c>
      <c r="D13" t="s">
        <v>0</v>
      </c>
      <c r="E13" t="s">
        <v>0</v>
      </c>
      <c r="F13" t="str">
        <f>"2019-02-15 01:10:28"</f>
        <v>2019-02-15 01:10:28</v>
      </c>
    </row>
    <row r="14" spans="1:6" x14ac:dyDescent="0.3">
      <c r="A14" t="s">
        <v>19</v>
      </c>
      <c r="B14" t="str">
        <f>"18718176849"</f>
        <v>18718176849</v>
      </c>
      <c r="C14" t="str">
        <f>"44132219990603234X"</f>
        <v>44132219990603234X</v>
      </c>
      <c r="D14" t="s">
        <v>20</v>
      </c>
      <c r="E14" t="s">
        <v>21</v>
      </c>
      <c r="F14" t="str">
        <f>"2019-02-15 01:07:21"</f>
        <v>2019-02-15 01:07:21</v>
      </c>
    </row>
    <row r="15" spans="1:6" x14ac:dyDescent="0.3">
      <c r="A15" t="s">
        <v>0</v>
      </c>
      <c r="B15" t="str">
        <f>"15242212631"</f>
        <v>15242212631</v>
      </c>
      <c r="C15" t="s">
        <v>0</v>
      </c>
      <c r="D15" t="s">
        <v>0</v>
      </c>
      <c r="E15" t="s">
        <v>0</v>
      </c>
      <c r="F15" t="str">
        <f>"2019-02-15 00:54:30"</f>
        <v>2019-02-15 00:54:30</v>
      </c>
    </row>
    <row r="16" spans="1:6" x14ac:dyDescent="0.3">
      <c r="A16" t="s">
        <v>0</v>
      </c>
      <c r="B16" t="str">
        <f>"13765568260"</f>
        <v>13765568260</v>
      </c>
      <c r="C16" t="s">
        <v>0</v>
      </c>
      <c r="D16" t="s">
        <v>0</v>
      </c>
      <c r="E16" t="s">
        <v>0</v>
      </c>
      <c r="F16" t="str">
        <f>"2019-02-15 00:38:46"</f>
        <v>2019-02-15 00:38:46</v>
      </c>
    </row>
    <row r="17" spans="1:6" x14ac:dyDescent="0.3">
      <c r="A17" t="s">
        <v>22</v>
      </c>
      <c r="B17" t="str">
        <f>"13540832212"</f>
        <v>13540832212</v>
      </c>
      <c r="C17" t="str">
        <f>"510126197601050021"</f>
        <v>510126197601050021</v>
      </c>
      <c r="D17" t="s">
        <v>23</v>
      </c>
      <c r="E17" t="s">
        <v>24</v>
      </c>
      <c r="F17" t="str">
        <f>"2019-02-15 00:30:34"</f>
        <v>2019-02-15 00:30:34</v>
      </c>
    </row>
    <row r="18" spans="1:6" x14ac:dyDescent="0.3">
      <c r="A18" t="s">
        <v>25</v>
      </c>
      <c r="B18" t="str">
        <f>"15914066754"</f>
        <v>15914066754</v>
      </c>
      <c r="C18" t="str">
        <f>"362429199012024317"</f>
        <v>362429199012024317</v>
      </c>
      <c r="D18" t="s">
        <v>26</v>
      </c>
      <c r="E18" t="s">
        <v>27</v>
      </c>
      <c r="F18" t="str">
        <f>"2019-02-15 00:17:26"</f>
        <v>2019-02-15 00:17:26</v>
      </c>
    </row>
    <row r="19" spans="1:6" x14ac:dyDescent="0.3">
      <c r="A19" t="s">
        <v>28</v>
      </c>
      <c r="B19" t="str">
        <f>"13226223793"</f>
        <v>13226223793</v>
      </c>
      <c r="C19" t="str">
        <f>"440982199207126492"</f>
        <v>440982199207126492</v>
      </c>
      <c r="D19" t="s">
        <v>29</v>
      </c>
      <c r="E19" t="s">
        <v>30</v>
      </c>
      <c r="F19" t="str">
        <f>"2019-02-15 00:15:55"</f>
        <v>2019-02-15 00:15:55</v>
      </c>
    </row>
    <row r="20" spans="1:6" x14ac:dyDescent="0.3">
      <c r="A20" t="s">
        <v>31</v>
      </c>
      <c r="B20" t="str">
        <f>"13535232172"</f>
        <v>13535232172</v>
      </c>
      <c r="C20" t="str">
        <f>"441426198701270324"</f>
        <v>441426198701270324</v>
      </c>
      <c r="D20" t="s">
        <v>0</v>
      </c>
      <c r="E20" t="s">
        <v>0</v>
      </c>
      <c r="F20" t="str">
        <f>"2019-02-15 00:15:33"</f>
        <v>2019-02-15 00:15:33</v>
      </c>
    </row>
    <row r="21" spans="1:6" x14ac:dyDescent="0.3">
      <c r="A21" t="s">
        <v>32</v>
      </c>
      <c r="B21" t="str">
        <f>"18256317855"</f>
        <v>18256317855</v>
      </c>
      <c r="C21" t="str">
        <f>"342529198502043411"</f>
        <v>342529198502043411</v>
      </c>
      <c r="D21" t="s">
        <v>33</v>
      </c>
      <c r="E21" t="s">
        <v>34</v>
      </c>
      <c r="F21" t="str">
        <f>"2019-02-15 00:13:49"</f>
        <v>2019-02-15 00:13:49</v>
      </c>
    </row>
    <row r="22" spans="1:6" x14ac:dyDescent="0.3">
      <c r="A22" t="s">
        <v>35</v>
      </c>
      <c r="B22" t="str">
        <f>"15289145577"</f>
        <v>15289145577</v>
      </c>
      <c r="C22" t="str">
        <f>"54262119870803001X"</f>
        <v>54262119870803001X</v>
      </c>
      <c r="D22" t="s">
        <v>0</v>
      </c>
      <c r="E22" t="s">
        <v>0</v>
      </c>
      <c r="F22" t="str">
        <f>"2019-02-15 00:07:13"</f>
        <v>2019-02-15 00:07:13</v>
      </c>
    </row>
    <row r="23" spans="1:6" x14ac:dyDescent="0.3">
      <c r="A23" t="s">
        <v>0</v>
      </c>
      <c r="B23" t="str">
        <f>"18509543006"</f>
        <v>18509543006</v>
      </c>
      <c r="C23" t="s">
        <v>0</v>
      </c>
      <c r="D23" t="s">
        <v>0</v>
      </c>
      <c r="E23" t="s">
        <v>0</v>
      </c>
      <c r="F23" t="str">
        <f>"2019-02-14 23:40:10"</f>
        <v>2019-02-14 23:40:10</v>
      </c>
    </row>
    <row r="24" spans="1:6" x14ac:dyDescent="0.3">
      <c r="A24" t="s">
        <v>36</v>
      </c>
      <c r="B24" t="str">
        <f>"18824521114"</f>
        <v>18824521114</v>
      </c>
      <c r="C24" t="str">
        <f>"350128199101252913"</f>
        <v>350128199101252913</v>
      </c>
      <c r="D24" t="s">
        <v>37</v>
      </c>
      <c r="E24" t="s">
        <v>38</v>
      </c>
      <c r="F24" t="str">
        <f>"2019-02-14 23:36:00"</f>
        <v>2019-02-14 23:36:00</v>
      </c>
    </row>
    <row r="25" spans="1:6" x14ac:dyDescent="0.3">
      <c r="A25" t="s">
        <v>39</v>
      </c>
      <c r="B25" t="str">
        <f>"13232861498"</f>
        <v>13232861498</v>
      </c>
      <c r="C25" t="str">
        <f>"440781199609103827"</f>
        <v>440781199609103827</v>
      </c>
      <c r="D25" t="s">
        <v>40</v>
      </c>
      <c r="E25" t="s">
        <v>41</v>
      </c>
      <c r="F25" t="str">
        <f>"2019-02-14 23:17:07"</f>
        <v>2019-02-14 23:17:07</v>
      </c>
    </row>
    <row r="26" spans="1:6" x14ac:dyDescent="0.3">
      <c r="A26" t="s">
        <v>42</v>
      </c>
      <c r="B26" t="str">
        <f>"18262741633"</f>
        <v>18262741633</v>
      </c>
      <c r="C26" t="str">
        <f>"320882199112015412"</f>
        <v>320882199112015412</v>
      </c>
      <c r="D26" t="s">
        <v>43</v>
      </c>
      <c r="E26" t="s">
        <v>44</v>
      </c>
      <c r="F26" t="str">
        <f>"2019-02-14 22:57:29"</f>
        <v>2019-02-14 22:57:29</v>
      </c>
    </row>
    <row r="27" spans="1:6" x14ac:dyDescent="0.3">
      <c r="A27" t="s">
        <v>0</v>
      </c>
      <c r="B27" t="str">
        <f>"15292857512"</f>
        <v>15292857512</v>
      </c>
      <c r="C27" t="s">
        <v>0</v>
      </c>
      <c r="D27" t="s">
        <v>0</v>
      </c>
      <c r="E27" t="s">
        <v>0</v>
      </c>
      <c r="F27" t="str">
        <f>"2019-02-14 22:45:25"</f>
        <v>2019-02-14 22:45:25</v>
      </c>
    </row>
    <row r="28" spans="1:6" x14ac:dyDescent="0.3">
      <c r="A28" t="s">
        <v>45</v>
      </c>
      <c r="B28" t="str">
        <f>"15259612256"</f>
        <v>15259612256</v>
      </c>
      <c r="C28" t="str">
        <f>"350623198805161834"</f>
        <v>350623198805161834</v>
      </c>
      <c r="D28" t="s">
        <v>0</v>
      </c>
      <c r="E28" t="s">
        <v>0</v>
      </c>
      <c r="F28" t="str">
        <f>"2019-02-14 22:44:46"</f>
        <v>2019-02-14 22:44:46</v>
      </c>
    </row>
    <row r="29" spans="1:6" x14ac:dyDescent="0.3">
      <c r="A29" t="s">
        <v>46</v>
      </c>
      <c r="B29" t="str">
        <f>"15933927795"</f>
        <v>15933927795</v>
      </c>
      <c r="C29" t="str">
        <f>"130622198604184418"</f>
        <v>130622198604184418</v>
      </c>
      <c r="D29" t="s">
        <v>47</v>
      </c>
      <c r="E29" t="s">
        <v>48</v>
      </c>
      <c r="F29" t="str">
        <f>"2019-02-14 22:23:44"</f>
        <v>2019-02-14 22:23:44</v>
      </c>
    </row>
    <row r="30" spans="1:6" x14ac:dyDescent="0.3">
      <c r="A30" t="s">
        <v>49</v>
      </c>
      <c r="B30" t="str">
        <f>"15099888616"</f>
        <v>15099888616</v>
      </c>
      <c r="C30" t="str">
        <f>"441522199204243979"</f>
        <v>441522199204243979</v>
      </c>
      <c r="D30" t="s">
        <v>50</v>
      </c>
      <c r="E30" t="s">
        <v>50</v>
      </c>
      <c r="F30" t="str">
        <f>"2019-02-14 22:12:35"</f>
        <v>2019-02-14 22:12:35</v>
      </c>
    </row>
    <row r="31" spans="1:6" x14ac:dyDescent="0.3">
      <c r="A31" t="s">
        <v>51</v>
      </c>
      <c r="B31" t="str">
        <f>"15959779978"</f>
        <v>15959779978</v>
      </c>
      <c r="C31" t="str">
        <f>"350782198706140013"</f>
        <v>350782198706140013</v>
      </c>
      <c r="D31" t="s">
        <v>52</v>
      </c>
      <c r="E31" t="s">
        <v>53</v>
      </c>
      <c r="F31" t="str">
        <f>"2019-02-14 22:04:06"</f>
        <v>2019-02-14 22:04:06</v>
      </c>
    </row>
    <row r="32" spans="1:6" x14ac:dyDescent="0.3">
      <c r="A32" t="s">
        <v>54</v>
      </c>
      <c r="B32" t="str">
        <f>"18112559436"</f>
        <v>18112559436</v>
      </c>
      <c r="C32" t="str">
        <f>"32092419870221067X"</f>
        <v>32092419870221067X</v>
      </c>
      <c r="D32" t="s">
        <v>0</v>
      </c>
      <c r="E32" t="s">
        <v>0</v>
      </c>
      <c r="F32" t="str">
        <f>"2019-02-14 22:03:25"</f>
        <v>2019-02-14 22:03:25</v>
      </c>
    </row>
    <row r="33" spans="1:6" x14ac:dyDescent="0.3">
      <c r="A33" t="s">
        <v>55</v>
      </c>
      <c r="B33" t="str">
        <f>"13806722527"</f>
        <v>13806722527</v>
      </c>
      <c r="C33" t="str">
        <f>"330483199003312019"</f>
        <v>330483199003312019</v>
      </c>
      <c r="D33" t="s">
        <v>56</v>
      </c>
      <c r="E33" t="s">
        <v>57</v>
      </c>
      <c r="F33" t="str">
        <f>"2019-02-14 21:42:41"</f>
        <v>2019-02-14 21:42:41</v>
      </c>
    </row>
    <row r="34" spans="1:6" x14ac:dyDescent="0.3">
      <c r="A34" t="s">
        <v>58</v>
      </c>
      <c r="B34" t="str">
        <f>"18689391778"</f>
        <v>18689391778</v>
      </c>
      <c r="C34" t="str">
        <f>"440902198507050411"</f>
        <v>440902198507050411</v>
      </c>
      <c r="D34" t="s">
        <v>59</v>
      </c>
      <c r="E34" t="s">
        <v>60</v>
      </c>
      <c r="F34" t="str">
        <f>"2019-02-14 21:38:53"</f>
        <v>2019-02-14 21:38:53</v>
      </c>
    </row>
    <row r="35" spans="1:6" x14ac:dyDescent="0.3">
      <c r="A35" t="s">
        <v>0</v>
      </c>
      <c r="B35" t="str">
        <f>"18818523044"</f>
        <v>18818523044</v>
      </c>
      <c r="C35" t="s">
        <v>0</v>
      </c>
      <c r="D35" t="s">
        <v>0</v>
      </c>
      <c r="E35" t="s">
        <v>0</v>
      </c>
      <c r="F35" t="str">
        <f>"2019-02-14 21:34:07"</f>
        <v>2019-02-14 21:34:07</v>
      </c>
    </row>
    <row r="36" spans="1:6" x14ac:dyDescent="0.3">
      <c r="A36" t="s">
        <v>0</v>
      </c>
      <c r="B36" t="str">
        <f>"15134983890"</f>
        <v>15134983890</v>
      </c>
      <c r="C36" t="s">
        <v>0</v>
      </c>
      <c r="D36" t="s">
        <v>0</v>
      </c>
      <c r="E36" t="s">
        <v>0</v>
      </c>
      <c r="F36" t="str">
        <f>"2019-02-14 21:30:16"</f>
        <v>2019-02-14 21:30:16</v>
      </c>
    </row>
    <row r="37" spans="1:6" x14ac:dyDescent="0.3">
      <c r="A37" t="s">
        <v>61</v>
      </c>
      <c r="B37" t="str">
        <f>"15135344369"</f>
        <v>15135344369</v>
      </c>
      <c r="C37" t="str">
        <f>"142621198402025117"</f>
        <v>142621198402025117</v>
      </c>
      <c r="D37" t="s">
        <v>62</v>
      </c>
      <c r="E37" t="s">
        <v>63</v>
      </c>
      <c r="F37" t="str">
        <f>"2019-02-14 21:16:22"</f>
        <v>2019-02-14 21:16:22</v>
      </c>
    </row>
    <row r="38" spans="1:6" x14ac:dyDescent="0.3">
      <c r="A38" t="s">
        <v>64</v>
      </c>
      <c r="B38" t="str">
        <f>"15248897462"</f>
        <v>15248897462</v>
      </c>
      <c r="C38" t="str">
        <f>"152826198409030212"</f>
        <v>152826198409030212</v>
      </c>
      <c r="D38" t="s">
        <v>0</v>
      </c>
      <c r="E38" t="s">
        <v>0</v>
      </c>
      <c r="F38" t="str">
        <f>"2019-02-14 21:10:54"</f>
        <v>2019-02-14 21:10:54</v>
      </c>
    </row>
    <row r="39" spans="1:6" x14ac:dyDescent="0.3">
      <c r="A39" t="s">
        <v>0</v>
      </c>
      <c r="B39" t="str">
        <f>"15093791305"</f>
        <v>15093791305</v>
      </c>
      <c r="C39" t="s">
        <v>0</v>
      </c>
      <c r="D39" t="s">
        <v>0</v>
      </c>
      <c r="E39" t="s">
        <v>0</v>
      </c>
      <c r="F39" t="str">
        <f>"2019-02-14 20:56:38"</f>
        <v>2019-02-14 20:56:38</v>
      </c>
    </row>
    <row r="40" spans="1:6" x14ac:dyDescent="0.3">
      <c r="A40" t="s">
        <v>65</v>
      </c>
      <c r="B40" t="str">
        <f>"18257020469"</f>
        <v>18257020469</v>
      </c>
      <c r="C40" t="str">
        <f>"522322198401051031"</f>
        <v>522322198401051031</v>
      </c>
      <c r="D40" t="s">
        <v>66</v>
      </c>
      <c r="E40" t="s">
        <v>67</v>
      </c>
      <c r="F40" t="str">
        <f>"2019-02-14 20:53:27"</f>
        <v>2019-02-14 20:53:27</v>
      </c>
    </row>
    <row r="41" spans="1:6" x14ac:dyDescent="0.3">
      <c r="A41" t="s">
        <v>0</v>
      </c>
      <c r="B41" t="str">
        <f>"18918037640"</f>
        <v>18918037640</v>
      </c>
      <c r="C41" t="s">
        <v>0</v>
      </c>
      <c r="D41" t="s">
        <v>0</v>
      </c>
      <c r="E41" t="s">
        <v>0</v>
      </c>
      <c r="F41" t="str">
        <f>"2019-02-14 20:52:43"</f>
        <v>2019-02-14 20:52:43</v>
      </c>
    </row>
    <row r="42" spans="1:6" x14ac:dyDescent="0.3">
      <c r="A42" t="s">
        <v>68</v>
      </c>
      <c r="B42" t="str">
        <f>"18334794654"</f>
        <v>18334794654</v>
      </c>
      <c r="C42" t="str">
        <f>"140302199701150433"</f>
        <v>140302199701150433</v>
      </c>
      <c r="D42" t="s">
        <v>69</v>
      </c>
      <c r="E42" t="s">
        <v>70</v>
      </c>
      <c r="F42" t="str">
        <f>"2019-02-14 20:52:22"</f>
        <v>2019-02-14 20:52:22</v>
      </c>
    </row>
    <row r="43" spans="1:6" x14ac:dyDescent="0.3">
      <c r="A43" t="s">
        <v>71</v>
      </c>
      <c r="B43" t="str">
        <f>"18687795871"</f>
        <v>18687795871</v>
      </c>
      <c r="C43" t="str">
        <f>"530424199706030613"</f>
        <v>530424199706030613</v>
      </c>
      <c r="D43" t="s">
        <v>72</v>
      </c>
      <c r="E43" t="s">
        <v>73</v>
      </c>
      <c r="F43" t="str">
        <f>"2019-02-14 20:41:34"</f>
        <v>2019-02-14 20:41:34</v>
      </c>
    </row>
    <row r="44" spans="1:6" x14ac:dyDescent="0.3">
      <c r="A44" t="s">
        <v>0</v>
      </c>
      <c r="B44" t="str">
        <f>"13323308521"</f>
        <v>13323308521</v>
      </c>
      <c r="C44" t="s">
        <v>0</v>
      </c>
      <c r="D44" t="s">
        <v>0</v>
      </c>
      <c r="E44" t="s">
        <v>0</v>
      </c>
      <c r="F44" t="str">
        <f>"2019-02-14 20:25:36"</f>
        <v>2019-02-14 20:25:36</v>
      </c>
    </row>
    <row r="45" spans="1:6" x14ac:dyDescent="0.3">
      <c r="A45" t="s">
        <v>74</v>
      </c>
      <c r="B45" t="str">
        <f>"15917006987"</f>
        <v>15917006987</v>
      </c>
      <c r="C45" t="str">
        <f>"360730199105303139"</f>
        <v>360730199105303139</v>
      </c>
      <c r="D45" t="s">
        <v>75</v>
      </c>
      <c r="E45" t="s">
        <v>75</v>
      </c>
      <c r="F45" t="str">
        <f>"2019-02-14 20:23:05"</f>
        <v>2019-02-14 20:23:05</v>
      </c>
    </row>
    <row r="46" spans="1:6" x14ac:dyDescent="0.3">
      <c r="A46" t="s">
        <v>76</v>
      </c>
      <c r="B46" t="str">
        <f>"13268888603"</f>
        <v>13268888603</v>
      </c>
      <c r="C46" t="str">
        <f>"452402198612114313"</f>
        <v>452402198612114313</v>
      </c>
      <c r="D46" t="s">
        <v>77</v>
      </c>
      <c r="E46" t="s">
        <v>78</v>
      </c>
      <c r="F46" t="str">
        <f>"2019-02-14 20:17:38"</f>
        <v>2019-02-14 20:17:38</v>
      </c>
    </row>
    <row r="47" spans="1:6" x14ac:dyDescent="0.3">
      <c r="A47" t="s">
        <v>0</v>
      </c>
      <c r="B47" t="str">
        <f>"15643668777"</f>
        <v>15643668777</v>
      </c>
      <c r="C47" t="s">
        <v>0</v>
      </c>
      <c r="D47" t="s">
        <v>0</v>
      </c>
      <c r="E47" t="s">
        <v>0</v>
      </c>
      <c r="F47" t="str">
        <f>"2019-02-14 20:14:41"</f>
        <v>2019-02-14 20:14:41</v>
      </c>
    </row>
    <row r="48" spans="1:6" x14ac:dyDescent="0.3">
      <c r="A48" t="s">
        <v>79</v>
      </c>
      <c r="B48" t="str">
        <f>"13857693921"</f>
        <v>13857693921</v>
      </c>
      <c r="C48" t="str">
        <f>"331002198711080913"</f>
        <v>331002198711080913</v>
      </c>
      <c r="D48" t="s">
        <v>0</v>
      </c>
      <c r="E48" t="s">
        <v>0</v>
      </c>
      <c r="F48" t="str">
        <f>"2019-02-14 20:11:03"</f>
        <v>2019-02-14 20:11:03</v>
      </c>
    </row>
    <row r="49" spans="1:6" x14ac:dyDescent="0.3">
      <c r="A49" t="s">
        <v>80</v>
      </c>
      <c r="B49" t="str">
        <f>"18764323393"</f>
        <v>18764323393</v>
      </c>
      <c r="C49" t="str">
        <f>"370302198108076023"</f>
        <v>370302198108076023</v>
      </c>
      <c r="D49" t="s">
        <v>81</v>
      </c>
      <c r="E49" t="s">
        <v>82</v>
      </c>
      <c r="F49" t="str">
        <f>"2019-02-14 20:07:50"</f>
        <v>2019-02-14 20:07:50</v>
      </c>
    </row>
    <row r="50" spans="1:6" x14ac:dyDescent="0.3">
      <c r="A50" t="s">
        <v>83</v>
      </c>
      <c r="B50" t="str">
        <f>"15270452028"</f>
        <v>15270452028</v>
      </c>
      <c r="C50" t="str">
        <f>"362428199101025120"</f>
        <v>362428199101025120</v>
      </c>
      <c r="D50" t="s">
        <v>84</v>
      </c>
      <c r="E50" t="s">
        <v>85</v>
      </c>
      <c r="F50" t="str">
        <f>"2019-02-14 20:04:23"</f>
        <v>2019-02-14 20:04:23</v>
      </c>
    </row>
    <row r="51" spans="1:6" x14ac:dyDescent="0.3">
      <c r="A51" t="s">
        <v>86</v>
      </c>
      <c r="B51" t="str">
        <f>"13686647088"</f>
        <v>13686647088</v>
      </c>
      <c r="C51" t="str">
        <f>"362422197809181914"</f>
        <v>362422197809181914</v>
      </c>
      <c r="D51" t="s">
        <v>0</v>
      </c>
      <c r="E51" t="s">
        <v>0</v>
      </c>
      <c r="F51" t="str">
        <f>"2019-02-14 20:04:17"</f>
        <v>2019-02-14 20:04:17</v>
      </c>
    </row>
    <row r="52" spans="1:6" x14ac:dyDescent="0.3">
      <c r="A52" t="s">
        <v>87</v>
      </c>
      <c r="B52" t="str">
        <f>"15692238993"</f>
        <v>15692238993</v>
      </c>
      <c r="C52" t="str">
        <f>"120107199507152416"</f>
        <v>120107199507152416</v>
      </c>
      <c r="D52" t="s">
        <v>88</v>
      </c>
      <c r="E52" t="s">
        <v>89</v>
      </c>
      <c r="F52" t="str">
        <f>"2019-02-14 20:00:47"</f>
        <v>2019-02-14 20:00:47</v>
      </c>
    </row>
    <row r="53" spans="1:6" x14ac:dyDescent="0.3">
      <c r="A53" t="s">
        <v>90</v>
      </c>
      <c r="B53" t="str">
        <f>"15285648584"</f>
        <v>15285648584</v>
      </c>
      <c r="C53" t="str">
        <f>"511011199106142930"</f>
        <v>511011199106142930</v>
      </c>
      <c r="D53" t="s">
        <v>0</v>
      </c>
      <c r="E53" t="s">
        <v>0</v>
      </c>
      <c r="F53" t="str">
        <f>"2019-02-14 19:58:50"</f>
        <v>2019-02-14 19:58:50</v>
      </c>
    </row>
    <row r="54" spans="1:6" x14ac:dyDescent="0.3">
      <c r="A54" t="s">
        <v>91</v>
      </c>
      <c r="B54" t="str">
        <f>"18258477337"</f>
        <v>18258477337</v>
      </c>
      <c r="C54" t="str">
        <f>"330183198109051426"</f>
        <v>330183198109051426</v>
      </c>
      <c r="D54" t="s">
        <v>92</v>
      </c>
      <c r="E54" t="s">
        <v>93</v>
      </c>
      <c r="F54" t="str">
        <f>"2019-02-14 19:55:33"</f>
        <v>2019-02-14 19:55:33</v>
      </c>
    </row>
    <row r="55" spans="1:6" x14ac:dyDescent="0.3">
      <c r="A55" t="s">
        <v>0</v>
      </c>
      <c r="B55" t="str">
        <f>"15260288237"</f>
        <v>15260288237</v>
      </c>
      <c r="C55" t="s">
        <v>0</v>
      </c>
      <c r="D55" t="s">
        <v>0</v>
      </c>
      <c r="E55" t="s">
        <v>0</v>
      </c>
      <c r="F55" t="str">
        <f>"2019-02-14 19:55:14"</f>
        <v>2019-02-14 19:55:14</v>
      </c>
    </row>
    <row r="56" spans="1:6" x14ac:dyDescent="0.3">
      <c r="A56" t="s">
        <v>94</v>
      </c>
      <c r="B56" t="str">
        <f>"15294603307"</f>
        <v>15294603307</v>
      </c>
      <c r="C56" t="str">
        <f>"412727199308081669"</f>
        <v>412727199308081669</v>
      </c>
      <c r="D56" t="s">
        <v>95</v>
      </c>
      <c r="E56" t="s">
        <v>96</v>
      </c>
      <c r="F56" t="str">
        <f>"2019-02-14 19:52:33"</f>
        <v>2019-02-14 19:52:33</v>
      </c>
    </row>
    <row r="57" spans="1:6" x14ac:dyDescent="0.3">
      <c r="A57" t="s">
        <v>97</v>
      </c>
      <c r="B57" t="str">
        <f>"13597662274"</f>
        <v>13597662274</v>
      </c>
      <c r="C57" t="str">
        <f>"420281198410267618"</f>
        <v>420281198410267618</v>
      </c>
      <c r="D57" t="s">
        <v>98</v>
      </c>
      <c r="E57" t="s">
        <v>99</v>
      </c>
      <c r="F57" t="str">
        <f>"2019-02-14 19:52:31"</f>
        <v>2019-02-14 19:52:31</v>
      </c>
    </row>
    <row r="58" spans="1:6" x14ac:dyDescent="0.3">
      <c r="A58" t="s">
        <v>100</v>
      </c>
      <c r="B58" t="str">
        <f>"18272126035"</f>
        <v>18272126035</v>
      </c>
      <c r="C58" t="str">
        <f>"421126199612171425"</f>
        <v>421126199612171425</v>
      </c>
      <c r="D58" t="s">
        <v>101</v>
      </c>
      <c r="E58" t="s">
        <v>102</v>
      </c>
      <c r="F58" t="str">
        <f>"2019-02-14 19:51:20"</f>
        <v>2019-02-14 19:51:20</v>
      </c>
    </row>
    <row r="59" spans="1:6" x14ac:dyDescent="0.3">
      <c r="A59" t="s">
        <v>103</v>
      </c>
      <c r="B59" t="str">
        <f>"13470038275"</f>
        <v>13470038275</v>
      </c>
      <c r="C59" t="str">
        <f>"210603197111012518"</f>
        <v>210603197111012518</v>
      </c>
      <c r="D59" t="s">
        <v>104</v>
      </c>
      <c r="E59" t="s">
        <v>105</v>
      </c>
      <c r="F59" t="str">
        <f>"2019-02-14 19:47:13"</f>
        <v>2019-02-14 19:47:13</v>
      </c>
    </row>
    <row r="60" spans="1:6" x14ac:dyDescent="0.3">
      <c r="A60" t="s">
        <v>106</v>
      </c>
      <c r="B60" t="str">
        <f>"18635419443"</f>
        <v>18635419443</v>
      </c>
      <c r="C60" t="str">
        <f>"142401199208310027"</f>
        <v>142401199208310027</v>
      </c>
      <c r="D60" t="s">
        <v>107</v>
      </c>
      <c r="E60" t="s">
        <v>108</v>
      </c>
      <c r="F60" t="str">
        <f>"2019-02-14 19:45:37"</f>
        <v>2019-02-14 19:45:37</v>
      </c>
    </row>
    <row r="61" spans="1:6" x14ac:dyDescent="0.3">
      <c r="A61" t="s">
        <v>109</v>
      </c>
      <c r="B61" t="str">
        <f>"15333117213"</f>
        <v>15333117213</v>
      </c>
      <c r="C61" t="str">
        <f>"130103199205181816"</f>
        <v>130103199205181816</v>
      </c>
      <c r="D61" t="s">
        <v>110</v>
      </c>
      <c r="E61" t="s">
        <v>111</v>
      </c>
      <c r="F61" t="str">
        <f>"2019-02-14 19:42:29"</f>
        <v>2019-02-14 19:42:29</v>
      </c>
    </row>
    <row r="62" spans="1:6" x14ac:dyDescent="0.3">
      <c r="A62" t="s">
        <v>112</v>
      </c>
      <c r="B62" t="str">
        <f>"18266390444"</f>
        <v>18266390444</v>
      </c>
      <c r="C62" t="str">
        <f>"370281199202132612"</f>
        <v>370281199202132612</v>
      </c>
      <c r="D62" t="s">
        <v>113</v>
      </c>
      <c r="E62" t="s">
        <v>114</v>
      </c>
      <c r="F62" t="str">
        <f>"2019-02-14 19:37:06"</f>
        <v>2019-02-14 19:37:06</v>
      </c>
    </row>
    <row r="63" spans="1:6" x14ac:dyDescent="0.3">
      <c r="A63" t="s">
        <v>0</v>
      </c>
      <c r="B63" t="str">
        <f>"18353902097"</f>
        <v>18353902097</v>
      </c>
      <c r="C63" t="s">
        <v>0</v>
      </c>
      <c r="D63" t="s">
        <v>0</v>
      </c>
      <c r="E63" t="s">
        <v>0</v>
      </c>
      <c r="F63" t="str">
        <f>"2019-02-14 19:33:56"</f>
        <v>2019-02-14 19:33:56</v>
      </c>
    </row>
    <row r="64" spans="1:6" x14ac:dyDescent="0.3">
      <c r="A64" t="s">
        <v>0</v>
      </c>
      <c r="B64" t="str">
        <f>"13599055477"</f>
        <v>13599055477</v>
      </c>
      <c r="C64" t="s">
        <v>0</v>
      </c>
      <c r="D64" t="s">
        <v>0</v>
      </c>
      <c r="E64" t="s">
        <v>0</v>
      </c>
      <c r="F64" t="str">
        <f>"2019-02-14 19:31:39"</f>
        <v>2019-02-14 19:31:39</v>
      </c>
    </row>
    <row r="65" spans="1:6" x14ac:dyDescent="0.3">
      <c r="A65" t="s">
        <v>0</v>
      </c>
      <c r="B65" t="str">
        <f>"15029387755"</f>
        <v>15029387755</v>
      </c>
      <c r="C65" t="s">
        <v>0</v>
      </c>
      <c r="D65" t="s">
        <v>0</v>
      </c>
      <c r="E65" t="s">
        <v>0</v>
      </c>
      <c r="F65" t="str">
        <f>"2019-02-14 19:29:52"</f>
        <v>2019-02-14 19:29:52</v>
      </c>
    </row>
    <row r="66" spans="1:6" x14ac:dyDescent="0.3">
      <c r="A66" t="s">
        <v>115</v>
      </c>
      <c r="B66" t="str">
        <f>"18786798832"</f>
        <v>18786798832</v>
      </c>
      <c r="C66" t="str">
        <f>"520113199507220417"</f>
        <v>520113199507220417</v>
      </c>
      <c r="D66" t="s">
        <v>116</v>
      </c>
      <c r="E66" t="s">
        <v>117</v>
      </c>
      <c r="F66" t="str">
        <f>"2019-02-14 19:24:03"</f>
        <v>2019-02-14 19:24:03</v>
      </c>
    </row>
    <row r="67" spans="1:6" x14ac:dyDescent="0.3">
      <c r="A67" t="s">
        <v>0</v>
      </c>
      <c r="B67" t="str">
        <f>"18740162266"</f>
        <v>18740162266</v>
      </c>
      <c r="C67" t="s">
        <v>0</v>
      </c>
      <c r="D67" t="s">
        <v>0</v>
      </c>
      <c r="E67" t="s">
        <v>0</v>
      </c>
      <c r="F67" t="str">
        <f>"2019-02-14 19:21:45"</f>
        <v>2019-02-14 19:21:45</v>
      </c>
    </row>
    <row r="68" spans="1:6" x14ac:dyDescent="0.3">
      <c r="A68" t="s">
        <v>118</v>
      </c>
      <c r="B68" t="str">
        <f>"13812763520"</f>
        <v>13812763520</v>
      </c>
      <c r="C68" t="str">
        <f>"342422199302135535"</f>
        <v>342422199302135535</v>
      </c>
      <c r="D68" t="s">
        <v>119</v>
      </c>
      <c r="E68" t="s">
        <v>120</v>
      </c>
      <c r="F68" t="str">
        <f>"2019-02-14 19:19:38"</f>
        <v>2019-02-14 19:19:38</v>
      </c>
    </row>
    <row r="69" spans="1:6" x14ac:dyDescent="0.3">
      <c r="A69" t="s">
        <v>0</v>
      </c>
      <c r="B69" t="str">
        <f>"13829192074"</f>
        <v>13829192074</v>
      </c>
      <c r="C69" t="s">
        <v>0</v>
      </c>
      <c r="D69" t="s">
        <v>0</v>
      </c>
      <c r="E69" t="s">
        <v>0</v>
      </c>
      <c r="F69" t="str">
        <f>"2019-02-14 19:19:28"</f>
        <v>2019-02-14 19:19:28</v>
      </c>
    </row>
    <row r="70" spans="1:6" x14ac:dyDescent="0.3">
      <c r="A70" t="s">
        <v>121</v>
      </c>
      <c r="B70" t="str">
        <f>"15670966936"</f>
        <v>15670966936</v>
      </c>
      <c r="C70" t="str">
        <f>"410804199307200012"</f>
        <v>410804199307200012</v>
      </c>
      <c r="D70" t="s">
        <v>122</v>
      </c>
      <c r="E70" t="s">
        <v>123</v>
      </c>
      <c r="F70" t="str">
        <f>"2019-02-14 19:19:12"</f>
        <v>2019-02-14 19:19:12</v>
      </c>
    </row>
    <row r="71" spans="1:6" x14ac:dyDescent="0.3">
      <c r="A71" t="s">
        <v>124</v>
      </c>
      <c r="B71" t="str">
        <f>"15921570603"</f>
        <v>15921570603</v>
      </c>
      <c r="C71" t="str">
        <f>"341125198909085973"</f>
        <v>341125198909085973</v>
      </c>
      <c r="D71" t="s">
        <v>125</v>
      </c>
      <c r="E71" t="s">
        <v>126</v>
      </c>
      <c r="F71" t="str">
        <f>"2019-02-14 19:16:02"</f>
        <v>2019-02-14 19:16:02</v>
      </c>
    </row>
    <row r="72" spans="1:6" x14ac:dyDescent="0.3">
      <c r="A72" t="s">
        <v>0</v>
      </c>
      <c r="B72" t="str">
        <f>"13022473260"</f>
        <v>13022473260</v>
      </c>
      <c r="C72" t="s">
        <v>0</v>
      </c>
      <c r="D72" t="s">
        <v>0</v>
      </c>
      <c r="E72" t="s">
        <v>0</v>
      </c>
      <c r="F72" t="str">
        <f>"2019-02-14 19:15:18"</f>
        <v>2019-02-14 19:15:18</v>
      </c>
    </row>
    <row r="73" spans="1:6" x14ac:dyDescent="0.3">
      <c r="A73" t="s">
        <v>127</v>
      </c>
      <c r="B73" t="str">
        <f>"18626155048"</f>
        <v>18626155048</v>
      </c>
      <c r="C73" t="str">
        <f>"421122198905207313"</f>
        <v>421122198905207313</v>
      </c>
      <c r="D73" t="s">
        <v>128</v>
      </c>
      <c r="E73" t="s">
        <v>129</v>
      </c>
      <c r="F73" t="str">
        <f>"2019-02-14 18:55:34"</f>
        <v>2019-02-14 18:55:34</v>
      </c>
    </row>
    <row r="74" spans="1:6" x14ac:dyDescent="0.3">
      <c r="A74" t="s">
        <v>130</v>
      </c>
      <c r="B74" t="str">
        <f>"13887252775"</f>
        <v>13887252775</v>
      </c>
      <c r="C74" t="str">
        <f>"330323196410145988"</f>
        <v>330323196410145988</v>
      </c>
      <c r="D74" t="s">
        <v>131</v>
      </c>
      <c r="E74" t="s">
        <v>132</v>
      </c>
      <c r="F74" t="str">
        <f>"2019-02-14 18:55:07"</f>
        <v>2019-02-14 18:55:07</v>
      </c>
    </row>
    <row r="75" spans="1:6" x14ac:dyDescent="0.3">
      <c r="A75" t="s">
        <v>133</v>
      </c>
      <c r="B75" t="str">
        <f>"13940851089"</f>
        <v>13940851089</v>
      </c>
      <c r="C75" t="str">
        <f>"21021319830310333X"</f>
        <v>21021319830310333X</v>
      </c>
      <c r="D75" t="s">
        <v>134</v>
      </c>
      <c r="E75" t="s">
        <v>135</v>
      </c>
      <c r="F75" t="str">
        <f>"2019-02-14 18:49:23"</f>
        <v>2019-02-14 18:49:23</v>
      </c>
    </row>
    <row r="76" spans="1:6" x14ac:dyDescent="0.3">
      <c r="A76" t="s">
        <v>0</v>
      </c>
      <c r="B76" t="str">
        <f>"13754671259"</f>
        <v>13754671259</v>
      </c>
      <c r="C76" t="s">
        <v>0</v>
      </c>
      <c r="D76" t="s">
        <v>0</v>
      </c>
      <c r="E76" t="s">
        <v>0</v>
      </c>
      <c r="F76" t="str">
        <f>"2019-02-14 18:46:57"</f>
        <v>2019-02-14 18:46:57</v>
      </c>
    </row>
    <row r="77" spans="1:6" x14ac:dyDescent="0.3">
      <c r="A77" t="s">
        <v>136</v>
      </c>
      <c r="B77" t="str">
        <f>"15159330809"</f>
        <v>15159330809</v>
      </c>
      <c r="C77" t="str">
        <f>"352225198810126016"</f>
        <v>352225198810126016</v>
      </c>
      <c r="D77" t="s">
        <v>137</v>
      </c>
      <c r="E77" t="s">
        <v>137</v>
      </c>
      <c r="F77" t="str">
        <f>"2019-02-14 18:46:51"</f>
        <v>2019-02-14 18:46:51</v>
      </c>
    </row>
    <row r="78" spans="1:6" x14ac:dyDescent="0.3">
      <c r="A78" t="s">
        <v>138</v>
      </c>
      <c r="B78" t="str">
        <f>"15317291556"</f>
        <v>15317291556</v>
      </c>
      <c r="C78" t="str">
        <f>"310115198207281313"</f>
        <v>310115198207281313</v>
      </c>
      <c r="D78" t="s">
        <v>139</v>
      </c>
      <c r="E78" t="s">
        <v>140</v>
      </c>
      <c r="F78" t="str">
        <f>"2019-02-14 18:46:14"</f>
        <v>2019-02-14 18:46:14</v>
      </c>
    </row>
    <row r="79" spans="1:6" x14ac:dyDescent="0.3">
      <c r="A79" t="s">
        <v>0</v>
      </c>
      <c r="B79" t="str">
        <f>"15336395667"</f>
        <v>15336395667</v>
      </c>
      <c r="C79" t="s">
        <v>0</v>
      </c>
      <c r="D79" t="s">
        <v>0</v>
      </c>
      <c r="E79" t="s">
        <v>0</v>
      </c>
      <c r="F79" t="str">
        <f>"2019-02-14 18:45:22"</f>
        <v>2019-02-14 18:45:22</v>
      </c>
    </row>
    <row r="80" spans="1:6" x14ac:dyDescent="0.3">
      <c r="A80" t="s">
        <v>141</v>
      </c>
      <c r="B80" t="str">
        <f>"13264738657"</f>
        <v>13264738657</v>
      </c>
      <c r="C80" t="str">
        <f>"360681199203216818"</f>
        <v>360681199203216818</v>
      </c>
      <c r="D80" t="s">
        <v>0</v>
      </c>
      <c r="E80" t="s">
        <v>0</v>
      </c>
      <c r="F80" t="str">
        <f>"2019-02-14 18:38:42"</f>
        <v>2019-02-14 18:38:42</v>
      </c>
    </row>
    <row r="81" spans="1:6" x14ac:dyDescent="0.3">
      <c r="A81" t="s">
        <v>0</v>
      </c>
      <c r="B81" t="str">
        <f>"13137703202"</f>
        <v>13137703202</v>
      </c>
      <c r="C81" t="s">
        <v>0</v>
      </c>
      <c r="D81" t="s">
        <v>0</v>
      </c>
      <c r="E81" t="s">
        <v>0</v>
      </c>
      <c r="F81" t="str">
        <f>"2019-02-14 18:37:39"</f>
        <v>2019-02-14 18:37:39</v>
      </c>
    </row>
    <row r="82" spans="1:6" x14ac:dyDescent="0.3">
      <c r="A82" t="s">
        <v>142</v>
      </c>
      <c r="B82" t="str">
        <f>"15267098229"</f>
        <v>15267098229</v>
      </c>
      <c r="C82" t="str">
        <f>"330124199307134120"</f>
        <v>330124199307134120</v>
      </c>
      <c r="D82" t="s">
        <v>143</v>
      </c>
      <c r="E82" t="s">
        <v>144</v>
      </c>
      <c r="F82" t="str">
        <f>"2019-02-14 18:32:23"</f>
        <v>2019-02-14 18:32:23</v>
      </c>
    </row>
    <row r="83" spans="1:6" x14ac:dyDescent="0.3">
      <c r="A83" t="s">
        <v>0</v>
      </c>
      <c r="B83" t="str">
        <f>"15850096156"</f>
        <v>15850096156</v>
      </c>
      <c r="C83" t="s">
        <v>0</v>
      </c>
      <c r="D83" t="s">
        <v>0</v>
      </c>
      <c r="E83" t="s">
        <v>0</v>
      </c>
      <c r="F83" t="str">
        <f>"2019-02-14 18:31:06"</f>
        <v>2019-02-14 18:31:06</v>
      </c>
    </row>
    <row r="84" spans="1:6" x14ac:dyDescent="0.3">
      <c r="A84" t="s">
        <v>145</v>
      </c>
      <c r="B84" t="str">
        <f>"17373902739"</f>
        <v>17373902739</v>
      </c>
      <c r="C84" t="str">
        <f>"430523198910137291"</f>
        <v>430523198910137291</v>
      </c>
      <c r="D84" t="s">
        <v>0</v>
      </c>
      <c r="E84" t="s">
        <v>0</v>
      </c>
      <c r="F84" t="str">
        <f>"2019-02-14 18:25:53"</f>
        <v>2019-02-14 18:25:53</v>
      </c>
    </row>
    <row r="85" spans="1:6" x14ac:dyDescent="0.3">
      <c r="A85" t="s">
        <v>146</v>
      </c>
      <c r="B85" t="str">
        <f>"13923495362"</f>
        <v>13923495362</v>
      </c>
      <c r="C85" t="str">
        <f>"429004199407253759"</f>
        <v>429004199407253759</v>
      </c>
      <c r="D85" t="s">
        <v>147</v>
      </c>
      <c r="E85" t="s">
        <v>147</v>
      </c>
      <c r="F85" t="str">
        <f>"2019-02-14 18:20:37"</f>
        <v>2019-02-14 18:20:37</v>
      </c>
    </row>
    <row r="86" spans="1:6" x14ac:dyDescent="0.3">
      <c r="A86" t="s">
        <v>148</v>
      </c>
      <c r="B86" t="str">
        <f>"18687184422"</f>
        <v>18687184422</v>
      </c>
      <c r="C86" t="str">
        <f>"530381199312301654"</f>
        <v>530381199312301654</v>
      </c>
      <c r="D86" t="s">
        <v>149</v>
      </c>
      <c r="E86" t="s">
        <v>150</v>
      </c>
      <c r="F86" t="str">
        <f>"2019-02-14 18:16:45"</f>
        <v>2019-02-14 18:16:45</v>
      </c>
    </row>
    <row r="87" spans="1:6" x14ac:dyDescent="0.3">
      <c r="A87" t="s">
        <v>151</v>
      </c>
      <c r="B87" t="str">
        <f>"13862092114"</f>
        <v>13862092114</v>
      </c>
      <c r="C87" t="str">
        <f>"32032119900525061X"</f>
        <v>32032119900525061X</v>
      </c>
      <c r="D87" t="s">
        <v>152</v>
      </c>
      <c r="E87" t="s">
        <v>153</v>
      </c>
      <c r="F87" t="str">
        <f>"2019-02-14 18:16:34"</f>
        <v>2019-02-14 18:16:34</v>
      </c>
    </row>
    <row r="88" spans="1:6" x14ac:dyDescent="0.3">
      <c r="A88" t="s">
        <v>154</v>
      </c>
      <c r="B88" t="str">
        <f>"13322225535"</f>
        <v>13322225535</v>
      </c>
      <c r="C88" t="str">
        <f>"210212196806013015"</f>
        <v>210212196806013015</v>
      </c>
      <c r="D88" t="s">
        <v>155</v>
      </c>
      <c r="E88" t="s">
        <v>156</v>
      </c>
      <c r="F88" t="str">
        <f>"2019-02-14 18:14:29"</f>
        <v>2019-02-14 18:14:29</v>
      </c>
    </row>
    <row r="89" spans="1:6" x14ac:dyDescent="0.3">
      <c r="A89" t="s">
        <v>157</v>
      </c>
      <c r="B89" t="str">
        <f>"13625516629"</f>
        <v>13625516629</v>
      </c>
      <c r="C89" t="str">
        <f>"340123199010201914"</f>
        <v>340123199010201914</v>
      </c>
      <c r="D89" t="s">
        <v>158</v>
      </c>
      <c r="E89" t="s">
        <v>159</v>
      </c>
      <c r="F89" t="str">
        <f>"2019-02-14 18:09:31"</f>
        <v>2019-02-14 18:09:31</v>
      </c>
    </row>
    <row r="90" spans="1:6" x14ac:dyDescent="0.3">
      <c r="A90" t="s">
        <v>160</v>
      </c>
      <c r="B90" t="str">
        <f>"15180233272"</f>
        <v>15180233272</v>
      </c>
      <c r="C90" t="str">
        <f>"36072119920312121X"</f>
        <v>36072119920312121X</v>
      </c>
      <c r="D90" t="s">
        <v>161</v>
      </c>
      <c r="E90" t="s">
        <v>162</v>
      </c>
      <c r="F90" t="str">
        <f>"2019-02-14 18:05:59"</f>
        <v>2019-02-14 18:05:59</v>
      </c>
    </row>
    <row r="91" spans="1:6" x14ac:dyDescent="0.3">
      <c r="A91" t="s">
        <v>0</v>
      </c>
      <c r="B91" t="str">
        <f>"15052732671"</f>
        <v>15052732671</v>
      </c>
      <c r="C91" t="s">
        <v>0</v>
      </c>
      <c r="D91" t="s">
        <v>0</v>
      </c>
      <c r="E91" t="s">
        <v>0</v>
      </c>
      <c r="F91" t="str">
        <f>"2019-02-14 18:00:16"</f>
        <v>2019-02-14 18:00:16</v>
      </c>
    </row>
    <row r="92" spans="1:6" x14ac:dyDescent="0.3">
      <c r="A92" t="s">
        <v>0</v>
      </c>
      <c r="B92" t="str">
        <f>"15051757399"</f>
        <v>15051757399</v>
      </c>
      <c r="C92" t="s">
        <v>0</v>
      </c>
      <c r="D92" t="s">
        <v>0</v>
      </c>
      <c r="E92" t="s">
        <v>0</v>
      </c>
      <c r="F92" t="str">
        <f>"2019-02-14 17:57:52"</f>
        <v>2019-02-14 17:57:52</v>
      </c>
    </row>
    <row r="93" spans="1:6" x14ac:dyDescent="0.3">
      <c r="A93" t="s">
        <v>163</v>
      </c>
      <c r="B93" t="str">
        <f>"15820086768"</f>
        <v>15820086768</v>
      </c>
      <c r="C93" t="str">
        <f>"370502198711026013"</f>
        <v>370502198711026013</v>
      </c>
      <c r="D93" t="s">
        <v>0</v>
      </c>
      <c r="E93" t="s">
        <v>0</v>
      </c>
      <c r="F93" t="str">
        <f>"2019-02-14 17:56:06"</f>
        <v>2019-02-14 17:56:06</v>
      </c>
    </row>
    <row r="94" spans="1:6" x14ac:dyDescent="0.3">
      <c r="A94" t="s">
        <v>164</v>
      </c>
      <c r="B94" t="str">
        <f>"13573960136"</f>
        <v>13573960136</v>
      </c>
      <c r="C94" t="str">
        <f>"371326198804045847"</f>
        <v>371326198804045847</v>
      </c>
      <c r="D94" t="s">
        <v>165</v>
      </c>
      <c r="E94" t="s">
        <v>166</v>
      </c>
      <c r="F94" t="str">
        <f>"2019-02-14 17:54:33"</f>
        <v>2019-02-14 17:54:33</v>
      </c>
    </row>
    <row r="95" spans="1:6" x14ac:dyDescent="0.3">
      <c r="A95" t="s">
        <v>0</v>
      </c>
      <c r="B95" t="str">
        <f>"13421409068"</f>
        <v>13421409068</v>
      </c>
      <c r="C95" t="s">
        <v>0</v>
      </c>
      <c r="D95" t="s">
        <v>0</v>
      </c>
      <c r="E95" t="s">
        <v>0</v>
      </c>
      <c r="F95" t="str">
        <f>"2019-02-14 17:48:49"</f>
        <v>2019-02-14 17:48:49</v>
      </c>
    </row>
    <row r="96" spans="1:6" x14ac:dyDescent="0.3">
      <c r="A96" t="s">
        <v>167</v>
      </c>
      <c r="B96" t="str">
        <f>"18716857312"</f>
        <v>18716857312</v>
      </c>
      <c r="C96" t="str">
        <f>"51072519870814642X"</f>
        <v>51072519870814642X</v>
      </c>
      <c r="D96" t="s">
        <v>168</v>
      </c>
      <c r="E96" t="s">
        <v>169</v>
      </c>
      <c r="F96" t="str">
        <f>"2019-02-14 17:48:12"</f>
        <v>2019-02-14 17:48:12</v>
      </c>
    </row>
    <row r="97" spans="1:6" x14ac:dyDescent="0.3">
      <c r="A97" t="s">
        <v>170</v>
      </c>
      <c r="B97" t="str">
        <f>"17711371917"</f>
        <v>17711371917</v>
      </c>
      <c r="C97" t="str">
        <f>"511324198512040853"</f>
        <v>511324198512040853</v>
      </c>
      <c r="D97" t="s">
        <v>0</v>
      </c>
      <c r="E97" t="s">
        <v>0</v>
      </c>
      <c r="F97" t="str">
        <f>"2019-02-14 17:41:17"</f>
        <v>2019-02-14 17:41:17</v>
      </c>
    </row>
    <row r="98" spans="1:6" x14ac:dyDescent="0.3">
      <c r="A98" t="s">
        <v>0</v>
      </c>
      <c r="B98" t="str">
        <f>"13999978548"</f>
        <v>13999978548</v>
      </c>
      <c r="C98" t="s">
        <v>0</v>
      </c>
      <c r="D98" t="s">
        <v>0</v>
      </c>
      <c r="E98" t="s">
        <v>0</v>
      </c>
      <c r="F98" t="str">
        <f>"2019-02-14 17:39:13"</f>
        <v>2019-02-14 17:39:13</v>
      </c>
    </row>
    <row r="99" spans="1:6" x14ac:dyDescent="0.3">
      <c r="A99" t="s">
        <v>171</v>
      </c>
      <c r="B99" t="str">
        <f>"15534880680"</f>
        <v>15534880680</v>
      </c>
      <c r="C99" t="str">
        <f>"142730198908180335"</f>
        <v>142730198908180335</v>
      </c>
      <c r="D99" t="s">
        <v>0</v>
      </c>
      <c r="E99" t="s">
        <v>0</v>
      </c>
      <c r="F99" t="str">
        <f>"2019-02-14 17:38:31"</f>
        <v>2019-02-14 17:38:31</v>
      </c>
    </row>
    <row r="100" spans="1:6" x14ac:dyDescent="0.3">
      <c r="A100" t="s">
        <v>172</v>
      </c>
      <c r="B100" t="str">
        <f>"15100350989"</f>
        <v>15100350989</v>
      </c>
      <c r="C100" t="str">
        <f>"13032419801110006X"</f>
        <v>13032419801110006X</v>
      </c>
      <c r="D100" t="s">
        <v>173</v>
      </c>
      <c r="E100" t="s">
        <v>174</v>
      </c>
      <c r="F100" t="str">
        <f>"2019-02-14 17:38:06"</f>
        <v>2019-02-14 17:38:06</v>
      </c>
    </row>
    <row r="101" spans="1:6" x14ac:dyDescent="0.3">
      <c r="A101" t="s">
        <v>0</v>
      </c>
      <c r="B101" t="str">
        <f>"13851477192"</f>
        <v>13851477192</v>
      </c>
      <c r="C101" t="s">
        <v>0</v>
      </c>
      <c r="D101" t="s">
        <v>0</v>
      </c>
      <c r="E101" t="s">
        <v>0</v>
      </c>
      <c r="F101" t="str">
        <f>"2019-02-14 17:36:06"</f>
        <v>2019-02-14 17:36:06</v>
      </c>
    </row>
    <row r="102" spans="1:6" x14ac:dyDescent="0.3">
      <c r="A102" t="s">
        <v>0</v>
      </c>
      <c r="B102" t="str">
        <f>"18248991959"</f>
        <v>18248991959</v>
      </c>
      <c r="C102" t="s">
        <v>0</v>
      </c>
      <c r="D102" t="s">
        <v>0</v>
      </c>
      <c r="E102" t="s">
        <v>0</v>
      </c>
      <c r="F102" t="str">
        <f>"2019-02-14 17:35:11"</f>
        <v>2019-02-14 17:35:11</v>
      </c>
    </row>
    <row r="103" spans="1:6" x14ac:dyDescent="0.3">
      <c r="A103" t="s">
        <v>175</v>
      </c>
      <c r="B103" t="str">
        <f>"13965795369"</f>
        <v>13965795369</v>
      </c>
      <c r="C103" t="str">
        <f>"341281198108310014"</f>
        <v>341281198108310014</v>
      </c>
      <c r="D103" t="s">
        <v>176</v>
      </c>
      <c r="E103" t="s">
        <v>177</v>
      </c>
      <c r="F103" t="str">
        <f>"2019-02-14 17:32:05"</f>
        <v>2019-02-14 17:32:05</v>
      </c>
    </row>
    <row r="104" spans="1:6" x14ac:dyDescent="0.3">
      <c r="A104" t="s">
        <v>178</v>
      </c>
      <c r="B104" t="str">
        <f>"18095343588"</f>
        <v>18095343588</v>
      </c>
      <c r="C104" t="str">
        <f>"62282219840311472X"</f>
        <v>62282219840311472X</v>
      </c>
      <c r="D104" t="s">
        <v>179</v>
      </c>
      <c r="E104" t="s">
        <v>179</v>
      </c>
      <c r="F104" t="str">
        <f>"2019-02-14 17:31:23"</f>
        <v>2019-02-14 17:31:23</v>
      </c>
    </row>
    <row r="105" spans="1:6" x14ac:dyDescent="0.3">
      <c r="A105" t="s">
        <v>0</v>
      </c>
      <c r="B105" t="str">
        <f>"18084423301"</f>
        <v>18084423301</v>
      </c>
      <c r="C105" t="s">
        <v>0</v>
      </c>
      <c r="D105" t="s">
        <v>0</v>
      </c>
      <c r="E105" t="s">
        <v>0</v>
      </c>
      <c r="F105" t="str">
        <f>"2019-02-14 17:27:15"</f>
        <v>2019-02-14 17:27:15</v>
      </c>
    </row>
    <row r="106" spans="1:6" x14ac:dyDescent="0.3">
      <c r="A106" t="s">
        <v>0</v>
      </c>
      <c r="B106" t="str">
        <f>"13059477141"</f>
        <v>13059477141</v>
      </c>
      <c r="C106" t="s">
        <v>0</v>
      </c>
      <c r="D106" t="s">
        <v>0</v>
      </c>
      <c r="E106" t="s">
        <v>0</v>
      </c>
      <c r="F106" t="str">
        <f>"2019-02-14 17:25:37"</f>
        <v>2019-02-14 17:25:37</v>
      </c>
    </row>
    <row r="107" spans="1:6" x14ac:dyDescent="0.3">
      <c r="A107" t="s">
        <v>0</v>
      </c>
      <c r="B107" t="str">
        <f>"13529151015"</f>
        <v>13529151015</v>
      </c>
      <c r="C107" t="s">
        <v>0</v>
      </c>
      <c r="D107" t="s">
        <v>0</v>
      </c>
      <c r="E107" t="s">
        <v>0</v>
      </c>
      <c r="F107" t="str">
        <f>"2019-02-14 17:24:44"</f>
        <v>2019-02-14 17:24:44</v>
      </c>
    </row>
    <row r="108" spans="1:6" x14ac:dyDescent="0.3">
      <c r="A108" t="s">
        <v>0</v>
      </c>
      <c r="B108" t="str">
        <f>"18523745686"</f>
        <v>18523745686</v>
      </c>
      <c r="C108" t="s">
        <v>0</v>
      </c>
      <c r="D108" t="s">
        <v>0</v>
      </c>
      <c r="E108" t="s">
        <v>0</v>
      </c>
      <c r="F108" t="str">
        <f>"2019-02-14 17:24:41"</f>
        <v>2019-02-14 17:24:41</v>
      </c>
    </row>
    <row r="109" spans="1:6" x14ac:dyDescent="0.3">
      <c r="A109" t="s">
        <v>180</v>
      </c>
      <c r="B109" t="str">
        <f>"18032170591"</f>
        <v>18032170591</v>
      </c>
      <c r="C109" t="str">
        <f>"130184198604253518"</f>
        <v>130184198604253518</v>
      </c>
      <c r="D109" t="s">
        <v>181</v>
      </c>
      <c r="E109" t="s">
        <v>182</v>
      </c>
      <c r="F109" t="str">
        <f>"2019-02-14 17:21:09"</f>
        <v>2019-02-14 17:21:09</v>
      </c>
    </row>
    <row r="110" spans="1:6" x14ac:dyDescent="0.3">
      <c r="A110" t="s">
        <v>0</v>
      </c>
      <c r="B110" t="str">
        <f>"18959840629"</f>
        <v>18959840629</v>
      </c>
      <c r="C110" t="s">
        <v>0</v>
      </c>
      <c r="D110" t="s">
        <v>0</v>
      </c>
      <c r="E110" t="s">
        <v>0</v>
      </c>
      <c r="F110" t="str">
        <f>"2019-02-14 17:19:23"</f>
        <v>2019-02-14 17:19:23</v>
      </c>
    </row>
    <row r="111" spans="1:6" x14ac:dyDescent="0.3">
      <c r="A111" t="s">
        <v>0</v>
      </c>
      <c r="B111" t="str">
        <f>"15916484350"</f>
        <v>15916484350</v>
      </c>
      <c r="C111" t="s">
        <v>0</v>
      </c>
      <c r="D111" t="s">
        <v>0</v>
      </c>
      <c r="E111" t="s">
        <v>0</v>
      </c>
      <c r="F111" t="str">
        <f>"2019-02-14 17:13:48"</f>
        <v>2019-02-14 17:13:48</v>
      </c>
    </row>
    <row r="112" spans="1:6" x14ac:dyDescent="0.3">
      <c r="A112" t="s">
        <v>0</v>
      </c>
      <c r="B112" t="str">
        <f>"17609083137"</f>
        <v>17609083137</v>
      </c>
      <c r="C112" t="s">
        <v>0</v>
      </c>
      <c r="D112" t="s">
        <v>0</v>
      </c>
      <c r="E112" t="s">
        <v>0</v>
      </c>
      <c r="F112" t="str">
        <f>"2019-02-14 17:11:09"</f>
        <v>2019-02-14 17:11:09</v>
      </c>
    </row>
    <row r="113" spans="1:6" x14ac:dyDescent="0.3">
      <c r="A113" t="s">
        <v>183</v>
      </c>
      <c r="B113" t="str">
        <f>"18308834105"</f>
        <v>18308834105</v>
      </c>
      <c r="C113" t="str">
        <f>"533527199706110418"</f>
        <v>533527199706110418</v>
      </c>
      <c r="D113" t="s">
        <v>184</v>
      </c>
      <c r="E113" t="s">
        <v>185</v>
      </c>
      <c r="F113" t="str">
        <f>"2019-02-14 17:09:13"</f>
        <v>2019-02-14 17:09:13</v>
      </c>
    </row>
    <row r="114" spans="1:6" x14ac:dyDescent="0.3">
      <c r="A114" t="s">
        <v>0</v>
      </c>
      <c r="B114" t="str">
        <f>"13112500898"</f>
        <v>13112500898</v>
      </c>
      <c r="C114" t="s">
        <v>0</v>
      </c>
      <c r="D114" t="s">
        <v>0</v>
      </c>
      <c r="E114" t="s">
        <v>0</v>
      </c>
      <c r="F114" t="str">
        <f>"2019-02-14 17:08:40"</f>
        <v>2019-02-14 17:08:40</v>
      </c>
    </row>
    <row r="115" spans="1:6" x14ac:dyDescent="0.3">
      <c r="A115" t="s">
        <v>0</v>
      </c>
      <c r="B115" t="str">
        <f>"15017067056"</f>
        <v>15017067056</v>
      </c>
      <c r="C115" t="s">
        <v>0</v>
      </c>
      <c r="D115" t="s">
        <v>0</v>
      </c>
      <c r="E115" t="s">
        <v>0</v>
      </c>
      <c r="F115" t="str">
        <f>"2019-02-14 17:03:53"</f>
        <v>2019-02-14 17:03:53</v>
      </c>
    </row>
    <row r="116" spans="1:6" x14ac:dyDescent="0.3">
      <c r="A116" t="s">
        <v>0</v>
      </c>
      <c r="B116" t="str">
        <f>"18216600208"</f>
        <v>18216600208</v>
      </c>
      <c r="C116" t="s">
        <v>0</v>
      </c>
      <c r="D116" t="s">
        <v>0</v>
      </c>
      <c r="E116" t="s">
        <v>0</v>
      </c>
      <c r="F116" t="str">
        <f>"2019-02-14 17:02:27"</f>
        <v>2019-02-14 17:02:27</v>
      </c>
    </row>
    <row r="117" spans="1:6" x14ac:dyDescent="0.3">
      <c r="A117" t="s">
        <v>186</v>
      </c>
      <c r="B117" t="str">
        <f>"15270600529"</f>
        <v>15270600529</v>
      </c>
      <c r="C117" t="str">
        <f>"360731199008163839"</f>
        <v>360731199008163839</v>
      </c>
      <c r="D117" t="s">
        <v>187</v>
      </c>
      <c r="E117" t="s">
        <v>188</v>
      </c>
      <c r="F117" t="str">
        <f>"2019-02-14 17:01:46"</f>
        <v>2019-02-14 17:01:46</v>
      </c>
    </row>
    <row r="118" spans="1:6" x14ac:dyDescent="0.3">
      <c r="A118" t="s">
        <v>0</v>
      </c>
      <c r="B118" t="str">
        <f>"15776941115"</f>
        <v>15776941115</v>
      </c>
      <c r="C118" t="s">
        <v>0</v>
      </c>
      <c r="D118" t="s">
        <v>0</v>
      </c>
      <c r="E118" t="s">
        <v>0</v>
      </c>
      <c r="F118" t="str">
        <f>"2019-02-14 17:01:08"</f>
        <v>2019-02-14 17:01:08</v>
      </c>
    </row>
    <row r="119" spans="1:6" x14ac:dyDescent="0.3">
      <c r="A119" t="s">
        <v>189</v>
      </c>
      <c r="B119" t="str">
        <f>"13534233224"</f>
        <v>13534233224</v>
      </c>
      <c r="C119" t="str">
        <f>"410328199504115515"</f>
        <v>410328199504115515</v>
      </c>
      <c r="D119" t="s">
        <v>0</v>
      </c>
      <c r="E119" t="s">
        <v>0</v>
      </c>
      <c r="F119" t="str">
        <f>"2019-02-14 16:59:21"</f>
        <v>2019-02-14 16:59:21</v>
      </c>
    </row>
    <row r="120" spans="1:6" x14ac:dyDescent="0.3">
      <c r="A120" t="s">
        <v>190</v>
      </c>
      <c r="B120" t="str">
        <f>"18306509456"</f>
        <v>18306509456</v>
      </c>
      <c r="C120" t="str">
        <f>"371325198808286617"</f>
        <v>371325198808286617</v>
      </c>
      <c r="D120" t="s">
        <v>191</v>
      </c>
      <c r="E120" t="s">
        <v>192</v>
      </c>
      <c r="F120" t="str">
        <f>"2019-02-14 16:59:04"</f>
        <v>2019-02-14 16:59:04</v>
      </c>
    </row>
    <row r="121" spans="1:6" x14ac:dyDescent="0.3">
      <c r="A121" t="s">
        <v>0</v>
      </c>
      <c r="B121" t="str">
        <f>"18315930406"</f>
        <v>18315930406</v>
      </c>
      <c r="C121" t="s">
        <v>0</v>
      </c>
      <c r="D121" t="s">
        <v>0</v>
      </c>
      <c r="E121" t="s">
        <v>0</v>
      </c>
      <c r="F121" t="str">
        <f>"2019-02-14 16:54:40"</f>
        <v>2019-02-14 16:54:40</v>
      </c>
    </row>
    <row r="122" spans="1:6" x14ac:dyDescent="0.3">
      <c r="A122" t="s">
        <v>193</v>
      </c>
      <c r="B122" t="str">
        <f>"18122157646"</f>
        <v>18122157646</v>
      </c>
      <c r="C122" t="str">
        <f>"431023199110014830"</f>
        <v>431023199110014830</v>
      </c>
      <c r="D122" t="s">
        <v>194</v>
      </c>
      <c r="E122" t="s">
        <v>195</v>
      </c>
      <c r="F122" t="str">
        <f>"2019-02-14 16:54:14"</f>
        <v>2019-02-14 16:54:14</v>
      </c>
    </row>
    <row r="123" spans="1:6" x14ac:dyDescent="0.3">
      <c r="A123" t="s">
        <v>0</v>
      </c>
      <c r="B123" t="str">
        <f>"13694166963"</f>
        <v>13694166963</v>
      </c>
      <c r="C123" t="s">
        <v>0</v>
      </c>
      <c r="D123" t="s">
        <v>0</v>
      </c>
      <c r="E123" t="s">
        <v>0</v>
      </c>
      <c r="F123" t="str">
        <f>"2019-02-14 16:53:59"</f>
        <v>2019-02-14 16:53:59</v>
      </c>
    </row>
    <row r="124" spans="1:6" x14ac:dyDescent="0.3">
      <c r="A124" t="s">
        <v>196</v>
      </c>
      <c r="B124" t="str">
        <f>"15200126301"</f>
        <v>15200126301</v>
      </c>
      <c r="C124" t="str">
        <f>"13042719980831593X"</f>
        <v>13042719980831593X</v>
      </c>
      <c r="D124" t="s">
        <v>197</v>
      </c>
      <c r="E124" t="s">
        <v>198</v>
      </c>
      <c r="F124" t="str">
        <f>"2019-02-14 16:49:24"</f>
        <v>2019-02-14 16:49:24</v>
      </c>
    </row>
    <row r="125" spans="1:6" x14ac:dyDescent="0.3">
      <c r="A125" t="s">
        <v>199</v>
      </c>
      <c r="B125" t="str">
        <f>"18663610687"</f>
        <v>18663610687</v>
      </c>
      <c r="C125" t="str">
        <f>"370703199910172226"</f>
        <v>370703199910172226</v>
      </c>
      <c r="D125" t="s">
        <v>200</v>
      </c>
      <c r="E125" t="s">
        <v>201</v>
      </c>
      <c r="F125" t="str">
        <f>"2019-02-14 16:48:18"</f>
        <v>2019-02-14 16:48:18</v>
      </c>
    </row>
    <row r="126" spans="1:6" x14ac:dyDescent="0.3">
      <c r="A126" t="s">
        <v>0</v>
      </c>
      <c r="B126" t="str">
        <f>"13201380224"</f>
        <v>13201380224</v>
      </c>
      <c r="C126" t="s">
        <v>0</v>
      </c>
      <c r="D126" t="s">
        <v>0</v>
      </c>
      <c r="E126" t="s">
        <v>0</v>
      </c>
      <c r="F126" t="str">
        <f>"2019-02-14 16:47:32"</f>
        <v>2019-02-14 16:47:32</v>
      </c>
    </row>
    <row r="127" spans="1:6" x14ac:dyDescent="0.3">
      <c r="A127" t="s">
        <v>0</v>
      </c>
      <c r="B127" t="str">
        <f>"13685891351"</f>
        <v>13685891351</v>
      </c>
      <c r="C127" t="s">
        <v>0</v>
      </c>
      <c r="D127" t="s">
        <v>0</v>
      </c>
      <c r="E127" t="s">
        <v>0</v>
      </c>
      <c r="F127" t="str">
        <f>"2019-02-14 16:46:46"</f>
        <v>2019-02-14 16:46:46</v>
      </c>
    </row>
    <row r="128" spans="1:6" x14ac:dyDescent="0.3">
      <c r="A128" t="s">
        <v>202</v>
      </c>
      <c r="B128" t="str">
        <f>"15829210731"</f>
        <v>15829210731</v>
      </c>
      <c r="C128" t="str">
        <f>"612723199101200431"</f>
        <v>612723199101200431</v>
      </c>
      <c r="D128" t="s">
        <v>203</v>
      </c>
      <c r="E128" t="s">
        <v>204</v>
      </c>
      <c r="F128" t="str">
        <f>"2019-02-14 16:46:41"</f>
        <v>2019-02-14 16:46:41</v>
      </c>
    </row>
    <row r="129" spans="1:6" x14ac:dyDescent="0.3">
      <c r="A129" t="s">
        <v>0</v>
      </c>
      <c r="B129" t="str">
        <f>"18582132506"</f>
        <v>18582132506</v>
      </c>
      <c r="C129" t="s">
        <v>0</v>
      </c>
      <c r="D129" t="s">
        <v>0</v>
      </c>
      <c r="E129" t="s">
        <v>0</v>
      </c>
      <c r="F129" t="str">
        <f>"2019-02-14 16:45:47"</f>
        <v>2019-02-14 16:45:47</v>
      </c>
    </row>
    <row r="130" spans="1:6" x14ac:dyDescent="0.3">
      <c r="A130" t="s">
        <v>0</v>
      </c>
      <c r="B130" t="str">
        <f>"13836305468"</f>
        <v>13836305468</v>
      </c>
      <c r="C130" t="s">
        <v>0</v>
      </c>
      <c r="D130" t="s">
        <v>0</v>
      </c>
      <c r="E130" t="s">
        <v>0</v>
      </c>
      <c r="F130" t="str">
        <f>"2019-02-14 16:44:52"</f>
        <v>2019-02-14 16:44:52</v>
      </c>
    </row>
    <row r="131" spans="1:6" x14ac:dyDescent="0.3">
      <c r="A131" t="s">
        <v>205</v>
      </c>
      <c r="B131" t="str">
        <f>"18265467911"</f>
        <v>18265467911</v>
      </c>
      <c r="C131" t="str">
        <f>"370521196602143616"</f>
        <v>370521196602143616</v>
      </c>
      <c r="D131" t="s">
        <v>206</v>
      </c>
      <c r="E131" t="s">
        <v>207</v>
      </c>
      <c r="F131" t="str">
        <f>"2019-02-14 16:44:48"</f>
        <v>2019-02-14 16:44:48</v>
      </c>
    </row>
    <row r="132" spans="1:6" x14ac:dyDescent="0.3">
      <c r="A132" t="s">
        <v>208</v>
      </c>
      <c r="B132" t="str">
        <f>"18727210219"</f>
        <v>18727210219</v>
      </c>
      <c r="C132" t="str">
        <f>"420528199102194110"</f>
        <v>420528199102194110</v>
      </c>
      <c r="D132" t="s">
        <v>209</v>
      </c>
      <c r="E132" t="s">
        <v>210</v>
      </c>
      <c r="F132" t="str">
        <f>"2019-02-14 16:37:28"</f>
        <v>2019-02-14 16:37:28</v>
      </c>
    </row>
    <row r="133" spans="1:6" x14ac:dyDescent="0.3">
      <c r="A133" t="s">
        <v>211</v>
      </c>
      <c r="B133" t="str">
        <f>"13938483164"</f>
        <v>13938483164</v>
      </c>
      <c r="C133" t="str">
        <f>"410326198604050619"</f>
        <v>410326198604050619</v>
      </c>
      <c r="D133" t="s">
        <v>212</v>
      </c>
      <c r="E133" t="s">
        <v>213</v>
      </c>
      <c r="F133" t="str">
        <f>"2019-02-14 16:37:15"</f>
        <v>2019-02-14 16:37:15</v>
      </c>
    </row>
    <row r="134" spans="1:6" x14ac:dyDescent="0.3">
      <c r="A134" t="s">
        <v>0</v>
      </c>
      <c r="B134" t="str">
        <f>"13653259666"</f>
        <v>13653259666</v>
      </c>
      <c r="C134" t="s">
        <v>0</v>
      </c>
      <c r="D134" t="s">
        <v>0</v>
      </c>
      <c r="E134" t="s">
        <v>0</v>
      </c>
      <c r="F134" t="str">
        <f>"2019-02-14 16:36:03"</f>
        <v>2019-02-14 16:36:03</v>
      </c>
    </row>
    <row r="135" spans="1:6" x14ac:dyDescent="0.3">
      <c r="A135" t="s">
        <v>214</v>
      </c>
      <c r="B135" t="str">
        <f>"13839470728"</f>
        <v>13839470728</v>
      </c>
      <c r="C135" t="str">
        <f>"412729197810131434"</f>
        <v>412729197810131434</v>
      </c>
      <c r="D135" t="s">
        <v>0</v>
      </c>
      <c r="E135" t="s">
        <v>0</v>
      </c>
      <c r="F135" t="str">
        <f>"2019-02-14 16:35:11"</f>
        <v>2019-02-14 16:35:11</v>
      </c>
    </row>
    <row r="136" spans="1:6" x14ac:dyDescent="0.3">
      <c r="A136" t="s">
        <v>0</v>
      </c>
      <c r="B136" t="str">
        <f>"13093696658"</f>
        <v>13093696658</v>
      </c>
      <c r="C136" t="s">
        <v>0</v>
      </c>
      <c r="D136" t="s">
        <v>0</v>
      </c>
      <c r="E136" t="s">
        <v>0</v>
      </c>
      <c r="F136" t="str">
        <f>"2019-02-14 16:33:11"</f>
        <v>2019-02-14 16:33:11</v>
      </c>
    </row>
    <row r="137" spans="1:6" x14ac:dyDescent="0.3">
      <c r="A137" t="s">
        <v>215</v>
      </c>
      <c r="B137" t="str">
        <f>"15085982989"</f>
        <v>15085982989</v>
      </c>
      <c r="C137" t="str">
        <f>"522426199008226515"</f>
        <v>522426199008226515</v>
      </c>
      <c r="D137" t="s">
        <v>0</v>
      </c>
      <c r="E137" t="s">
        <v>0</v>
      </c>
      <c r="F137" t="str">
        <f>"2019-02-14 16:32:45"</f>
        <v>2019-02-14 16:32:45</v>
      </c>
    </row>
    <row r="138" spans="1:6" x14ac:dyDescent="0.3">
      <c r="A138" t="s">
        <v>216</v>
      </c>
      <c r="B138" t="str">
        <f>"18179108847"</f>
        <v>18179108847</v>
      </c>
      <c r="C138" t="str">
        <f>"520202199912294731"</f>
        <v>520202199912294731</v>
      </c>
      <c r="D138" t="s">
        <v>217</v>
      </c>
      <c r="E138" t="s">
        <v>218</v>
      </c>
      <c r="F138" t="str">
        <f>"2019-02-14 16:31:00"</f>
        <v>2019-02-14 16:31:00</v>
      </c>
    </row>
    <row r="139" spans="1:6" x14ac:dyDescent="0.3">
      <c r="A139" t="s">
        <v>0</v>
      </c>
      <c r="B139" t="str">
        <f>"15633597000"</f>
        <v>15633597000</v>
      </c>
      <c r="C139" t="s">
        <v>0</v>
      </c>
      <c r="D139" t="s">
        <v>0</v>
      </c>
      <c r="E139" t="s">
        <v>0</v>
      </c>
      <c r="F139" t="str">
        <f>"2019-02-14 16:30:28"</f>
        <v>2019-02-14 16:30:28</v>
      </c>
    </row>
    <row r="140" spans="1:6" x14ac:dyDescent="0.3">
      <c r="A140" t="s">
        <v>219</v>
      </c>
      <c r="B140" t="str">
        <f>"13680642006"</f>
        <v>13680642006</v>
      </c>
      <c r="C140" t="str">
        <f>"330226196401296091"</f>
        <v>330226196401296091</v>
      </c>
      <c r="D140" t="s">
        <v>220</v>
      </c>
      <c r="E140" t="s">
        <v>220</v>
      </c>
      <c r="F140" t="str">
        <f>"2019-02-14 16:29:00"</f>
        <v>2019-02-14 16:29:00</v>
      </c>
    </row>
    <row r="141" spans="1:6" x14ac:dyDescent="0.3">
      <c r="A141" t="s">
        <v>221</v>
      </c>
      <c r="B141" t="str">
        <f>"13980831693"</f>
        <v>13980831693</v>
      </c>
      <c r="C141" t="str">
        <f>"510104198203252871"</f>
        <v>510104198203252871</v>
      </c>
      <c r="D141" t="s">
        <v>0</v>
      </c>
      <c r="E141" t="s">
        <v>0</v>
      </c>
      <c r="F141" t="str">
        <f>"2019-02-14 16:26:42"</f>
        <v>2019-02-14 16:26:42</v>
      </c>
    </row>
    <row r="142" spans="1:6" x14ac:dyDescent="0.3">
      <c r="A142" t="s">
        <v>222</v>
      </c>
      <c r="B142" t="str">
        <f>"18090776758"</f>
        <v>18090776758</v>
      </c>
      <c r="C142" t="str">
        <f>"510603199101176332"</f>
        <v>510603199101176332</v>
      </c>
      <c r="D142" t="s">
        <v>223</v>
      </c>
      <c r="E142" t="s">
        <v>224</v>
      </c>
      <c r="F142" t="str">
        <f>"2019-02-14 16:25:19"</f>
        <v>2019-02-14 16:25:19</v>
      </c>
    </row>
    <row r="143" spans="1:6" x14ac:dyDescent="0.3">
      <c r="A143" t="s">
        <v>225</v>
      </c>
      <c r="B143" t="str">
        <f>"13376005719"</f>
        <v>13376005719</v>
      </c>
      <c r="C143" t="str">
        <f>"321282198708260084"</f>
        <v>321282198708260084</v>
      </c>
      <c r="D143" t="s">
        <v>226</v>
      </c>
      <c r="E143" t="s">
        <v>227</v>
      </c>
      <c r="F143" t="str">
        <f>"2019-02-14 16:24:40"</f>
        <v>2019-02-14 16:24:40</v>
      </c>
    </row>
    <row r="144" spans="1:6" x14ac:dyDescent="0.3">
      <c r="A144" t="s">
        <v>0</v>
      </c>
      <c r="B144" t="str">
        <f>"18363501977"</f>
        <v>18363501977</v>
      </c>
      <c r="C144" t="s">
        <v>0</v>
      </c>
      <c r="D144" t="s">
        <v>0</v>
      </c>
      <c r="E144" t="s">
        <v>0</v>
      </c>
      <c r="F144" t="str">
        <f>"2019-02-14 16:23:06"</f>
        <v>2019-02-14 16:23:06</v>
      </c>
    </row>
    <row r="145" spans="1:6" x14ac:dyDescent="0.3">
      <c r="A145" t="s">
        <v>228</v>
      </c>
      <c r="B145" t="str">
        <f>"17865766667"</f>
        <v>17865766667</v>
      </c>
      <c r="C145" t="str">
        <f>"370830199104222238"</f>
        <v>370830199104222238</v>
      </c>
      <c r="D145" t="s">
        <v>229</v>
      </c>
      <c r="E145" t="s">
        <v>230</v>
      </c>
      <c r="F145" t="str">
        <f>"2019-02-14 16:22:11"</f>
        <v>2019-02-14 16:22:11</v>
      </c>
    </row>
    <row r="146" spans="1:6" x14ac:dyDescent="0.3">
      <c r="A146" t="s">
        <v>0</v>
      </c>
      <c r="B146" t="str">
        <f>"13310631235"</f>
        <v>13310631235</v>
      </c>
      <c r="C146" t="s">
        <v>0</v>
      </c>
      <c r="D146" t="s">
        <v>0</v>
      </c>
      <c r="E146" t="s">
        <v>0</v>
      </c>
      <c r="F146" t="str">
        <f>"2019-02-14 16:21:07"</f>
        <v>2019-02-14 16:21:07</v>
      </c>
    </row>
    <row r="147" spans="1:6" x14ac:dyDescent="0.3">
      <c r="A147" t="s">
        <v>231</v>
      </c>
      <c r="B147" t="str">
        <f>"13894212685"</f>
        <v>13894212685</v>
      </c>
      <c r="C147" t="str">
        <f>"220211199411081215"</f>
        <v>220211199411081215</v>
      </c>
      <c r="D147" t="s">
        <v>232</v>
      </c>
      <c r="E147" t="s">
        <v>233</v>
      </c>
      <c r="F147" t="str">
        <f>"2019-02-14 16:17:52"</f>
        <v>2019-02-14 16:17:52</v>
      </c>
    </row>
    <row r="148" spans="1:6" x14ac:dyDescent="0.3">
      <c r="A148" t="s">
        <v>234</v>
      </c>
      <c r="B148" t="str">
        <f>"18287534416"</f>
        <v>18287534416</v>
      </c>
      <c r="C148" t="str">
        <f>"53300120000927151X"</f>
        <v>53300120000927151X</v>
      </c>
      <c r="D148" t="s">
        <v>235</v>
      </c>
      <c r="E148" t="s">
        <v>236</v>
      </c>
      <c r="F148" t="str">
        <f>"2019-02-14 16:16:27"</f>
        <v>2019-02-14 16:16:27</v>
      </c>
    </row>
    <row r="149" spans="1:6" x14ac:dyDescent="0.3">
      <c r="A149" t="s">
        <v>237</v>
      </c>
      <c r="B149" t="str">
        <f>"18714598323"</f>
        <v>18714598323</v>
      </c>
      <c r="C149" t="str">
        <f>"230321199404182712"</f>
        <v>230321199404182712</v>
      </c>
      <c r="D149" t="s">
        <v>238</v>
      </c>
      <c r="E149" t="s">
        <v>239</v>
      </c>
      <c r="F149" t="str">
        <f>"2019-02-14 16:15:35"</f>
        <v>2019-02-14 16:15:35</v>
      </c>
    </row>
    <row r="150" spans="1:6" x14ac:dyDescent="0.3">
      <c r="A150" t="s">
        <v>240</v>
      </c>
      <c r="B150" t="str">
        <f>"15031517603"</f>
        <v>15031517603</v>
      </c>
      <c r="C150" t="str">
        <f>"130224198911204715"</f>
        <v>130224198911204715</v>
      </c>
      <c r="D150" t="s">
        <v>241</v>
      </c>
      <c r="E150" t="s">
        <v>242</v>
      </c>
      <c r="F150" t="str">
        <f>"2019-02-14 16:13:50"</f>
        <v>2019-02-14 16:13:50</v>
      </c>
    </row>
    <row r="151" spans="1:6" x14ac:dyDescent="0.3">
      <c r="A151" t="s">
        <v>243</v>
      </c>
      <c r="B151" t="str">
        <f>"15185085670"</f>
        <v>15185085670</v>
      </c>
      <c r="C151" t="str">
        <f>"522502198006192112"</f>
        <v>522502198006192112</v>
      </c>
      <c r="D151" t="s">
        <v>244</v>
      </c>
      <c r="E151" t="s">
        <v>245</v>
      </c>
      <c r="F151" t="str">
        <f>"2019-02-14 16:13:44"</f>
        <v>2019-02-14 16:13:44</v>
      </c>
    </row>
    <row r="152" spans="1:6" x14ac:dyDescent="0.3">
      <c r="A152" t="s">
        <v>246</v>
      </c>
      <c r="B152" t="str">
        <f>"13913562069"</f>
        <v>13913562069</v>
      </c>
      <c r="C152" t="str">
        <f>"32058619851231503X"</f>
        <v>32058619851231503X</v>
      </c>
      <c r="D152" t="s">
        <v>247</v>
      </c>
      <c r="E152" t="s">
        <v>248</v>
      </c>
      <c r="F152" t="str">
        <f>"2019-02-14 16:12:16"</f>
        <v>2019-02-14 16:12:16</v>
      </c>
    </row>
    <row r="153" spans="1:6" x14ac:dyDescent="0.3">
      <c r="A153" t="s">
        <v>0</v>
      </c>
      <c r="B153" t="str">
        <f>"15210662845"</f>
        <v>15210662845</v>
      </c>
      <c r="C153" t="s">
        <v>0</v>
      </c>
      <c r="D153" t="s">
        <v>0</v>
      </c>
      <c r="E153" t="s">
        <v>0</v>
      </c>
      <c r="F153" t="str">
        <f>"2019-02-14 16:05:37"</f>
        <v>2019-02-14 16:05:37</v>
      </c>
    </row>
    <row r="154" spans="1:6" x14ac:dyDescent="0.3">
      <c r="A154" t="s">
        <v>0</v>
      </c>
      <c r="B154" t="str">
        <f>"15859577445"</f>
        <v>15859577445</v>
      </c>
      <c r="C154" t="s">
        <v>0</v>
      </c>
      <c r="D154" t="s">
        <v>0</v>
      </c>
      <c r="E154" t="s">
        <v>0</v>
      </c>
      <c r="F154" t="str">
        <f>"2019-02-14 15:58:28"</f>
        <v>2019-02-14 15:58:28</v>
      </c>
    </row>
    <row r="155" spans="1:6" x14ac:dyDescent="0.3">
      <c r="A155" t="s">
        <v>0</v>
      </c>
      <c r="B155" t="str">
        <f>"18250980027"</f>
        <v>18250980027</v>
      </c>
      <c r="C155" t="s">
        <v>0</v>
      </c>
      <c r="D155" t="s">
        <v>0</v>
      </c>
      <c r="E155" t="s">
        <v>0</v>
      </c>
      <c r="F155" t="str">
        <f>"2019-02-14 15:55:22"</f>
        <v>2019-02-14 15:55:22</v>
      </c>
    </row>
    <row r="156" spans="1:6" x14ac:dyDescent="0.3">
      <c r="A156" t="s">
        <v>0</v>
      </c>
      <c r="B156" t="str">
        <f>"13456671133"</f>
        <v>13456671133</v>
      </c>
      <c r="C156" t="s">
        <v>0</v>
      </c>
      <c r="D156" t="s">
        <v>0</v>
      </c>
      <c r="E156" t="s">
        <v>0</v>
      </c>
      <c r="F156" t="str">
        <f>"2019-02-14 15:55:18"</f>
        <v>2019-02-14 15:55:18</v>
      </c>
    </row>
    <row r="157" spans="1:6" x14ac:dyDescent="0.3">
      <c r="A157" t="s">
        <v>249</v>
      </c>
      <c r="B157" t="str">
        <f>"18217303861"</f>
        <v>18217303861</v>
      </c>
      <c r="C157" t="str">
        <f>"341226199006186550"</f>
        <v>341226199006186550</v>
      </c>
      <c r="D157" t="s">
        <v>0</v>
      </c>
      <c r="E157" t="s">
        <v>0</v>
      </c>
      <c r="F157" t="str">
        <f>"2019-02-14 15:54:13"</f>
        <v>2019-02-14 15:54:13</v>
      </c>
    </row>
    <row r="158" spans="1:6" x14ac:dyDescent="0.3">
      <c r="A158" t="s">
        <v>250</v>
      </c>
      <c r="B158" t="str">
        <f>"18753953165"</f>
        <v>18753953165</v>
      </c>
      <c r="C158" t="str">
        <f>"371311198804262361"</f>
        <v>371311198804262361</v>
      </c>
      <c r="D158" t="s">
        <v>251</v>
      </c>
      <c r="E158" t="s">
        <v>252</v>
      </c>
      <c r="F158" t="str">
        <f>"2019-02-14 15:50:23"</f>
        <v>2019-02-14 15:50:23</v>
      </c>
    </row>
    <row r="159" spans="1:6" x14ac:dyDescent="0.3">
      <c r="A159" t="s">
        <v>0</v>
      </c>
      <c r="B159" t="str">
        <f>"17778078371"</f>
        <v>17778078371</v>
      </c>
      <c r="C159" t="s">
        <v>0</v>
      </c>
      <c r="D159" t="s">
        <v>0</v>
      </c>
      <c r="E159" t="s">
        <v>0</v>
      </c>
      <c r="F159" t="str">
        <f>"2019-02-14 15:49:54"</f>
        <v>2019-02-14 15:49:54</v>
      </c>
    </row>
    <row r="160" spans="1:6" x14ac:dyDescent="0.3">
      <c r="A160" t="s">
        <v>253</v>
      </c>
      <c r="B160" t="str">
        <f>"13709335120"</f>
        <v>13709335120</v>
      </c>
      <c r="C160" t="str">
        <f>"510321198809256057"</f>
        <v>510321198809256057</v>
      </c>
      <c r="D160" t="s">
        <v>254</v>
      </c>
      <c r="E160" t="s">
        <v>255</v>
      </c>
      <c r="F160" t="str">
        <f>"2019-02-14 15:49:49"</f>
        <v>2019-02-14 15:49:49</v>
      </c>
    </row>
    <row r="161" spans="1:6" x14ac:dyDescent="0.3">
      <c r="A161" t="s">
        <v>256</v>
      </c>
      <c r="B161" t="str">
        <f>"18768350070"</f>
        <v>18768350070</v>
      </c>
      <c r="C161" t="str">
        <f>"330523198112180718"</f>
        <v>330523198112180718</v>
      </c>
      <c r="D161" t="s">
        <v>257</v>
      </c>
      <c r="E161" t="s">
        <v>258</v>
      </c>
      <c r="F161" t="str">
        <f>"2019-02-14 15:48:34"</f>
        <v>2019-02-14 15:48:34</v>
      </c>
    </row>
    <row r="162" spans="1:6" x14ac:dyDescent="0.3">
      <c r="A162" t="s">
        <v>0</v>
      </c>
      <c r="B162" t="str">
        <f>"13509593271"</f>
        <v>13509593271</v>
      </c>
      <c r="C162" t="s">
        <v>0</v>
      </c>
      <c r="D162" t="s">
        <v>0</v>
      </c>
      <c r="E162" t="s">
        <v>0</v>
      </c>
      <c r="F162" t="str">
        <f>"2019-02-14 15:48:19"</f>
        <v>2019-02-14 15:48:19</v>
      </c>
    </row>
    <row r="163" spans="1:6" x14ac:dyDescent="0.3">
      <c r="A163" t="s">
        <v>0</v>
      </c>
      <c r="B163" t="str">
        <f>"18287717911"</f>
        <v>18287717911</v>
      </c>
      <c r="C163" t="s">
        <v>0</v>
      </c>
      <c r="D163" t="s">
        <v>0</v>
      </c>
      <c r="E163" t="s">
        <v>0</v>
      </c>
      <c r="F163" t="str">
        <f>"2019-02-14 15:47:09"</f>
        <v>2019-02-14 15:47:09</v>
      </c>
    </row>
    <row r="164" spans="1:6" x14ac:dyDescent="0.3">
      <c r="A164" t="s">
        <v>259</v>
      </c>
      <c r="B164" t="str">
        <f>"18181100675"</f>
        <v>18181100675</v>
      </c>
      <c r="C164" t="str">
        <f>"511303199202273056"</f>
        <v>511303199202273056</v>
      </c>
      <c r="D164" t="s">
        <v>260</v>
      </c>
      <c r="E164" t="s">
        <v>261</v>
      </c>
      <c r="F164" t="str">
        <f>"2019-02-14 15:47:06"</f>
        <v>2019-02-14 15:47:06</v>
      </c>
    </row>
    <row r="165" spans="1:6" x14ac:dyDescent="0.3">
      <c r="A165" t="s">
        <v>262</v>
      </c>
      <c r="B165" t="str">
        <f>"13076191603"</f>
        <v>13076191603</v>
      </c>
      <c r="C165" t="str">
        <f>"441624197602191130"</f>
        <v>441624197602191130</v>
      </c>
      <c r="D165" t="s">
        <v>0</v>
      </c>
      <c r="E165" t="s">
        <v>0</v>
      </c>
      <c r="F165" t="str">
        <f>"2019-02-14 15:45:32"</f>
        <v>2019-02-14 15:45:32</v>
      </c>
    </row>
    <row r="166" spans="1:6" x14ac:dyDescent="0.3">
      <c r="A166" t="s">
        <v>263</v>
      </c>
      <c r="B166" t="str">
        <f>"18428384234"</f>
        <v>18428384234</v>
      </c>
      <c r="C166" t="str">
        <f>"542123199509071230"</f>
        <v>542123199509071230</v>
      </c>
      <c r="D166" t="s">
        <v>0</v>
      </c>
      <c r="E166" t="s">
        <v>0</v>
      </c>
      <c r="F166" t="str">
        <f>"2019-02-14 15:43:59"</f>
        <v>2019-02-14 15:43:59</v>
      </c>
    </row>
    <row r="167" spans="1:6" x14ac:dyDescent="0.3">
      <c r="A167" t="s">
        <v>264</v>
      </c>
      <c r="B167" t="str">
        <f>"15808857319"</f>
        <v>15808857319</v>
      </c>
      <c r="C167" t="str">
        <f>"53010319710716003X"</f>
        <v>53010319710716003X</v>
      </c>
      <c r="D167" t="s">
        <v>265</v>
      </c>
      <c r="E167" t="s">
        <v>266</v>
      </c>
      <c r="F167" t="str">
        <f>"2019-02-14 15:39:46"</f>
        <v>2019-02-14 15:39:46</v>
      </c>
    </row>
    <row r="168" spans="1:6" x14ac:dyDescent="0.3">
      <c r="A168" t="s">
        <v>267</v>
      </c>
      <c r="B168" t="str">
        <f>"15556090846"</f>
        <v>15556090846</v>
      </c>
      <c r="C168" t="str">
        <f>"620522199209122132"</f>
        <v>620522199209122132</v>
      </c>
      <c r="D168" t="s">
        <v>268</v>
      </c>
      <c r="E168" t="s">
        <v>269</v>
      </c>
      <c r="F168" t="str">
        <f>"2019-02-14 15:37:42"</f>
        <v>2019-02-14 15:37:42</v>
      </c>
    </row>
    <row r="169" spans="1:6" x14ac:dyDescent="0.3">
      <c r="A169" t="s">
        <v>270</v>
      </c>
      <c r="B169" t="str">
        <f>"15057157653"</f>
        <v>15057157653</v>
      </c>
      <c r="C169" t="str">
        <f>"330122196402153710"</f>
        <v>330122196402153710</v>
      </c>
      <c r="D169" t="s">
        <v>271</v>
      </c>
      <c r="E169" t="s">
        <v>272</v>
      </c>
      <c r="F169" t="str">
        <f>"2019-02-14 15:35:25"</f>
        <v>2019-02-14 15:35:25</v>
      </c>
    </row>
    <row r="170" spans="1:6" x14ac:dyDescent="0.3">
      <c r="A170" t="s">
        <v>0</v>
      </c>
      <c r="B170" t="str">
        <f>"15952206076"</f>
        <v>15952206076</v>
      </c>
      <c r="C170" t="s">
        <v>0</v>
      </c>
      <c r="D170" t="s">
        <v>0</v>
      </c>
      <c r="E170" t="s">
        <v>0</v>
      </c>
      <c r="F170" t="str">
        <f>"2019-02-14 15:34:02"</f>
        <v>2019-02-14 15:34:02</v>
      </c>
    </row>
    <row r="171" spans="1:6" x14ac:dyDescent="0.3">
      <c r="A171" t="s">
        <v>0</v>
      </c>
      <c r="B171" t="str">
        <f>"18851335024"</f>
        <v>18851335024</v>
      </c>
      <c r="C171" t="s">
        <v>0</v>
      </c>
      <c r="D171" t="s">
        <v>0</v>
      </c>
      <c r="E171" t="s">
        <v>0</v>
      </c>
      <c r="F171" t="str">
        <f>"2019-02-14 15:31:48"</f>
        <v>2019-02-14 15:31:48</v>
      </c>
    </row>
    <row r="172" spans="1:6" x14ac:dyDescent="0.3">
      <c r="A172" t="s">
        <v>273</v>
      </c>
      <c r="B172" t="str">
        <f>"13551261585"</f>
        <v>13551261585</v>
      </c>
      <c r="C172" t="str">
        <f>"511027197103031428"</f>
        <v>511027197103031428</v>
      </c>
      <c r="D172" t="s">
        <v>0</v>
      </c>
      <c r="E172" t="s">
        <v>0</v>
      </c>
      <c r="F172" t="str">
        <f>"2019-02-14 15:29:44"</f>
        <v>2019-02-14 15:29:44</v>
      </c>
    </row>
    <row r="173" spans="1:6" x14ac:dyDescent="0.3">
      <c r="A173" t="s">
        <v>0</v>
      </c>
      <c r="B173" t="str">
        <f>"15925122027"</f>
        <v>15925122027</v>
      </c>
      <c r="C173" t="s">
        <v>0</v>
      </c>
      <c r="D173" t="s">
        <v>0</v>
      </c>
      <c r="E173" t="s">
        <v>0</v>
      </c>
      <c r="F173" t="str">
        <f>"2019-02-14 15:28:58"</f>
        <v>2019-02-14 15:28:58</v>
      </c>
    </row>
    <row r="174" spans="1:6" x14ac:dyDescent="0.3">
      <c r="A174" t="s">
        <v>0</v>
      </c>
      <c r="B174" t="str">
        <f>"13209919951"</f>
        <v>13209919951</v>
      </c>
      <c r="C174" t="s">
        <v>0</v>
      </c>
      <c r="D174" t="s">
        <v>0</v>
      </c>
      <c r="E174" t="s">
        <v>0</v>
      </c>
      <c r="F174" t="str">
        <f>"2019-02-14 15:24:58"</f>
        <v>2019-02-14 15:24:58</v>
      </c>
    </row>
    <row r="175" spans="1:6" x14ac:dyDescent="0.3">
      <c r="A175" t="s">
        <v>0</v>
      </c>
      <c r="B175" t="str">
        <f>"15816994536"</f>
        <v>15816994536</v>
      </c>
      <c r="C175" t="s">
        <v>0</v>
      </c>
      <c r="D175" t="s">
        <v>0</v>
      </c>
      <c r="E175" t="s">
        <v>0</v>
      </c>
      <c r="F175" t="str">
        <f>"2019-02-14 15:19:30"</f>
        <v>2019-02-14 15:19:30</v>
      </c>
    </row>
    <row r="176" spans="1:6" x14ac:dyDescent="0.3">
      <c r="A176" t="s">
        <v>0</v>
      </c>
      <c r="B176" t="str">
        <f>"18457114623"</f>
        <v>18457114623</v>
      </c>
      <c r="C176" t="s">
        <v>0</v>
      </c>
      <c r="D176" t="s">
        <v>0</v>
      </c>
      <c r="E176" t="s">
        <v>0</v>
      </c>
      <c r="F176" t="str">
        <f>"2019-02-14 15:19:22"</f>
        <v>2019-02-14 15:19:22</v>
      </c>
    </row>
    <row r="177" spans="1:6" x14ac:dyDescent="0.3">
      <c r="A177" t="s">
        <v>0</v>
      </c>
      <c r="B177" t="str">
        <f>"18318136057"</f>
        <v>18318136057</v>
      </c>
      <c r="C177" t="s">
        <v>0</v>
      </c>
      <c r="D177" t="s">
        <v>0</v>
      </c>
      <c r="E177" t="s">
        <v>0</v>
      </c>
      <c r="F177" t="str">
        <f>"2019-02-14 15:18:10"</f>
        <v>2019-02-14 15:18:10</v>
      </c>
    </row>
    <row r="178" spans="1:6" x14ac:dyDescent="0.3">
      <c r="A178" t="s">
        <v>274</v>
      </c>
      <c r="B178" t="str">
        <f>"13919126665"</f>
        <v>13919126665</v>
      </c>
      <c r="C178" t="str">
        <f>"620105198502260013"</f>
        <v>620105198502260013</v>
      </c>
      <c r="D178" t="s">
        <v>275</v>
      </c>
      <c r="E178" t="s">
        <v>276</v>
      </c>
      <c r="F178" t="str">
        <f>"2019-02-14 15:12:57"</f>
        <v>2019-02-14 15:12:57</v>
      </c>
    </row>
    <row r="179" spans="1:6" x14ac:dyDescent="0.3">
      <c r="A179" t="s">
        <v>0</v>
      </c>
      <c r="B179" t="str">
        <f>"13915440106"</f>
        <v>13915440106</v>
      </c>
      <c r="C179" t="s">
        <v>0</v>
      </c>
      <c r="D179" t="s">
        <v>0</v>
      </c>
      <c r="E179" t="s">
        <v>0</v>
      </c>
      <c r="F179" t="str">
        <f>"2019-02-14 15:08:21"</f>
        <v>2019-02-14 15:08:21</v>
      </c>
    </row>
    <row r="180" spans="1:6" x14ac:dyDescent="0.3">
      <c r="A180" t="s">
        <v>277</v>
      </c>
      <c r="B180" t="str">
        <f>"13100502685"</f>
        <v>13100502685</v>
      </c>
      <c r="C180" t="str">
        <f>"452127198502240010"</f>
        <v>452127198502240010</v>
      </c>
      <c r="D180" t="s">
        <v>278</v>
      </c>
      <c r="E180" t="s">
        <v>279</v>
      </c>
      <c r="F180" t="str">
        <f>"2019-02-14 15:04:14"</f>
        <v>2019-02-14 15:04:14</v>
      </c>
    </row>
    <row r="181" spans="1:6" x14ac:dyDescent="0.3">
      <c r="A181" t="s">
        <v>280</v>
      </c>
      <c r="B181" t="str">
        <f>"13589187535"</f>
        <v>13589187535</v>
      </c>
      <c r="C181" t="str">
        <f>"370724198807266117"</f>
        <v>370724198807266117</v>
      </c>
      <c r="D181" t="s">
        <v>281</v>
      </c>
      <c r="E181" t="s">
        <v>282</v>
      </c>
      <c r="F181" t="str">
        <f>"2019-02-14 15:02:05"</f>
        <v>2019-02-14 15:02:05</v>
      </c>
    </row>
    <row r="182" spans="1:6" x14ac:dyDescent="0.3">
      <c r="A182" t="s">
        <v>283</v>
      </c>
      <c r="B182" t="str">
        <f>"15631650225"</f>
        <v>15631650225</v>
      </c>
      <c r="C182" t="str">
        <f>"422623197210296612"</f>
        <v>422623197210296612</v>
      </c>
      <c r="D182" t="s">
        <v>284</v>
      </c>
      <c r="E182" t="s">
        <v>285</v>
      </c>
      <c r="F182" t="str">
        <f>"2019-02-14 14:58:21"</f>
        <v>2019-02-14 14:58:21</v>
      </c>
    </row>
    <row r="183" spans="1:6" x14ac:dyDescent="0.3">
      <c r="A183" t="s">
        <v>286</v>
      </c>
      <c r="B183" t="str">
        <f>"13127155828"</f>
        <v>13127155828</v>
      </c>
      <c r="C183" t="str">
        <f>"372924199205061517"</f>
        <v>372924199205061517</v>
      </c>
      <c r="D183" t="s">
        <v>287</v>
      </c>
      <c r="E183" t="s">
        <v>288</v>
      </c>
      <c r="F183" t="str">
        <f>"2019-02-14 14:53:53"</f>
        <v>2019-02-14 14:53:53</v>
      </c>
    </row>
    <row r="184" spans="1:6" x14ac:dyDescent="0.3">
      <c r="A184" t="s">
        <v>289</v>
      </c>
      <c r="B184" t="str">
        <f>"13945990008"</f>
        <v>13945990008</v>
      </c>
      <c r="C184" t="str">
        <f>"230602197408037158"</f>
        <v>230602197408037158</v>
      </c>
      <c r="D184" t="s">
        <v>290</v>
      </c>
      <c r="E184" t="s">
        <v>291</v>
      </c>
      <c r="F184" t="str">
        <f>"2019-02-14 14:53:17"</f>
        <v>2019-02-14 14:53:17</v>
      </c>
    </row>
    <row r="185" spans="1:6" x14ac:dyDescent="0.3">
      <c r="A185" t="s">
        <v>292</v>
      </c>
      <c r="B185" t="str">
        <f>"18676802987"</f>
        <v>18676802987</v>
      </c>
      <c r="C185" t="str">
        <f>"44510219811102631X"</f>
        <v>44510219811102631X</v>
      </c>
      <c r="D185" t="s">
        <v>293</v>
      </c>
      <c r="E185" t="s">
        <v>294</v>
      </c>
      <c r="F185" t="str">
        <f>"2019-02-14 14:50:40"</f>
        <v>2019-02-14 14:50:40</v>
      </c>
    </row>
    <row r="186" spans="1:6" x14ac:dyDescent="0.3">
      <c r="A186" t="s">
        <v>295</v>
      </c>
      <c r="B186" t="str">
        <f>"13612816007"</f>
        <v>13612816007</v>
      </c>
      <c r="C186" t="str">
        <f>"445302199507193320"</f>
        <v>445302199507193320</v>
      </c>
      <c r="D186" t="s">
        <v>296</v>
      </c>
      <c r="E186" t="s">
        <v>297</v>
      </c>
      <c r="F186" t="str">
        <f>"2019-02-14 14:49:13"</f>
        <v>2019-02-14 14:49:13</v>
      </c>
    </row>
    <row r="187" spans="1:6" x14ac:dyDescent="0.3">
      <c r="A187" t="s">
        <v>298</v>
      </c>
      <c r="B187" t="str">
        <f>"15035445594"</f>
        <v>15035445594</v>
      </c>
      <c r="C187" t="str">
        <f>"142702199201062414"</f>
        <v>142702199201062414</v>
      </c>
      <c r="D187" t="s">
        <v>299</v>
      </c>
      <c r="E187" t="s">
        <v>300</v>
      </c>
      <c r="F187" t="str">
        <f>"2019-02-14 14:48:56"</f>
        <v>2019-02-14 14:48:56</v>
      </c>
    </row>
    <row r="188" spans="1:6" x14ac:dyDescent="0.3">
      <c r="A188" t="s">
        <v>0</v>
      </c>
      <c r="B188" t="str">
        <f>"18806755782"</f>
        <v>18806755782</v>
      </c>
      <c r="C188" t="s">
        <v>0</v>
      </c>
      <c r="D188" t="s">
        <v>0</v>
      </c>
      <c r="E188" t="s">
        <v>0</v>
      </c>
      <c r="F188" t="str">
        <f>"2019-02-14 14:47:07"</f>
        <v>2019-02-14 14:47:07</v>
      </c>
    </row>
    <row r="189" spans="1:6" x14ac:dyDescent="0.3">
      <c r="A189" t="s">
        <v>0</v>
      </c>
      <c r="B189" t="str">
        <f>"13799332332"</f>
        <v>13799332332</v>
      </c>
      <c r="C189" t="s">
        <v>0</v>
      </c>
      <c r="D189" t="s">
        <v>0</v>
      </c>
      <c r="E189" t="s">
        <v>0</v>
      </c>
      <c r="F189" t="str">
        <f>"2019-02-14 14:42:25"</f>
        <v>2019-02-14 14:42:25</v>
      </c>
    </row>
    <row r="190" spans="1:6" x14ac:dyDescent="0.3">
      <c r="A190" t="s">
        <v>301</v>
      </c>
      <c r="B190" t="str">
        <f>"18982215058"</f>
        <v>18982215058</v>
      </c>
      <c r="C190" t="str">
        <f>"513401200101273639"</f>
        <v>513401200101273639</v>
      </c>
      <c r="D190" t="s">
        <v>302</v>
      </c>
      <c r="E190" t="s">
        <v>303</v>
      </c>
      <c r="F190" t="str">
        <f>"2019-02-14 14:39:50"</f>
        <v>2019-02-14 14:39:50</v>
      </c>
    </row>
    <row r="191" spans="1:6" x14ac:dyDescent="0.3">
      <c r="A191" t="s">
        <v>304</v>
      </c>
      <c r="B191" t="str">
        <f>"13608048340"</f>
        <v>13608048340</v>
      </c>
      <c r="C191" t="str">
        <f>"510781198808189313"</f>
        <v>510781198808189313</v>
      </c>
      <c r="D191" t="s">
        <v>305</v>
      </c>
      <c r="E191" t="s">
        <v>306</v>
      </c>
      <c r="F191" t="str">
        <f>"2019-02-14 14:38:24"</f>
        <v>2019-02-14 14:38:24</v>
      </c>
    </row>
    <row r="192" spans="1:6" x14ac:dyDescent="0.3">
      <c r="A192" t="s">
        <v>0</v>
      </c>
      <c r="B192" t="str">
        <f>"15010368316"</f>
        <v>15010368316</v>
      </c>
      <c r="C192" t="s">
        <v>0</v>
      </c>
      <c r="D192" t="s">
        <v>0</v>
      </c>
      <c r="E192" t="s">
        <v>0</v>
      </c>
      <c r="F192" t="str">
        <f>"2019-02-14 14:36:36"</f>
        <v>2019-02-14 14:36:36</v>
      </c>
    </row>
    <row r="193" spans="1:6" x14ac:dyDescent="0.3">
      <c r="A193" t="s">
        <v>307</v>
      </c>
      <c r="B193" t="str">
        <f>"18679000298"</f>
        <v>18679000298</v>
      </c>
      <c r="C193" t="str">
        <f>"36050219700329001X"</f>
        <v>36050219700329001X</v>
      </c>
      <c r="D193" t="s">
        <v>308</v>
      </c>
      <c r="E193" t="s">
        <v>309</v>
      </c>
      <c r="F193" t="str">
        <f>"2019-02-14 14:33:20"</f>
        <v>2019-02-14 14:33:20</v>
      </c>
    </row>
    <row r="194" spans="1:6" x14ac:dyDescent="0.3">
      <c r="A194" t="s">
        <v>0</v>
      </c>
      <c r="B194" t="str">
        <f>"15771865675"</f>
        <v>15771865675</v>
      </c>
      <c r="C194" t="s">
        <v>0</v>
      </c>
      <c r="D194" t="s">
        <v>0</v>
      </c>
      <c r="E194" t="s">
        <v>0</v>
      </c>
      <c r="F194" t="str">
        <f>"2019-02-14 14:32:33"</f>
        <v>2019-02-14 14:32:33</v>
      </c>
    </row>
    <row r="195" spans="1:6" x14ac:dyDescent="0.3">
      <c r="A195" t="s">
        <v>310</v>
      </c>
      <c r="B195" t="str">
        <f>"18764000520"</f>
        <v>18764000520</v>
      </c>
      <c r="C195" t="str">
        <f>"372522198305063115"</f>
        <v>372522198305063115</v>
      </c>
      <c r="D195" t="s">
        <v>311</v>
      </c>
      <c r="E195" t="s">
        <v>312</v>
      </c>
      <c r="F195" t="str">
        <f>"2019-02-14 14:32:15"</f>
        <v>2019-02-14 14:32:15</v>
      </c>
    </row>
    <row r="196" spans="1:6" x14ac:dyDescent="0.3">
      <c r="A196" t="s">
        <v>0</v>
      </c>
      <c r="B196" t="str">
        <f>"13942302240"</f>
        <v>13942302240</v>
      </c>
      <c r="C196" t="s">
        <v>0</v>
      </c>
      <c r="D196" t="s">
        <v>0</v>
      </c>
      <c r="E196" t="s">
        <v>0</v>
      </c>
      <c r="F196" t="str">
        <f>"2019-02-14 14:29:56"</f>
        <v>2019-02-14 14:29:56</v>
      </c>
    </row>
    <row r="197" spans="1:6" x14ac:dyDescent="0.3">
      <c r="A197" t="s">
        <v>0</v>
      </c>
      <c r="B197" t="str">
        <f>"13339960097"</f>
        <v>13339960097</v>
      </c>
      <c r="C197" t="s">
        <v>0</v>
      </c>
      <c r="D197" t="s">
        <v>0</v>
      </c>
      <c r="E197" t="s">
        <v>0</v>
      </c>
      <c r="F197" t="str">
        <f>"2019-02-14 14:28:17"</f>
        <v>2019-02-14 14:28:17</v>
      </c>
    </row>
    <row r="198" spans="1:6" x14ac:dyDescent="0.3">
      <c r="A198" t="s">
        <v>313</v>
      </c>
      <c r="B198" t="str">
        <f>"15005908015"</f>
        <v>15005908015</v>
      </c>
      <c r="C198" t="str">
        <f>"352225199108140015"</f>
        <v>352225199108140015</v>
      </c>
      <c r="D198" t="s">
        <v>314</v>
      </c>
      <c r="E198" t="s">
        <v>314</v>
      </c>
      <c r="F198" t="str">
        <f>"2019-02-14 14:27:41"</f>
        <v>2019-02-14 14:27:41</v>
      </c>
    </row>
    <row r="199" spans="1:6" x14ac:dyDescent="0.3">
      <c r="A199" t="s">
        <v>315</v>
      </c>
      <c r="B199" t="str">
        <f>"13612033437"</f>
        <v>13612033437</v>
      </c>
      <c r="C199" t="str">
        <f>"120103198806291723"</f>
        <v>120103198806291723</v>
      </c>
      <c r="D199" t="s">
        <v>316</v>
      </c>
      <c r="E199" t="s">
        <v>317</v>
      </c>
      <c r="F199" t="str">
        <f>"2019-02-14 14:25:14"</f>
        <v>2019-02-14 14:25:14</v>
      </c>
    </row>
    <row r="200" spans="1:6" x14ac:dyDescent="0.3">
      <c r="A200" t="s">
        <v>0</v>
      </c>
      <c r="B200" t="str">
        <f>"13522291916"</f>
        <v>13522291916</v>
      </c>
      <c r="C200" t="s">
        <v>0</v>
      </c>
      <c r="D200" t="s">
        <v>0</v>
      </c>
      <c r="E200" t="s">
        <v>0</v>
      </c>
      <c r="F200" t="str">
        <f>"2019-02-14 14:23:43"</f>
        <v>2019-02-14 14:23:43</v>
      </c>
    </row>
    <row r="201" spans="1:6" x14ac:dyDescent="0.3">
      <c r="A201" t="s">
        <v>0</v>
      </c>
      <c r="B201" t="str">
        <f>"13059598787"</f>
        <v>13059598787</v>
      </c>
      <c r="C201" t="s">
        <v>0</v>
      </c>
      <c r="D201" t="s">
        <v>0</v>
      </c>
      <c r="E201" t="s">
        <v>0</v>
      </c>
      <c r="F201" t="str">
        <f>"2019-02-14 14:23:31"</f>
        <v>2019-02-14 14:23:31</v>
      </c>
    </row>
    <row r="202" spans="1:6" x14ac:dyDescent="0.3">
      <c r="A202" t="s">
        <v>0</v>
      </c>
      <c r="B202" t="str">
        <f>"15223841239"</f>
        <v>15223841239</v>
      </c>
      <c r="C202" t="s">
        <v>0</v>
      </c>
      <c r="D202" t="s">
        <v>0</v>
      </c>
      <c r="E202" t="s">
        <v>0</v>
      </c>
      <c r="F202" t="str">
        <f>"2019-02-14 14:23:12"</f>
        <v>2019-02-14 14:23:12</v>
      </c>
    </row>
    <row r="203" spans="1:6" x14ac:dyDescent="0.3">
      <c r="A203" t="s">
        <v>318</v>
      </c>
      <c r="B203" t="str">
        <f>"18609919145"</f>
        <v>18609919145</v>
      </c>
      <c r="C203" t="str">
        <f>"650103198808071816"</f>
        <v>650103198808071816</v>
      </c>
      <c r="D203" t="s">
        <v>0</v>
      </c>
      <c r="E203" t="s">
        <v>0</v>
      </c>
      <c r="F203" t="str">
        <f>"2019-02-14 14:22:35"</f>
        <v>2019-02-14 14:22:35</v>
      </c>
    </row>
    <row r="204" spans="1:6" x14ac:dyDescent="0.3">
      <c r="A204" t="s">
        <v>319</v>
      </c>
      <c r="B204" t="str">
        <f>"13693407741"</f>
        <v>13693407741</v>
      </c>
      <c r="C204" t="str">
        <f>"513221199503260311"</f>
        <v>513221199503260311</v>
      </c>
      <c r="D204" t="s">
        <v>320</v>
      </c>
      <c r="E204" t="s">
        <v>321</v>
      </c>
      <c r="F204" t="str">
        <f>"2019-02-14 14:19:25"</f>
        <v>2019-02-14 14:19:25</v>
      </c>
    </row>
    <row r="205" spans="1:6" x14ac:dyDescent="0.3">
      <c r="A205" t="s">
        <v>322</v>
      </c>
      <c r="B205" t="str">
        <f>"13912259795"</f>
        <v>13912259795</v>
      </c>
      <c r="C205" t="str">
        <f>"500235199608238616"</f>
        <v>500235199608238616</v>
      </c>
      <c r="D205" t="s">
        <v>323</v>
      </c>
      <c r="E205" t="s">
        <v>324</v>
      </c>
      <c r="F205" t="str">
        <f>"2019-02-14 14:19:08"</f>
        <v>2019-02-14 14:19:08</v>
      </c>
    </row>
    <row r="206" spans="1:6" x14ac:dyDescent="0.3">
      <c r="A206" t="s">
        <v>325</v>
      </c>
      <c r="B206" t="str">
        <f>"15895237363"</f>
        <v>15895237363</v>
      </c>
      <c r="C206" t="str">
        <f>"32032319881013402X"</f>
        <v>32032319881013402X</v>
      </c>
      <c r="D206" t="s">
        <v>326</v>
      </c>
      <c r="E206" t="s">
        <v>327</v>
      </c>
      <c r="F206" t="str">
        <f>"2019-02-14 14:17:49"</f>
        <v>2019-02-14 14:17:49</v>
      </c>
    </row>
    <row r="207" spans="1:6" x14ac:dyDescent="0.3">
      <c r="A207" t="s">
        <v>0</v>
      </c>
      <c r="B207" t="str">
        <f>"18764319420"</f>
        <v>18764319420</v>
      </c>
      <c r="C207" t="s">
        <v>0</v>
      </c>
      <c r="D207" t="s">
        <v>0</v>
      </c>
      <c r="E207" t="s">
        <v>0</v>
      </c>
      <c r="F207" t="str">
        <f>"2019-02-14 14:17:33"</f>
        <v>2019-02-14 14:17:33</v>
      </c>
    </row>
    <row r="208" spans="1:6" x14ac:dyDescent="0.3">
      <c r="A208" t="s">
        <v>328</v>
      </c>
      <c r="B208" t="str">
        <f>"17623001617"</f>
        <v>17623001617</v>
      </c>
      <c r="C208" t="str">
        <f>"511602199311021130"</f>
        <v>511602199311021130</v>
      </c>
      <c r="D208" t="s">
        <v>329</v>
      </c>
      <c r="E208" t="s">
        <v>330</v>
      </c>
      <c r="F208" t="str">
        <f>"2019-02-14 14:16:08"</f>
        <v>2019-02-14 14:16:08</v>
      </c>
    </row>
    <row r="209" spans="1:6" x14ac:dyDescent="0.3">
      <c r="A209" t="s">
        <v>331</v>
      </c>
      <c r="B209" t="str">
        <f>"15597384466"</f>
        <v>15597384466</v>
      </c>
      <c r="C209" t="str">
        <f>"630104197906020017"</f>
        <v>630104197906020017</v>
      </c>
      <c r="D209" t="s">
        <v>332</v>
      </c>
      <c r="E209" t="s">
        <v>333</v>
      </c>
      <c r="F209" t="str">
        <f>"2019-02-14 14:14:20"</f>
        <v>2019-02-14 14:14:20</v>
      </c>
    </row>
    <row r="210" spans="1:6" x14ac:dyDescent="0.3">
      <c r="A210" t="s">
        <v>0</v>
      </c>
      <c r="B210" t="str">
        <f>"13906540239"</f>
        <v>13906540239</v>
      </c>
      <c r="C210" t="s">
        <v>0</v>
      </c>
      <c r="D210" t="s">
        <v>0</v>
      </c>
      <c r="E210" t="s">
        <v>0</v>
      </c>
      <c r="F210" t="str">
        <f>"2019-02-14 14:11:40"</f>
        <v>2019-02-14 14:11:40</v>
      </c>
    </row>
    <row r="211" spans="1:6" x14ac:dyDescent="0.3">
      <c r="A211" t="s">
        <v>334</v>
      </c>
      <c r="B211" t="str">
        <f>"15689159152"</f>
        <v>15689159152</v>
      </c>
      <c r="C211" t="str">
        <f>"370784198903277023"</f>
        <v>370784198903277023</v>
      </c>
      <c r="D211" t="s">
        <v>335</v>
      </c>
      <c r="E211" t="s">
        <v>336</v>
      </c>
      <c r="F211" t="str">
        <f>"2019-02-14 14:11:25"</f>
        <v>2019-02-14 14:11:25</v>
      </c>
    </row>
    <row r="212" spans="1:6" x14ac:dyDescent="0.3">
      <c r="A212" t="s">
        <v>337</v>
      </c>
      <c r="B212" t="str">
        <f>"18697973274"</f>
        <v>18697973274</v>
      </c>
      <c r="C212" t="str">
        <f>"410502199412110511"</f>
        <v>410502199412110511</v>
      </c>
      <c r="D212" t="s">
        <v>338</v>
      </c>
      <c r="E212" t="s">
        <v>339</v>
      </c>
      <c r="F212" t="str">
        <f>"2019-02-14 14:09:06"</f>
        <v>2019-02-14 14:09:06</v>
      </c>
    </row>
    <row r="213" spans="1:6" x14ac:dyDescent="0.3">
      <c r="A213" t="s">
        <v>340</v>
      </c>
      <c r="B213" t="str">
        <f>"15257083880"</f>
        <v>15257083880</v>
      </c>
      <c r="C213" t="str">
        <f>"332502199707081924"</f>
        <v>332502199707081924</v>
      </c>
      <c r="D213" t="s">
        <v>341</v>
      </c>
      <c r="E213" t="s">
        <v>342</v>
      </c>
      <c r="F213" t="str">
        <f>"2019-02-14 14:02:31"</f>
        <v>2019-02-14 14:02:31</v>
      </c>
    </row>
    <row r="214" spans="1:6" x14ac:dyDescent="0.3">
      <c r="A214" t="s">
        <v>343</v>
      </c>
      <c r="B214" t="str">
        <f>"15214663601"</f>
        <v>15214663601</v>
      </c>
      <c r="C214" t="str">
        <f>"239004199111280613"</f>
        <v>239004199111280613</v>
      </c>
      <c r="D214" t="s">
        <v>344</v>
      </c>
      <c r="E214" t="s">
        <v>345</v>
      </c>
      <c r="F214" t="str">
        <f>"2019-02-14 13:57:03"</f>
        <v>2019-02-14 13:57:03</v>
      </c>
    </row>
    <row r="215" spans="1:6" x14ac:dyDescent="0.3">
      <c r="A215" t="s">
        <v>346</v>
      </c>
      <c r="B215" t="str">
        <f>"15812541680"</f>
        <v>15812541680</v>
      </c>
      <c r="C215" t="str">
        <f>"441381199410054713"</f>
        <v>441381199410054713</v>
      </c>
      <c r="D215" t="s">
        <v>347</v>
      </c>
      <c r="E215" t="s">
        <v>348</v>
      </c>
      <c r="F215" t="str">
        <f>"2019-02-14 13:55:26"</f>
        <v>2019-02-14 13:55:26</v>
      </c>
    </row>
    <row r="216" spans="1:6" x14ac:dyDescent="0.3">
      <c r="A216" t="s">
        <v>349</v>
      </c>
      <c r="B216" t="str">
        <f>"13011701199"</f>
        <v>13011701199</v>
      </c>
      <c r="C216" t="str">
        <f>"41132419900211063X"</f>
        <v>41132419900211063X</v>
      </c>
      <c r="D216" t="s">
        <v>0</v>
      </c>
      <c r="E216" t="s">
        <v>0</v>
      </c>
      <c r="F216" t="str">
        <f>"2019-02-14 13:54:37"</f>
        <v>2019-02-14 13:54:37</v>
      </c>
    </row>
    <row r="217" spans="1:6" x14ac:dyDescent="0.3">
      <c r="A217" t="s">
        <v>350</v>
      </c>
      <c r="B217" t="str">
        <f>"15136313132"</f>
        <v>15136313132</v>
      </c>
      <c r="C217" t="str">
        <f>"411523198807314816"</f>
        <v>411523198807314816</v>
      </c>
      <c r="D217" t="s">
        <v>351</v>
      </c>
      <c r="E217" t="s">
        <v>352</v>
      </c>
      <c r="F217" t="str">
        <f>"2019-02-14 13:54:00"</f>
        <v>2019-02-14 13:54:00</v>
      </c>
    </row>
    <row r="218" spans="1:6" x14ac:dyDescent="0.3">
      <c r="A218" t="s">
        <v>353</v>
      </c>
      <c r="B218" t="str">
        <f>"13478198573"</f>
        <v>13478198573</v>
      </c>
      <c r="C218" t="str">
        <f>"210181198001096526"</f>
        <v>210181198001096526</v>
      </c>
      <c r="D218" t="s">
        <v>354</v>
      </c>
      <c r="E218" t="s">
        <v>355</v>
      </c>
      <c r="F218" t="str">
        <f>"2019-02-14 13:53:40"</f>
        <v>2019-02-14 13:53:40</v>
      </c>
    </row>
    <row r="219" spans="1:6" x14ac:dyDescent="0.3">
      <c r="A219" t="s">
        <v>0</v>
      </c>
      <c r="B219" t="str">
        <f>"13932087326"</f>
        <v>13932087326</v>
      </c>
      <c r="C219" t="s">
        <v>0</v>
      </c>
      <c r="D219" t="s">
        <v>0</v>
      </c>
      <c r="E219" t="s">
        <v>0</v>
      </c>
      <c r="F219" t="str">
        <f>"2019-02-14 13:52:48"</f>
        <v>2019-02-14 13:52:48</v>
      </c>
    </row>
    <row r="220" spans="1:6" x14ac:dyDescent="0.3">
      <c r="A220" t="s">
        <v>0</v>
      </c>
      <c r="B220" t="str">
        <f>"15934708599"</f>
        <v>15934708599</v>
      </c>
      <c r="C220" t="s">
        <v>0</v>
      </c>
      <c r="D220" t="s">
        <v>0</v>
      </c>
      <c r="E220" t="s">
        <v>0</v>
      </c>
      <c r="F220" t="str">
        <f>"2019-02-14 13:51:02"</f>
        <v>2019-02-14 13:51:02</v>
      </c>
    </row>
    <row r="221" spans="1:6" x14ac:dyDescent="0.3">
      <c r="A221" t="s">
        <v>356</v>
      </c>
      <c r="B221" t="str">
        <f>"18666832401"</f>
        <v>18666832401</v>
      </c>
      <c r="C221" t="str">
        <f>"440921199408137451"</f>
        <v>440921199408137451</v>
      </c>
      <c r="D221" t="s">
        <v>357</v>
      </c>
      <c r="E221" t="s">
        <v>358</v>
      </c>
      <c r="F221" t="str">
        <f>"2019-02-14 13:50:12"</f>
        <v>2019-02-14 13:50:12</v>
      </c>
    </row>
    <row r="222" spans="1:6" x14ac:dyDescent="0.3">
      <c r="A222" t="s">
        <v>359</v>
      </c>
      <c r="B222" t="str">
        <f>"18818747261"</f>
        <v>18818747261</v>
      </c>
      <c r="C222" t="str">
        <f>"450330199205291630"</f>
        <v>450330199205291630</v>
      </c>
      <c r="D222" t="s">
        <v>360</v>
      </c>
      <c r="E222" t="s">
        <v>361</v>
      </c>
      <c r="F222" t="str">
        <f>"2019-02-14 13:50:01"</f>
        <v>2019-02-14 13:50:01</v>
      </c>
    </row>
    <row r="223" spans="1:6" x14ac:dyDescent="0.3">
      <c r="A223" t="s">
        <v>0</v>
      </c>
      <c r="B223" t="str">
        <f>"15552371021"</f>
        <v>15552371021</v>
      </c>
      <c r="C223" t="s">
        <v>0</v>
      </c>
      <c r="D223" t="s">
        <v>0</v>
      </c>
      <c r="E223" t="s">
        <v>0</v>
      </c>
      <c r="F223" t="str">
        <f>"2019-02-14 13:49:41"</f>
        <v>2019-02-14 13:49:41</v>
      </c>
    </row>
    <row r="224" spans="1:6" x14ac:dyDescent="0.3">
      <c r="A224" t="s">
        <v>0</v>
      </c>
      <c r="B224" t="str">
        <f>"18583512570"</f>
        <v>18583512570</v>
      </c>
      <c r="C224" t="s">
        <v>0</v>
      </c>
      <c r="D224" t="s">
        <v>0</v>
      </c>
      <c r="E224" t="s">
        <v>0</v>
      </c>
      <c r="F224" t="str">
        <f>"2019-02-14 13:49:14"</f>
        <v>2019-02-14 13:49:14</v>
      </c>
    </row>
    <row r="225" spans="1:6" x14ac:dyDescent="0.3">
      <c r="A225" t="s">
        <v>0</v>
      </c>
      <c r="B225" t="str">
        <f>"18553142457"</f>
        <v>18553142457</v>
      </c>
      <c r="C225" t="s">
        <v>0</v>
      </c>
      <c r="D225" t="s">
        <v>0</v>
      </c>
      <c r="E225" t="s">
        <v>0</v>
      </c>
      <c r="F225" t="str">
        <f>"2019-02-14 13:47:24"</f>
        <v>2019-02-14 13:47:24</v>
      </c>
    </row>
    <row r="226" spans="1:6" x14ac:dyDescent="0.3">
      <c r="A226" t="s">
        <v>362</v>
      </c>
      <c r="B226" t="str">
        <f>"15997237067"</f>
        <v>15997237067</v>
      </c>
      <c r="C226" t="str">
        <f>"420621198710068114"</f>
        <v>420621198710068114</v>
      </c>
      <c r="D226" t="s">
        <v>363</v>
      </c>
      <c r="E226" t="s">
        <v>364</v>
      </c>
      <c r="F226" t="str">
        <f>"2019-02-14 13:47:00"</f>
        <v>2019-02-14 13:47:00</v>
      </c>
    </row>
    <row r="227" spans="1:6" x14ac:dyDescent="0.3">
      <c r="A227" t="s">
        <v>365</v>
      </c>
      <c r="B227" t="str">
        <f>"15629970393"</f>
        <v>15629970393</v>
      </c>
      <c r="C227" t="str">
        <f>"421223199410290510"</f>
        <v>421223199410290510</v>
      </c>
      <c r="D227" t="s">
        <v>0</v>
      </c>
      <c r="E227" t="s">
        <v>0</v>
      </c>
      <c r="F227" t="str">
        <f>"2019-02-14 13:46:00"</f>
        <v>2019-02-14 13:46:00</v>
      </c>
    </row>
    <row r="228" spans="1:6" x14ac:dyDescent="0.3">
      <c r="A228" t="s">
        <v>0</v>
      </c>
      <c r="B228" t="str">
        <f>"18249683355"</f>
        <v>18249683355</v>
      </c>
      <c r="C228" t="s">
        <v>0</v>
      </c>
      <c r="D228" t="s">
        <v>0</v>
      </c>
      <c r="E228" t="s">
        <v>0</v>
      </c>
      <c r="F228" t="str">
        <f>"2019-02-14 13:44:52"</f>
        <v>2019-02-14 13:44:52</v>
      </c>
    </row>
    <row r="229" spans="1:6" x14ac:dyDescent="0.3">
      <c r="A229" t="s">
        <v>366</v>
      </c>
      <c r="B229" t="str">
        <f>"15174159073"</f>
        <v>15174159073</v>
      </c>
      <c r="C229" t="str">
        <f>"210682198904182015"</f>
        <v>210682198904182015</v>
      </c>
      <c r="D229" t="s">
        <v>367</v>
      </c>
      <c r="E229" t="s">
        <v>368</v>
      </c>
      <c r="F229" t="str">
        <f>"2019-02-14 13:44:00"</f>
        <v>2019-02-14 13:44:00</v>
      </c>
    </row>
    <row r="230" spans="1:6" x14ac:dyDescent="0.3">
      <c r="A230" t="s">
        <v>369</v>
      </c>
      <c r="B230" t="str">
        <f>"13595495487"</f>
        <v>13595495487</v>
      </c>
      <c r="C230" t="str">
        <f>"522726199401092812"</f>
        <v>522726199401092812</v>
      </c>
      <c r="D230" t="s">
        <v>370</v>
      </c>
      <c r="E230" t="s">
        <v>371</v>
      </c>
      <c r="F230" t="str">
        <f>"2019-02-14 13:43:25"</f>
        <v>2019-02-14 13:43:25</v>
      </c>
    </row>
    <row r="231" spans="1:6" x14ac:dyDescent="0.3">
      <c r="A231" t="s">
        <v>0</v>
      </c>
      <c r="B231" t="str">
        <f>"18714733335"</f>
        <v>18714733335</v>
      </c>
      <c r="C231" t="s">
        <v>0</v>
      </c>
      <c r="D231" t="s">
        <v>0</v>
      </c>
      <c r="E231" t="s">
        <v>0</v>
      </c>
      <c r="F231" t="str">
        <f>"2019-02-14 13:42:41"</f>
        <v>2019-02-14 13:42:41</v>
      </c>
    </row>
    <row r="232" spans="1:6" x14ac:dyDescent="0.3">
      <c r="A232" t="s">
        <v>372</v>
      </c>
      <c r="B232" t="str">
        <f>"15028958884"</f>
        <v>15028958884</v>
      </c>
      <c r="C232" t="str">
        <f>"130821198809017511"</f>
        <v>130821198809017511</v>
      </c>
      <c r="D232" t="s">
        <v>373</v>
      </c>
      <c r="E232" t="s">
        <v>374</v>
      </c>
      <c r="F232" t="str">
        <f>"2019-02-14 13:42:24"</f>
        <v>2019-02-14 13:42:24</v>
      </c>
    </row>
    <row r="233" spans="1:6" x14ac:dyDescent="0.3">
      <c r="A233" t="s">
        <v>0</v>
      </c>
      <c r="B233" t="str">
        <f>"17766255909"</f>
        <v>17766255909</v>
      </c>
      <c r="C233" t="s">
        <v>0</v>
      </c>
      <c r="D233" t="s">
        <v>0</v>
      </c>
      <c r="E233" t="s">
        <v>0</v>
      </c>
      <c r="F233" t="str">
        <f>"2019-02-14 13:41:21"</f>
        <v>2019-02-14 13:41:21</v>
      </c>
    </row>
    <row r="234" spans="1:6" x14ac:dyDescent="0.3">
      <c r="A234" t="s">
        <v>0</v>
      </c>
      <c r="B234" t="str">
        <f>"13558565216"</f>
        <v>13558565216</v>
      </c>
      <c r="C234" t="s">
        <v>0</v>
      </c>
      <c r="D234" t="s">
        <v>0</v>
      </c>
      <c r="E234" t="s">
        <v>0</v>
      </c>
      <c r="F234" t="str">
        <f>"2019-02-14 13:39:53"</f>
        <v>2019-02-14 13:39:53</v>
      </c>
    </row>
    <row r="235" spans="1:6" x14ac:dyDescent="0.3">
      <c r="A235" t="s">
        <v>375</v>
      </c>
      <c r="B235" t="str">
        <f>"15563304176"</f>
        <v>15563304176</v>
      </c>
      <c r="C235" t="str">
        <f>"371102199201318132"</f>
        <v>371102199201318132</v>
      </c>
      <c r="D235" t="s">
        <v>376</v>
      </c>
      <c r="E235" t="s">
        <v>377</v>
      </c>
      <c r="F235" t="str">
        <f>"2019-02-14 13:39:30"</f>
        <v>2019-02-14 13:39:30</v>
      </c>
    </row>
    <row r="236" spans="1:6" x14ac:dyDescent="0.3">
      <c r="A236" t="s">
        <v>378</v>
      </c>
      <c r="B236" t="str">
        <f>"18806868018"</f>
        <v>18806868018</v>
      </c>
      <c r="C236" t="str">
        <f>"332626197310270871"</f>
        <v>332626197310270871</v>
      </c>
      <c r="D236" t="s">
        <v>379</v>
      </c>
      <c r="E236" t="s">
        <v>380</v>
      </c>
      <c r="F236" t="str">
        <f>"2019-02-14 13:38:17"</f>
        <v>2019-02-14 13:38:17</v>
      </c>
    </row>
    <row r="237" spans="1:6" x14ac:dyDescent="0.3">
      <c r="A237" t="s">
        <v>381</v>
      </c>
      <c r="B237" t="str">
        <f>"18931149569"</f>
        <v>18931149569</v>
      </c>
      <c r="C237" t="str">
        <f>"13018319880416197X"</f>
        <v>13018319880416197X</v>
      </c>
      <c r="D237" t="s">
        <v>382</v>
      </c>
      <c r="E237" t="s">
        <v>383</v>
      </c>
      <c r="F237" t="str">
        <f>"2019-02-14 13:38:03"</f>
        <v>2019-02-14 13:38:03</v>
      </c>
    </row>
    <row r="238" spans="1:6" x14ac:dyDescent="0.3">
      <c r="A238" t="s">
        <v>0</v>
      </c>
      <c r="B238" t="str">
        <f>"18069163283"</f>
        <v>18069163283</v>
      </c>
      <c r="C238" t="s">
        <v>0</v>
      </c>
      <c r="D238" t="s">
        <v>0</v>
      </c>
      <c r="E238" t="s">
        <v>0</v>
      </c>
      <c r="F238" t="str">
        <f>"2019-02-14 13:37:21"</f>
        <v>2019-02-14 13:37:21</v>
      </c>
    </row>
    <row r="239" spans="1:6" x14ac:dyDescent="0.3">
      <c r="A239" t="s">
        <v>0</v>
      </c>
      <c r="B239" t="str">
        <f>"18654657835"</f>
        <v>18654657835</v>
      </c>
      <c r="C239" t="s">
        <v>0</v>
      </c>
      <c r="D239" t="s">
        <v>0</v>
      </c>
      <c r="E239" t="s">
        <v>0</v>
      </c>
      <c r="F239" t="str">
        <f>"2019-02-14 13:36:13"</f>
        <v>2019-02-14 13:36:13</v>
      </c>
    </row>
    <row r="240" spans="1:6" x14ac:dyDescent="0.3">
      <c r="A240" t="s">
        <v>384</v>
      </c>
      <c r="B240" t="str">
        <f>"13720694137"</f>
        <v>13720694137</v>
      </c>
      <c r="C240" t="str">
        <f>"612728199410221422"</f>
        <v>612728199410221422</v>
      </c>
      <c r="D240" t="s">
        <v>385</v>
      </c>
      <c r="E240" t="s">
        <v>386</v>
      </c>
      <c r="F240" t="str">
        <f>"2019-02-14 13:35:32"</f>
        <v>2019-02-14 13:35:32</v>
      </c>
    </row>
    <row r="241" spans="1:6" x14ac:dyDescent="0.3">
      <c r="A241" t="s">
        <v>387</v>
      </c>
      <c r="B241" t="str">
        <f>"15063333768"</f>
        <v>15063333768</v>
      </c>
      <c r="C241" t="str">
        <f>"370125198801021614"</f>
        <v>370125198801021614</v>
      </c>
      <c r="D241" t="s">
        <v>388</v>
      </c>
      <c r="E241" t="s">
        <v>389</v>
      </c>
      <c r="F241" t="str">
        <f>"2019-02-14 13:33:57"</f>
        <v>2019-02-14 13:33:57</v>
      </c>
    </row>
    <row r="242" spans="1:6" x14ac:dyDescent="0.3">
      <c r="A242" t="s">
        <v>390</v>
      </c>
      <c r="B242" t="str">
        <f>"15705253881"</f>
        <v>15705253881</v>
      </c>
      <c r="C242" t="str">
        <f>"320325197004033417"</f>
        <v>320325197004033417</v>
      </c>
      <c r="D242" t="s">
        <v>391</v>
      </c>
      <c r="E242" t="s">
        <v>392</v>
      </c>
      <c r="F242" t="str">
        <f>"2019-02-14 13:32:49"</f>
        <v>2019-02-14 13:32:49</v>
      </c>
    </row>
    <row r="243" spans="1:6" x14ac:dyDescent="0.3">
      <c r="A243" t="s">
        <v>393</v>
      </c>
      <c r="B243" t="str">
        <f>"15010962276"</f>
        <v>15010962276</v>
      </c>
      <c r="C243" t="str">
        <f>"110105198401106818"</f>
        <v>110105198401106818</v>
      </c>
      <c r="D243" t="s">
        <v>394</v>
      </c>
      <c r="E243" t="s">
        <v>395</v>
      </c>
      <c r="F243" t="str">
        <f>"2019-02-14 13:32:32"</f>
        <v>2019-02-14 13:32:32</v>
      </c>
    </row>
    <row r="244" spans="1:6" x14ac:dyDescent="0.3">
      <c r="A244" t="s">
        <v>396</v>
      </c>
      <c r="B244" t="str">
        <f>"13849164806"</f>
        <v>13849164806</v>
      </c>
      <c r="C244" t="str">
        <f>"410211197701200020"</f>
        <v>410211197701200020</v>
      </c>
      <c r="D244" t="s">
        <v>397</v>
      </c>
      <c r="E244" t="s">
        <v>398</v>
      </c>
      <c r="F244" t="str">
        <f>"2019-02-14 13:31:07"</f>
        <v>2019-02-14 13:31:07</v>
      </c>
    </row>
    <row r="245" spans="1:6" x14ac:dyDescent="0.3">
      <c r="A245" t="s">
        <v>399</v>
      </c>
      <c r="B245" t="str">
        <f>"18144319593"</f>
        <v>18144319593</v>
      </c>
      <c r="C245" t="str">
        <f>"140104196103200814"</f>
        <v>140104196103200814</v>
      </c>
      <c r="D245" t="s">
        <v>400</v>
      </c>
      <c r="E245" t="s">
        <v>401</v>
      </c>
      <c r="F245" t="str">
        <f>"2019-02-14 13:31:01"</f>
        <v>2019-02-14 13:31:01</v>
      </c>
    </row>
    <row r="246" spans="1:6" x14ac:dyDescent="0.3">
      <c r="A246" t="s">
        <v>402</v>
      </c>
      <c r="B246" t="str">
        <f>"13077679127"</f>
        <v>13077679127</v>
      </c>
      <c r="C246" t="str">
        <f>"450322198104093024"</f>
        <v>450322198104093024</v>
      </c>
      <c r="D246" t="s">
        <v>403</v>
      </c>
      <c r="E246" t="s">
        <v>404</v>
      </c>
      <c r="F246" t="str">
        <f>"2019-02-14 13:30:41"</f>
        <v>2019-02-14 13:30:41</v>
      </c>
    </row>
    <row r="247" spans="1:6" x14ac:dyDescent="0.3">
      <c r="A247" t="s">
        <v>0</v>
      </c>
      <c r="B247" t="str">
        <f>"15519587003"</f>
        <v>15519587003</v>
      </c>
      <c r="C247" t="s">
        <v>0</v>
      </c>
      <c r="D247" t="s">
        <v>0</v>
      </c>
      <c r="E247" t="s">
        <v>0</v>
      </c>
      <c r="F247" t="str">
        <f>"2019-02-14 13:29:55"</f>
        <v>2019-02-14 13:29:55</v>
      </c>
    </row>
    <row r="248" spans="1:6" x14ac:dyDescent="0.3">
      <c r="A248" t="s">
        <v>0</v>
      </c>
      <c r="B248" t="str">
        <f>"15969759621"</f>
        <v>15969759621</v>
      </c>
      <c r="C248" t="s">
        <v>0</v>
      </c>
      <c r="D248" t="s">
        <v>0</v>
      </c>
      <c r="E248" t="s">
        <v>0</v>
      </c>
      <c r="F248" t="str">
        <f>"2019-02-14 13:29:19"</f>
        <v>2019-02-14 13:29:19</v>
      </c>
    </row>
    <row r="249" spans="1:6" x14ac:dyDescent="0.3">
      <c r="A249" t="s">
        <v>405</v>
      </c>
      <c r="B249" t="str">
        <f>"15885571117"</f>
        <v>15885571117</v>
      </c>
      <c r="C249" t="str">
        <f>"522722198609272118"</f>
        <v>522722198609272118</v>
      </c>
      <c r="D249" t="s">
        <v>406</v>
      </c>
      <c r="E249" t="s">
        <v>407</v>
      </c>
      <c r="F249" t="str">
        <f>"2019-02-14 13:28:56"</f>
        <v>2019-02-14 13:28:56</v>
      </c>
    </row>
    <row r="250" spans="1:6" x14ac:dyDescent="0.3">
      <c r="A250" t="s">
        <v>408</v>
      </c>
      <c r="B250" t="str">
        <f>"18669873456"</f>
        <v>18669873456</v>
      </c>
      <c r="C250" t="str">
        <f>"330382198508163112"</f>
        <v>330382198508163112</v>
      </c>
      <c r="D250" t="s">
        <v>409</v>
      </c>
      <c r="E250" t="s">
        <v>410</v>
      </c>
      <c r="F250" t="str">
        <f>"2019-02-14 13:26:36"</f>
        <v>2019-02-14 13:26:36</v>
      </c>
    </row>
    <row r="251" spans="1:6" x14ac:dyDescent="0.3">
      <c r="A251" t="s">
        <v>0</v>
      </c>
      <c r="B251" t="str">
        <f>"13397375882"</f>
        <v>13397375882</v>
      </c>
      <c r="C251" t="s">
        <v>0</v>
      </c>
      <c r="D251" t="s">
        <v>0</v>
      </c>
      <c r="E251" t="s">
        <v>0</v>
      </c>
      <c r="F251" t="str">
        <f>"2019-02-14 13:26:21"</f>
        <v>2019-02-14 13:26:21</v>
      </c>
    </row>
    <row r="252" spans="1:6" x14ac:dyDescent="0.3">
      <c r="A252" t="s">
        <v>411</v>
      </c>
      <c r="B252" t="str">
        <f>"17520109958"</f>
        <v>17520109958</v>
      </c>
      <c r="C252" t="str">
        <f>"452701198508011314"</f>
        <v>452701198508011314</v>
      </c>
      <c r="D252" t="s">
        <v>412</v>
      </c>
      <c r="E252" t="s">
        <v>413</v>
      </c>
      <c r="F252" t="str">
        <f>"2019-02-14 13:25:21"</f>
        <v>2019-02-14 13:25:21</v>
      </c>
    </row>
    <row r="253" spans="1:6" x14ac:dyDescent="0.3">
      <c r="A253" t="s">
        <v>414</v>
      </c>
      <c r="B253" t="str">
        <f>"13263970862"</f>
        <v>13263970862</v>
      </c>
      <c r="C253" t="str">
        <f>"360781199311052019"</f>
        <v>360781199311052019</v>
      </c>
      <c r="D253" t="s">
        <v>415</v>
      </c>
      <c r="E253" t="s">
        <v>416</v>
      </c>
      <c r="F253" t="str">
        <f>"2019-02-14 13:25:18"</f>
        <v>2019-02-14 13:25:18</v>
      </c>
    </row>
    <row r="254" spans="1:6" x14ac:dyDescent="0.3">
      <c r="A254" t="s">
        <v>417</v>
      </c>
      <c r="B254" t="str">
        <f>"13761128962"</f>
        <v>13761128962</v>
      </c>
      <c r="C254" t="str">
        <f>"310115198709110979"</f>
        <v>310115198709110979</v>
      </c>
      <c r="D254" t="s">
        <v>418</v>
      </c>
      <c r="E254" t="s">
        <v>419</v>
      </c>
      <c r="F254" t="str">
        <f>"2019-02-14 13:25:13"</f>
        <v>2019-02-14 13:25:13</v>
      </c>
    </row>
    <row r="255" spans="1:6" x14ac:dyDescent="0.3">
      <c r="A255" t="s">
        <v>420</v>
      </c>
      <c r="B255" t="str">
        <f>"15931503152"</f>
        <v>15931503152</v>
      </c>
      <c r="C255" t="str">
        <f>"130204198811063315"</f>
        <v>130204198811063315</v>
      </c>
      <c r="D255" t="s">
        <v>421</v>
      </c>
      <c r="E255" t="s">
        <v>422</v>
      </c>
      <c r="F255" t="str">
        <f>"2019-02-14 13:25:08"</f>
        <v>2019-02-14 13:25:08</v>
      </c>
    </row>
    <row r="256" spans="1:6" x14ac:dyDescent="0.3">
      <c r="A256" t="s">
        <v>423</v>
      </c>
      <c r="B256" t="str">
        <f>"13708858039"</f>
        <v>13708858039</v>
      </c>
      <c r="C256" t="str">
        <f>"370782198806180817"</f>
        <v>370782198806180817</v>
      </c>
      <c r="D256" t="s">
        <v>424</v>
      </c>
      <c r="E256" t="s">
        <v>425</v>
      </c>
      <c r="F256" t="str">
        <f>"2019-02-14 13:23:26"</f>
        <v>2019-02-14 13:23:26</v>
      </c>
    </row>
    <row r="257" spans="1:6" x14ac:dyDescent="0.3">
      <c r="A257" t="s">
        <v>426</v>
      </c>
      <c r="B257" t="str">
        <f>"15867072088"</f>
        <v>15867072088</v>
      </c>
      <c r="C257" t="str">
        <f>"331021199201223033"</f>
        <v>331021199201223033</v>
      </c>
      <c r="D257" t="s">
        <v>427</v>
      </c>
      <c r="E257" t="s">
        <v>428</v>
      </c>
      <c r="F257" t="str">
        <f>"2019-02-14 13:23:02"</f>
        <v>2019-02-14 13:23:02</v>
      </c>
    </row>
    <row r="258" spans="1:6" x14ac:dyDescent="0.3">
      <c r="A258" t="s">
        <v>0</v>
      </c>
      <c r="B258" t="str">
        <f>"18719143697"</f>
        <v>18719143697</v>
      </c>
      <c r="C258" t="s">
        <v>0</v>
      </c>
      <c r="D258" t="s">
        <v>0</v>
      </c>
      <c r="E258" t="s">
        <v>0</v>
      </c>
      <c r="F258" t="str">
        <f>"2019-02-14 13:22:45"</f>
        <v>2019-02-14 13:22:45</v>
      </c>
    </row>
    <row r="259" spans="1:6" x14ac:dyDescent="0.3">
      <c r="A259" t="s">
        <v>0</v>
      </c>
      <c r="B259" t="str">
        <f>"13931940869"</f>
        <v>13931940869</v>
      </c>
      <c r="C259" t="s">
        <v>0</v>
      </c>
      <c r="D259" t="s">
        <v>0</v>
      </c>
      <c r="E259" t="s">
        <v>0</v>
      </c>
      <c r="F259" t="str">
        <f>"2019-02-14 13:22:15"</f>
        <v>2019-02-14 13:22:15</v>
      </c>
    </row>
    <row r="260" spans="1:6" x14ac:dyDescent="0.3">
      <c r="A260" t="s">
        <v>0</v>
      </c>
      <c r="B260" t="str">
        <f>"15671290177"</f>
        <v>15671290177</v>
      </c>
      <c r="C260" t="s">
        <v>0</v>
      </c>
      <c r="D260" t="s">
        <v>0</v>
      </c>
      <c r="E260" t="s">
        <v>0</v>
      </c>
      <c r="F260" t="str">
        <f>"2019-02-14 13:22:00"</f>
        <v>2019-02-14 13:22:00</v>
      </c>
    </row>
    <row r="261" spans="1:6" x14ac:dyDescent="0.3">
      <c r="A261" t="s">
        <v>0</v>
      </c>
      <c r="B261" t="str">
        <f>"17733459351"</f>
        <v>17733459351</v>
      </c>
      <c r="C261" t="s">
        <v>0</v>
      </c>
      <c r="D261" t="s">
        <v>0</v>
      </c>
      <c r="E261" t="s">
        <v>0</v>
      </c>
      <c r="F261" t="str">
        <f>"2019-02-14 13:21:06"</f>
        <v>2019-02-14 13:21:06</v>
      </c>
    </row>
    <row r="262" spans="1:6" x14ac:dyDescent="0.3">
      <c r="A262" t="s">
        <v>0</v>
      </c>
      <c r="B262" t="str">
        <f>"15939759922"</f>
        <v>15939759922</v>
      </c>
      <c r="C262" t="s">
        <v>0</v>
      </c>
      <c r="D262" t="s">
        <v>0</v>
      </c>
      <c r="E262" t="s">
        <v>0</v>
      </c>
      <c r="F262" t="str">
        <f>"2019-02-14 13:21:01"</f>
        <v>2019-02-14 13:21:01</v>
      </c>
    </row>
    <row r="263" spans="1:6" x14ac:dyDescent="0.3">
      <c r="A263" t="s">
        <v>429</v>
      </c>
      <c r="B263" t="str">
        <f>"17785767978"</f>
        <v>17785767978</v>
      </c>
      <c r="C263" t="str">
        <f>"532122199005081015"</f>
        <v>532122199005081015</v>
      </c>
      <c r="D263" t="s">
        <v>430</v>
      </c>
      <c r="E263" t="s">
        <v>431</v>
      </c>
      <c r="F263" t="str">
        <f>"2019-02-14 13:20:32"</f>
        <v>2019-02-14 13:20:32</v>
      </c>
    </row>
    <row r="264" spans="1:6" x14ac:dyDescent="0.3">
      <c r="A264" t="s">
        <v>0</v>
      </c>
      <c r="B264" t="str">
        <f>"13885926998"</f>
        <v>13885926998</v>
      </c>
      <c r="C264" t="s">
        <v>0</v>
      </c>
      <c r="D264" t="s">
        <v>0</v>
      </c>
      <c r="E264" t="s">
        <v>0</v>
      </c>
      <c r="F264" t="str">
        <f>"2019-02-14 13:20:03"</f>
        <v>2019-02-14 13:20:03</v>
      </c>
    </row>
    <row r="265" spans="1:6" x14ac:dyDescent="0.3">
      <c r="A265" t="s">
        <v>432</v>
      </c>
      <c r="B265" t="str">
        <f>"13840805691"</f>
        <v>13840805691</v>
      </c>
      <c r="C265" t="str">
        <f>"210521198810033475"</f>
        <v>210521198810033475</v>
      </c>
      <c r="D265" t="s">
        <v>433</v>
      </c>
      <c r="E265" t="s">
        <v>434</v>
      </c>
      <c r="F265" t="str">
        <f>"2019-02-14 13:19:13"</f>
        <v>2019-02-14 13:19:13</v>
      </c>
    </row>
    <row r="266" spans="1:6" x14ac:dyDescent="0.3">
      <c r="A266" t="s">
        <v>0</v>
      </c>
      <c r="B266" t="str">
        <f>"13720601099"</f>
        <v>13720601099</v>
      </c>
      <c r="C266" t="s">
        <v>0</v>
      </c>
      <c r="D266" t="s">
        <v>0</v>
      </c>
      <c r="E266" t="s">
        <v>0</v>
      </c>
      <c r="F266" t="str">
        <f>"2019-02-14 13:19:09"</f>
        <v>2019-02-14 13:19:09</v>
      </c>
    </row>
    <row r="267" spans="1:6" x14ac:dyDescent="0.3">
      <c r="A267" t="s">
        <v>435</v>
      </c>
      <c r="B267" t="str">
        <f>"18704153477"</f>
        <v>18704153477</v>
      </c>
      <c r="C267" t="str">
        <f>"210624199207276818"</f>
        <v>210624199207276818</v>
      </c>
      <c r="D267" t="s">
        <v>436</v>
      </c>
      <c r="E267" t="s">
        <v>437</v>
      </c>
      <c r="F267" t="str">
        <f>"2019-02-14 13:18:36"</f>
        <v>2019-02-14 13:18:36</v>
      </c>
    </row>
    <row r="268" spans="1:6" x14ac:dyDescent="0.3">
      <c r="A268" t="s">
        <v>438</v>
      </c>
      <c r="B268" t="str">
        <f>"18682745168"</f>
        <v>18682745168</v>
      </c>
      <c r="C268" t="str">
        <f>"513723198201120896"</f>
        <v>513723198201120896</v>
      </c>
      <c r="D268" t="s">
        <v>439</v>
      </c>
      <c r="E268" t="s">
        <v>440</v>
      </c>
      <c r="F268" t="str">
        <f>"2019-02-14 13:18:36"</f>
        <v>2019-02-14 13:18:36</v>
      </c>
    </row>
    <row r="269" spans="1:6" x14ac:dyDescent="0.3">
      <c r="A269" t="s">
        <v>441</v>
      </c>
      <c r="B269" t="str">
        <f>"18690001700"</f>
        <v>18690001700</v>
      </c>
      <c r="C269" t="str">
        <f>"610323199404120929"</f>
        <v>610323199404120929</v>
      </c>
      <c r="D269" t="s">
        <v>442</v>
      </c>
      <c r="E269" t="s">
        <v>443</v>
      </c>
      <c r="F269" t="str">
        <f>"2019-02-14 13:18:12"</f>
        <v>2019-02-14 13:18:12</v>
      </c>
    </row>
    <row r="270" spans="1:6" x14ac:dyDescent="0.3">
      <c r="A270" t="s">
        <v>0</v>
      </c>
      <c r="B270" t="str">
        <f>"15559134857"</f>
        <v>15559134857</v>
      </c>
      <c r="C270" t="s">
        <v>0</v>
      </c>
      <c r="D270" t="s">
        <v>0</v>
      </c>
      <c r="E270" t="s">
        <v>0</v>
      </c>
      <c r="F270" t="str">
        <f>"2019-02-14 13:17:55"</f>
        <v>2019-02-14 13:17:55</v>
      </c>
    </row>
    <row r="271" spans="1:6" x14ac:dyDescent="0.3">
      <c r="A271" t="s">
        <v>444</v>
      </c>
      <c r="B271" t="str">
        <f>"13593777338"</f>
        <v>13593777338</v>
      </c>
      <c r="C271" t="str">
        <f>"420322199005202140"</f>
        <v>420322199005202140</v>
      </c>
      <c r="D271" t="s">
        <v>445</v>
      </c>
      <c r="E271" t="s">
        <v>446</v>
      </c>
      <c r="F271" t="str">
        <f>"2019-02-14 13:17:47"</f>
        <v>2019-02-14 13:17:47</v>
      </c>
    </row>
    <row r="272" spans="1:6" x14ac:dyDescent="0.3">
      <c r="A272" t="s">
        <v>447</v>
      </c>
      <c r="B272" t="str">
        <f>"13898816648"</f>
        <v>13898816648</v>
      </c>
      <c r="C272" t="str">
        <f>"210112198009080817"</f>
        <v>210112198009080817</v>
      </c>
      <c r="D272" t="s">
        <v>448</v>
      </c>
      <c r="E272" t="s">
        <v>449</v>
      </c>
      <c r="F272" t="str">
        <f>"2019-02-14 13:17:33"</f>
        <v>2019-02-14 13:17:33</v>
      </c>
    </row>
    <row r="273" spans="1:6" x14ac:dyDescent="0.3">
      <c r="A273" t="s">
        <v>450</v>
      </c>
      <c r="B273" t="str">
        <f>"15719960669"</f>
        <v>15719960669</v>
      </c>
      <c r="C273" t="str">
        <f>"511023198804250016"</f>
        <v>511023198804250016</v>
      </c>
      <c r="D273" t="s">
        <v>451</v>
      </c>
      <c r="E273" t="s">
        <v>452</v>
      </c>
      <c r="F273" t="str">
        <f>"2019-02-14 13:17:09"</f>
        <v>2019-02-14 13:17:09</v>
      </c>
    </row>
    <row r="274" spans="1:6" x14ac:dyDescent="0.3">
      <c r="A274" t="s">
        <v>453</v>
      </c>
      <c r="B274" t="str">
        <f>"13416081855"</f>
        <v>13416081855</v>
      </c>
      <c r="C274" t="str">
        <f>"510525198706256878"</f>
        <v>510525198706256878</v>
      </c>
      <c r="D274" t="s">
        <v>454</v>
      </c>
      <c r="E274" t="s">
        <v>455</v>
      </c>
      <c r="F274" t="str">
        <f>"2019-02-14 13:17:01"</f>
        <v>2019-02-14 13:17:01</v>
      </c>
    </row>
    <row r="275" spans="1:6" x14ac:dyDescent="0.3">
      <c r="A275" t="s">
        <v>456</v>
      </c>
      <c r="B275" t="str">
        <f>"13792179055"</f>
        <v>13792179055</v>
      </c>
      <c r="C275" t="str">
        <f>"370302198804253310"</f>
        <v>370302198804253310</v>
      </c>
      <c r="D275" t="s">
        <v>457</v>
      </c>
      <c r="E275" t="s">
        <v>458</v>
      </c>
      <c r="F275" t="str">
        <f>"2019-02-14 13:16:57"</f>
        <v>2019-02-14 13:16:57</v>
      </c>
    </row>
    <row r="276" spans="1:6" x14ac:dyDescent="0.3">
      <c r="A276" t="s">
        <v>459</v>
      </c>
      <c r="B276" t="str">
        <f>"15328618699"</f>
        <v>15328618699</v>
      </c>
      <c r="C276" t="str">
        <f>"511111197612242519"</f>
        <v>511111197612242519</v>
      </c>
      <c r="D276" t="s">
        <v>460</v>
      </c>
      <c r="E276" t="s">
        <v>461</v>
      </c>
      <c r="F276" t="str">
        <f>"2019-02-14 13:16:00"</f>
        <v>2019-02-14 13:16:00</v>
      </c>
    </row>
    <row r="277" spans="1:6" x14ac:dyDescent="0.3">
      <c r="A277" t="s">
        <v>0</v>
      </c>
      <c r="B277" t="str">
        <f>"18200454122"</f>
        <v>18200454122</v>
      </c>
      <c r="C277" t="s">
        <v>0</v>
      </c>
      <c r="D277" t="s">
        <v>0</v>
      </c>
      <c r="E277" t="s">
        <v>0</v>
      </c>
      <c r="F277" t="str">
        <f>"2019-02-14 13:15:40"</f>
        <v>2019-02-14 13:15:40</v>
      </c>
    </row>
    <row r="278" spans="1:6" x14ac:dyDescent="0.3">
      <c r="A278" t="s">
        <v>462</v>
      </c>
      <c r="B278" t="str">
        <f>"15368546464"</f>
        <v>15368546464</v>
      </c>
      <c r="C278" t="str">
        <f>"532301199407201330"</f>
        <v>532301199407201330</v>
      </c>
      <c r="D278" t="s">
        <v>463</v>
      </c>
      <c r="E278" t="s">
        <v>464</v>
      </c>
      <c r="F278" t="str">
        <f>"2019-02-14 13:15:19"</f>
        <v>2019-02-14 13:15:19</v>
      </c>
    </row>
    <row r="279" spans="1:6" x14ac:dyDescent="0.3">
      <c r="A279" t="s">
        <v>465</v>
      </c>
      <c r="B279" t="str">
        <f>"13315407888"</f>
        <v>13315407888</v>
      </c>
      <c r="C279" t="str">
        <f>"132404197506203295"</f>
        <v>132404197506203295</v>
      </c>
      <c r="D279" t="s">
        <v>466</v>
      </c>
      <c r="E279" t="s">
        <v>467</v>
      </c>
      <c r="F279" t="str">
        <f>"2019-02-14 13:14:13"</f>
        <v>2019-02-14 13:14:13</v>
      </c>
    </row>
    <row r="280" spans="1:6" x14ac:dyDescent="0.3">
      <c r="A280" t="s">
        <v>468</v>
      </c>
      <c r="B280" t="str">
        <f>"17826618031"</f>
        <v>17826618031</v>
      </c>
      <c r="C280" t="str">
        <f>"15232419970104582X"</f>
        <v>15232419970104582X</v>
      </c>
      <c r="D280" t="s">
        <v>469</v>
      </c>
      <c r="E280" t="s">
        <v>470</v>
      </c>
      <c r="F280" t="str">
        <f>"2019-02-14 13:13:47"</f>
        <v>2019-02-14 13:13:47</v>
      </c>
    </row>
    <row r="281" spans="1:6" x14ac:dyDescent="0.3">
      <c r="A281" t="s">
        <v>0</v>
      </c>
      <c r="B281" t="str">
        <f>"15835622227"</f>
        <v>15835622227</v>
      </c>
      <c r="C281" t="s">
        <v>0</v>
      </c>
      <c r="D281" t="s">
        <v>0</v>
      </c>
      <c r="E281" t="s">
        <v>0</v>
      </c>
      <c r="F281" t="str">
        <f>"2019-02-14 13:13:29"</f>
        <v>2019-02-14 13:13:29</v>
      </c>
    </row>
    <row r="282" spans="1:6" x14ac:dyDescent="0.3">
      <c r="A282" t="s">
        <v>471</v>
      </c>
      <c r="B282" t="str">
        <f>"13480005057"</f>
        <v>13480005057</v>
      </c>
      <c r="C282" t="str">
        <f>"441900198608304570"</f>
        <v>441900198608304570</v>
      </c>
      <c r="D282" t="s">
        <v>0</v>
      </c>
      <c r="E282" t="s">
        <v>0</v>
      </c>
      <c r="F282" t="str">
        <f>"2019-02-14 13:13:15"</f>
        <v>2019-02-14 13:13:15</v>
      </c>
    </row>
    <row r="283" spans="1:6" x14ac:dyDescent="0.3">
      <c r="A283" t="s">
        <v>0</v>
      </c>
      <c r="B283" t="str">
        <f>"15315752731"</f>
        <v>15315752731</v>
      </c>
      <c r="C283" t="s">
        <v>0</v>
      </c>
      <c r="D283" t="s">
        <v>0</v>
      </c>
      <c r="E283" t="s">
        <v>0</v>
      </c>
      <c r="F283" t="str">
        <f>"2019-02-14 13:13:12"</f>
        <v>2019-02-14 13:13:12</v>
      </c>
    </row>
    <row r="284" spans="1:6" x14ac:dyDescent="0.3">
      <c r="A284" t="s">
        <v>472</v>
      </c>
      <c r="B284" t="str">
        <f>"15248149610"</f>
        <v>15248149610</v>
      </c>
      <c r="C284" t="str">
        <f>"15010519900509735X"</f>
        <v>15010519900509735X</v>
      </c>
      <c r="D284" t="s">
        <v>0</v>
      </c>
      <c r="E284" t="s">
        <v>0</v>
      </c>
      <c r="F284" t="str">
        <f>"2019-02-14 13:12:08"</f>
        <v>2019-02-14 13:12:08</v>
      </c>
    </row>
    <row r="285" spans="1:6" x14ac:dyDescent="0.3">
      <c r="A285" t="s">
        <v>473</v>
      </c>
      <c r="B285" t="str">
        <f>"13886260983"</f>
        <v>13886260983</v>
      </c>
      <c r="C285" t="str">
        <f>"420621198004220617"</f>
        <v>420621198004220617</v>
      </c>
      <c r="D285" t="s">
        <v>474</v>
      </c>
      <c r="E285" t="s">
        <v>475</v>
      </c>
      <c r="F285" t="str">
        <f>"2019-02-14 13:11:27"</f>
        <v>2019-02-14 13:11:27</v>
      </c>
    </row>
    <row r="286" spans="1:6" x14ac:dyDescent="0.3">
      <c r="A286" t="s">
        <v>0</v>
      </c>
      <c r="B286" t="str">
        <f>"13750566970"</f>
        <v>13750566970</v>
      </c>
      <c r="C286" t="s">
        <v>0</v>
      </c>
      <c r="D286" t="s">
        <v>0</v>
      </c>
      <c r="E286" t="s">
        <v>0</v>
      </c>
      <c r="F286" t="str">
        <f>"2019-02-14 13:11:02"</f>
        <v>2019-02-14 13:11:02</v>
      </c>
    </row>
    <row r="287" spans="1:6" x14ac:dyDescent="0.3">
      <c r="A287" t="s">
        <v>476</v>
      </c>
      <c r="B287" t="str">
        <f>"15248050555"</f>
        <v>15248050555</v>
      </c>
      <c r="C287" t="str">
        <f>"152625198708161012"</f>
        <v>152625198708161012</v>
      </c>
      <c r="D287" t="s">
        <v>0</v>
      </c>
      <c r="E287" t="s">
        <v>0</v>
      </c>
      <c r="F287" t="str">
        <f>"2019-02-14 13:10:41"</f>
        <v>2019-02-14 13:10:41</v>
      </c>
    </row>
    <row r="288" spans="1:6" x14ac:dyDescent="0.3">
      <c r="A288" t="s">
        <v>0</v>
      </c>
      <c r="B288" t="str">
        <f>"13482039163"</f>
        <v>13482039163</v>
      </c>
      <c r="C288" t="s">
        <v>0</v>
      </c>
      <c r="D288" t="s">
        <v>0</v>
      </c>
      <c r="E288" t="s">
        <v>0</v>
      </c>
      <c r="F288" t="str">
        <f>"2019-02-14 13:09:17"</f>
        <v>2019-02-14 13:09:17</v>
      </c>
    </row>
    <row r="289" spans="1:6" x14ac:dyDescent="0.3">
      <c r="A289" t="s">
        <v>477</v>
      </c>
      <c r="B289" t="str">
        <f>"18084147559"</f>
        <v>18084147559</v>
      </c>
      <c r="C289" t="str">
        <f>"522522197406240022"</f>
        <v>522522197406240022</v>
      </c>
      <c r="D289" t="s">
        <v>478</v>
      </c>
      <c r="E289" t="s">
        <v>479</v>
      </c>
      <c r="F289" t="str">
        <f>"2019-02-14 13:08:59"</f>
        <v>2019-02-14 13:08:59</v>
      </c>
    </row>
    <row r="290" spans="1:6" x14ac:dyDescent="0.3">
      <c r="A290" t="s">
        <v>0</v>
      </c>
      <c r="B290" t="str">
        <f>"18756435586"</f>
        <v>18756435586</v>
      </c>
      <c r="C290" t="s">
        <v>0</v>
      </c>
      <c r="D290" t="s">
        <v>0</v>
      </c>
      <c r="E290" t="s">
        <v>0</v>
      </c>
      <c r="F290" t="str">
        <f>"2019-02-14 13:05:40"</f>
        <v>2019-02-14 13:05:40</v>
      </c>
    </row>
    <row r="291" spans="1:6" x14ac:dyDescent="0.3">
      <c r="A291" t="s">
        <v>480</v>
      </c>
      <c r="B291" t="str">
        <f>"15778237556"</f>
        <v>15778237556</v>
      </c>
      <c r="C291" t="str">
        <f>"45282219881004603X"</f>
        <v>45282219881004603X</v>
      </c>
      <c r="D291" t="s">
        <v>481</v>
      </c>
      <c r="E291" t="s">
        <v>482</v>
      </c>
      <c r="F291" t="str">
        <f>"2019-02-14 13:05:36"</f>
        <v>2019-02-14 13:05:36</v>
      </c>
    </row>
    <row r="292" spans="1:6" x14ac:dyDescent="0.3">
      <c r="A292" t="s">
        <v>483</v>
      </c>
      <c r="B292" t="str">
        <f>"15857516514"</f>
        <v>15857516514</v>
      </c>
      <c r="C292" t="str">
        <f>"360428197709294715"</f>
        <v>360428197709294715</v>
      </c>
      <c r="D292" t="s">
        <v>484</v>
      </c>
      <c r="E292" t="s">
        <v>484</v>
      </c>
      <c r="F292" t="str">
        <f>"2019-02-14 13:04:55"</f>
        <v>2019-02-14 13:04:55</v>
      </c>
    </row>
    <row r="293" spans="1:6" x14ac:dyDescent="0.3">
      <c r="A293" t="s">
        <v>0</v>
      </c>
      <c r="B293" t="str">
        <f>"13204078886"</f>
        <v>13204078886</v>
      </c>
      <c r="C293" t="s">
        <v>0</v>
      </c>
      <c r="D293" t="s">
        <v>0</v>
      </c>
      <c r="E293" t="s">
        <v>0</v>
      </c>
      <c r="F293" t="str">
        <f>"2019-02-14 13:02:19"</f>
        <v>2019-02-14 13:02:19</v>
      </c>
    </row>
    <row r="294" spans="1:6" x14ac:dyDescent="0.3">
      <c r="A294" t="s">
        <v>0</v>
      </c>
      <c r="B294" t="str">
        <f>"18640348879"</f>
        <v>18640348879</v>
      </c>
      <c r="C294" t="s">
        <v>0</v>
      </c>
      <c r="D294" t="s">
        <v>0</v>
      </c>
      <c r="E294" t="s">
        <v>0</v>
      </c>
      <c r="F294" t="str">
        <f>"2019-02-14 13:02:09"</f>
        <v>2019-02-14 13:02:09</v>
      </c>
    </row>
    <row r="295" spans="1:6" x14ac:dyDescent="0.3">
      <c r="A295" t="s">
        <v>485</v>
      </c>
      <c r="B295" t="str">
        <f>"18017156656"</f>
        <v>18017156656</v>
      </c>
      <c r="C295" t="str">
        <f>"320681198607010814"</f>
        <v>320681198607010814</v>
      </c>
      <c r="D295" t="s">
        <v>486</v>
      </c>
      <c r="E295" t="s">
        <v>487</v>
      </c>
      <c r="F295" t="str">
        <f>"2019-02-14 13:01:45"</f>
        <v>2019-02-14 13:01:45</v>
      </c>
    </row>
    <row r="296" spans="1:6" x14ac:dyDescent="0.3">
      <c r="A296" t="s">
        <v>488</v>
      </c>
      <c r="B296" t="str">
        <f>"13851619147"</f>
        <v>13851619147</v>
      </c>
      <c r="C296" t="str">
        <f>"320104197808300813"</f>
        <v>320104197808300813</v>
      </c>
      <c r="D296" t="s">
        <v>489</v>
      </c>
      <c r="E296" t="s">
        <v>490</v>
      </c>
      <c r="F296" t="str">
        <f>"2019-02-14 13:01:40"</f>
        <v>2019-02-14 13:01:40</v>
      </c>
    </row>
    <row r="297" spans="1:6" x14ac:dyDescent="0.3">
      <c r="A297" t="s">
        <v>491</v>
      </c>
      <c r="B297" t="str">
        <f>"18737755955"</f>
        <v>18737755955</v>
      </c>
      <c r="C297" t="str">
        <f>"411323199507105311"</f>
        <v>411323199507105311</v>
      </c>
      <c r="D297" t="s">
        <v>492</v>
      </c>
      <c r="E297" t="s">
        <v>493</v>
      </c>
      <c r="F297" t="str">
        <f>"2019-02-14 13:01:36"</f>
        <v>2019-02-14 13:01:36</v>
      </c>
    </row>
    <row r="298" spans="1:6" x14ac:dyDescent="0.3">
      <c r="A298" t="s">
        <v>494</v>
      </c>
      <c r="B298" t="str">
        <f>"13583610980"</f>
        <v>13583610980</v>
      </c>
      <c r="C298" t="str">
        <f>"370702198306301051"</f>
        <v>370702198306301051</v>
      </c>
      <c r="D298" t="s">
        <v>495</v>
      </c>
      <c r="E298" t="s">
        <v>496</v>
      </c>
      <c r="F298" t="str">
        <f>"2019-02-14 13:00:51"</f>
        <v>2019-02-14 13:00:51</v>
      </c>
    </row>
    <row r="299" spans="1:6" x14ac:dyDescent="0.3">
      <c r="A299" t="s">
        <v>0</v>
      </c>
      <c r="B299" t="str">
        <f>"15541325039"</f>
        <v>15541325039</v>
      </c>
      <c r="C299" t="s">
        <v>0</v>
      </c>
      <c r="D299" t="s">
        <v>0</v>
      </c>
      <c r="E299" t="s">
        <v>0</v>
      </c>
      <c r="F299" t="str">
        <f>"2019-02-14 12:59:26"</f>
        <v>2019-02-14 12:59:26</v>
      </c>
    </row>
    <row r="300" spans="1:6" x14ac:dyDescent="0.3">
      <c r="A300" t="s">
        <v>0</v>
      </c>
      <c r="B300" t="str">
        <f>"18336338637"</f>
        <v>18336338637</v>
      </c>
      <c r="C300" t="s">
        <v>0</v>
      </c>
      <c r="D300" t="s">
        <v>0</v>
      </c>
      <c r="E300" t="s">
        <v>0</v>
      </c>
      <c r="F300" t="str">
        <f>"2019-02-14 12:58:41"</f>
        <v>2019-02-14 12:58:41</v>
      </c>
    </row>
    <row r="301" spans="1:6" x14ac:dyDescent="0.3">
      <c r="A301" t="s">
        <v>0</v>
      </c>
      <c r="B301" t="str">
        <f>"18573192959"</f>
        <v>18573192959</v>
      </c>
      <c r="C301" t="s">
        <v>0</v>
      </c>
      <c r="D301" t="s">
        <v>0</v>
      </c>
      <c r="E301" t="s">
        <v>0</v>
      </c>
      <c r="F301" t="str">
        <f>"2019-02-14 12:57:10"</f>
        <v>2019-02-14 12:57:10</v>
      </c>
    </row>
    <row r="302" spans="1:6" x14ac:dyDescent="0.3">
      <c r="A302" t="s">
        <v>0</v>
      </c>
      <c r="B302" t="str">
        <f>"18314474258"</f>
        <v>18314474258</v>
      </c>
      <c r="C302" t="s">
        <v>0</v>
      </c>
      <c r="D302" t="s">
        <v>0</v>
      </c>
      <c r="E302" t="s">
        <v>0</v>
      </c>
      <c r="F302" t="str">
        <f>"2019-02-14 12:56:51"</f>
        <v>2019-02-14 12:56:51</v>
      </c>
    </row>
    <row r="303" spans="1:6" x14ac:dyDescent="0.3">
      <c r="A303" t="s">
        <v>0</v>
      </c>
      <c r="B303" t="str">
        <f>"13727715210"</f>
        <v>13727715210</v>
      </c>
      <c r="C303" t="s">
        <v>0</v>
      </c>
      <c r="D303" t="s">
        <v>0</v>
      </c>
      <c r="E303" t="s">
        <v>0</v>
      </c>
      <c r="F303" t="str">
        <f>"2019-02-14 12:56:26"</f>
        <v>2019-02-14 12:56:26</v>
      </c>
    </row>
    <row r="304" spans="1:6" x14ac:dyDescent="0.3">
      <c r="A304" t="s">
        <v>497</v>
      </c>
      <c r="B304" t="str">
        <f>"13714872473"</f>
        <v>13714872473</v>
      </c>
      <c r="C304" t="str">
        <f>"441882198903081225"</f>
        <v>441882198903081225</v>
      </c>
      <c r="D304" t="s">
        <v>0</v>
      </c>
      <c r="E304" t="s">
        <v>0</v>
      </c>
      <c r="F304" t="str">
        <f>"2019-02-14 12:54:46"</f>
        <v>2019-02-14 12:54:46</v>
      </c>
    </row>
    <row r="305" spans="1:6" x14ac:dyDescent="0.3">
      <c r="A305" t="s">
        <v>498</v>
      </c>
      <c r="B305" t="str">
        <f>"15182793684"</f>
        <v>15182793684</v>
      </c>
      <c r="C305" t="str">
        <f>"510823199005132897"</f>
        <v>510823199005132897</v>
      </c>
      <c r="D305" t="s">
        <v>499</v>
      </c>
      <c r="E305" t="s">
        <v>500</v>
      </c>
      <c r="F305" t="str">
        <f>"2019-02-14 12:54:39"</f>
        <v>2019-02-14 12:54:39</v>
      </c>
    </row>
    <row r="306" spans="1:6" x14ac:dyDescent="0.3">
      <c r="A306" t="s">
        <v>0</v>
      </c>
      <c r="B306" t="str">
        <f>"15100925255"</f>
        <v>15100925255</v>
      </c>
      <c r="C306" t="s">
        <v>0</v>
      </c>
      <c r="D306" t="s">
        <v>0</v>
      </c>
      <c r="E306" t="s">
        <v>0</v>
      </c>
      <c r="F306" t="str">
        <f>"2019-02-14 12:54:32"</f>
        <v>2019-02-14 12:54:32</v>
      </c>
    </row>
    <row r="307" spans="1:6" x14ac:dyDescent="0.3">
      <c r="A307" t="s">
        <v>501</v>
      </c>
      <c r="B307" t="str">
        <f>"15041303015"</f>
        <v>15041303015</v>
      </c>
      <c r="C307" t="str">
        <f>"210402199804050228"</f>
        <v>210402199804050228</v>
      </c>
      <c r="D307" t="s">
        <v>502</v>
      </c>
      <c r="E307" t="s">
        <v>503</v>
      </c>
      <c r="F307" t="str">
        <f>"2019-02-14 12:54:11"</f>
        <v>2019-02-14 12:54:11</v>
      </c>
    </row>
    <row r="308" spans="1:6" x14ac:dyDescent="0.3">
      <c r="A308" t="s">
        <v>504</v>
      </c>
      <c r="B308" t="str">
        <f>"13887119904"</f>
        <v>13887119904</v>
      </c>
      <c r="C308" t="str">
        <f>"532101199404211217"</f>
        <v>532101199404211217</v>
      </c>
      <c r="D308" t="s">
        <v>0</v>
      </c>
      <c r="E308" t="s">
        <v>0</v>
      </c>
      <c r="F308" t="str">
        <f>"2019-02-14 12:53:46"</f>
        <v>2019-02-14 12:53:46</v>
      </c>
    </row>
    <row r="309" spans="1:6" x14ac:dyDescent="0.3">
      <c r="A309" t="s">
        <v>505</v>
      </c>
      <c r="B309" t="str">
        <f>"18995467916"</f>
        <v>18995467916</v>
      </c>
      <c r="C309" t="str">
        <f>"640322198904133114"</f>
        <v>640322198904133114</v>
      </c>
      <c r="D309" t="s">
        <v>506</v>
      </c>
      <c r="E309" t="s">
        <v>507</v>
      </c>
      <c r="F309" t="str">
        <f>"2019-02-14 12:53:24"</f>
        <v>2019-02-14 12:53:24</v>
      </c>
    </row>
    <row r="310" spans="1:6" x14ac:dyDescent="0.3">
      <c r="A310" t="s">
        <v>508</v>
      </c>
      <c r="B310" t="str">
        <f>"17876598943"</f>
        <v>17876598943</v>
      </c>
      <c r="C310" t="str">
        <f>"440982199712164174"</f>
        <v>440982199712164174</v>
      </c>
      <c r="D310" t="s">
        <v>509</v>
      </c>
      <c r="E310" t="s">
        <v>510</v>
      </c>
      <c r="F310" t="str">
        <f>"2019-02-14 12:53:08"</f>
        <v>2019-02-14 12:53:08</v>
      </c>
    </row>
    <row r="311" spans="1:6" x14ac:dyDescent="0.3">
      <c r="A311" t="s">
        <v>511</v>
      </c>
      <c r="B311" t="str">
        <f>"18745137323"</f>
        <v>18745137323</v>
      </c>
      <c r="C311" t="str">
        <f>"230125198905094614"</f>
        <v>230125198905094614</v>
      </c>
      <c r="D311" t="s">
        <v>512</v>
      </c>
      <c r="E311" t="s">
        <v>513</v>
      </c>
      <c r="F311" t="str">
        <f>"2019-02-14 12:53:08"</f>
        <v>2019-02-14 12:53:08</v>
      </c>
    </row>
    <row r="312" spans="1:6" x14ac:dyDescent="0.3">
      <c r="A312" t="s">
        <v>0</v>
      </c>
      <c r="B312" t="str">
        <f>"18354083080"</f>
        <v>18354083080</v>
      </c>
      <c r="C312" t="s">
        <v>0</v>
      </c>
      <c r="D312" t="s">
        <v>0</v>
      </c>
      <c r="E312" t="s">
        <v>0</v>
      </c>
      <c r="F312" t="str">
        <f>"2019-02-14 12:53:07"</f>
        <v>2019-02-14 12:53:07</v>
      </c>
    </row>
    <row r="313" spans="1:6" x14ac:dyDescent="0.3">
      <c r="A313" t="s">
        <v>0</v>
      </c>
      <c r="B313" t="str">
        <f>"13963078599"</f>
        <v>13963078599</v>
      </c>
      <c r="C313" t="s">
        <v>0</v>
      </c>
      <c r="D313" t="s">
        <v>0</v>
      </c>
      <c r="E313" t="s">
        <v>0</v>
      </c>
      <c r="F313" t="str">
        <f>"2019-02-14 12:53:05"</f>
        <v>2019-02-14 12:53:05</v>
      </c>
    </row>
    <row r="314" spans="1:6" x14ac:dyDescent="0.3">
      <c r="A314" t="s">
        <v>514</v>
      </c>
      <c r="B314" t="str">
        <f>"18731091175"</f>
        <v>18731091175</v>
      </c>
      <c r="C314" t="str">
        <f>"130429199311063426"</f>
        <v>130429199311063426</v>
      </c>
      <c r="D314" t="s">
        <v>515</v>
      </c>
      <c r="E314" t="s">
        <v>516</v>
      </c>
      <c r="F314" t="str">
        <f>"2019-02-14 12:52:24"</f>
        <v>2019-02-14 12:52:24</v>
      </c>
    </row>
    <row r="315" spans="1:6" x14ac:dyDescent="0.3">
      <c r="A315" t="s">
        <v>0</v>
      </c>
      <c r="B315" t="str">
        <f>"15041180126"</f>
        <v>15041180126</v>
      </c>
      <c r="C315" t="s">
        <v>0</v>
      </c>
      <c r="D315" t="s">
        <v>0</v>
      </c>
      <c r="E315" t="s">
        <v>0</v>
      </c>
      <c r="F315" t="str">
        <f>"2019-02-14 12:52:11"</f>
        <v>2019-02-14 12:52:11</v>
      </c>
    </row>
    <row r="316" spans="1:6" x14ac:dyDescent="0.3">
      <c r="A316" t="s">
        <v>517</v>
      </c>
      <c r="B316" t="str">
        <f>"13476944918"</f>
        <v>13476944918</v>
      </c>
      <c r="C316" t="str">
        <f>"422301198310101093"</f>
        <v>422301198310101093</v>
      </c>
      <c r="D316" t="s">
        <v>518</v>
      </c>
      <c r="E316" t="s">
        <v>519</v>
      </c>
      <c r="F316" t="str">
        <f>"2019-02-14 12:51:28"</f>
        <v>2019-02-14 12:51:28</v>
      </c>
    </row>
    <row r="317" spans="1:6" x14ac:dyDescent="0.3">
      <c r="A317" t="s">
        <v>520</v>
      </c>
      <c r="B317" t="str">
        <f>"15516291110"</f>
        <v>15516291110</v>
      </c>
      <c r="C317" t="str">
        <f>"411202199006122511"</f>
        <v>411202199006122511</v>
      </c>
      <c r="D317" t="s">
        <v>521</v>
      </c>
      <c r="E317" t="s">
        <v>522</v>
      </c>
      <c r="F317" t="str">
        <f>"2019-02-14 12:51:09"</f>
        <v>2019-02-14 12:51:09</v>
      </c>
    </row>
    <row r="318" spans="1:6" x14ac:dyDescent="0.3">
      <c r="A318" t="s">
        <v>523</v>
      </c>
      <c r="B318" t="str">
        <f>"15812355398"</f>
        <v>15812355398</v>
      </c>
      <c r="C318" t="str">
        <f>"440803199107152916"</f>
        <v>440803199107152916</v>
      </c>
      <c r="D318" t="s">
        <v>0</v>
      </c>
      <c r="E318" t="s">
        <v>0</v>
      </c>
      <c r="F318" t="str">
        <f>"2019-02-14 12:50:49"</f>
        <v>2019-02-14 12:50:49</v>
      </c>
    </row>
    <row r="319" spans="1:6" x14ac:dyDescent="0.3">
      <c r="A319" t="s">
        <v>0</v>
      </c>
      <c r="B319" t="str">
        <f>"13197574095"</f>
        <v>13197574095</v>
      </c>
      <c r="C319" t="s">
        <v>0</v>
      </c>
      <c r="D319" t="s">
        <v>0</v>
      </c>
      <c r="E319" t="s">
        <v>0</v>
      </c>
      <c r="F319" t="str">
        <f>"2019-02-14 12:48:59"</f>
        <v>2019-02-14 12:48:59</v>
      </c>
    </row>
    <row r="320" spans="1:6" x14ac:dyDescent="0.3">
      <c r="A320" t="s">
        <v>524</v>
      </c>
      <c r="B320" t="str">
        <f>"15926262645"</f>
        <v>15926262645</v>
      </c>
      <c r="C320" t="str">
        <f>"420528198110123553"</f>
        <v>420528198110123553</v>
      </c>
      <c r="D320" t="s">
        <v>0</v>
      </c>
      <c r="E320" t="s">
        <v>0</v>
      </c>
      <c r="F320" t="str">
        <f>"2019-02-14 12:48:41"</f>
        <v>2019-02-14 12:48:41</v>
      </c>
    </row>
    <row r="321" spans="1:6" x14ac:dyDescent="0.3">
      <c r="A321" t="s">
        <v>525</v>
      </c>
      <c r="B321" t="str">
        <f>"15033851983"</f>
        <v>15033851983</v>
      </c>
      <c r="C321" t="str">
        <f>"130421199508270022"</f>
        <v>130421199508270022</v>
      </c>
      <c r="D321" t="s">
        <v>526</v>
      </c>
      <c r="E321" t="s">
        <v>527</v>
      </c>
      <c r="F321" t="str">
        <f>"2019-02-14 12:47:13"</f>
        <v>2019-02-14 12:47:13</v>
      </c>
    </row>
    <row r="322" spans="1:6" x14ac:dyDescent="0.3">
      <c r="A322" t="s">
        <v>528</v>
      </c>
      <c r="B322" t="str">
        <f>"15964561180"</f>
        <v>15964561180</v>
      </c>
      <c r="C322" t="str">
        <f>"370784199904266814"</f>
        <v>370784199904266814</v>
      </c>
      <c r="D322" t="s">
        <v>529</v>
      </c>
      <c r="E322" t="s">
        <v>530</v>
      </c>
      <c r="F322" t="str">
        <f>"2019-02-14 12:45:31"</f>
        <v>2019-02-14 12:45:31</v>
      </c>
    </row>
    <row r="323" spans="1:6" x14ac:dyDescent="0.3">
      <c r="A323" t="s">
        <v>531</v>
      </c>
      <c r="B323" t="str">
        <f>"15520574094"</f>
        <v>15520574094</v>
      </c>
      <c r="C323" t="str">
        <f>"510727199604252110"</f>
        <v>510727199604252110</v>
      </c>
      <c r="D323" t="s">
        <v>532</v>
      </c>
      <c r="E323" t="s">
        <v>533</v>
      </c>
      <c r="F323" t="str">
        <f>"2019-02-14 12:45:22"</f>
        <v>2019-02-14 12:45:22</v>
      </c>
    </row>
    <row r="324" spans="1:6" x14ac:dyDescent="0.3">
      <c r="A324" t="s">
        <v>0</v>
      </c>
      <c r="B324" t="str">
        <f>"15036420011"</f>
        <v>15036420011</v>
      </c>
      <c r="C324" t="s">
        <v>0</v>
      </c>
      <c r="D324" t="s">
        <v>0</v>
      </c>
      <c r="E324" t="s">
        <v>0</v>
      </c>
      <c r="F324" t="str">
        <f>"2019-02-14 12:45:20"</f>
        <v>2019-02-14 12:45:20</v>
      </c>
    </row>
    <row r="325" spans="1:6" x14ac:dyDescent="0.3">
      <c r="A325" t="s">
        <v>534</v>
      </c>
      <c r="B325" t="str">
        <f>"13506351338"</f>
        <v>13506351338</v>
      </c>
      <c r="C325" t="str">
        <f>"371502199110163317"</f>
        <v>371502199110163317</v>
      </c>
      <c r="D325" t="s">
        <v>535</v>
      </c>
      <c r="E325" t="s">
        <v>536</v>
      </c>
      <c r="F325" t="str">
        <f>"2019-02-14 12:45:16"</f>
        <v>2019-02-14 12:45:16</v>
      </c>
    </row>
    <row r="326" spans="1:6" x14ac:dyDescent="0.3">
      <c r="A326" t="s">
        <v>0</v>
      </c>
      <c r="B326" t="str">
        <f>"18657667267"</f>
        <v>18657667267</v>
      </c>
      <c r="C326" t="s">
        <v>0</v>
      </c>
      <c r="D326" t="s">
        <v>0</v>
      </c>
      <c r="E326" t="s">
        <v>0</v>
      </c>
      <c r="F326" t="str">
        <f>"2019-02-14 12:44:52"</f>
        <v>2019-02-14 12:44:52</v>
      </c>
    </row>
    <row r="327" spans="1:6" x14ac:dyDescent="0.3">
      <c r="A327" t="s">
        <v>537</v>
      </c>
      <c r="B327" t="str">
        <f>"13368845242"</f>
        <v>13368845242</v>
      </c>
      <c r="C327" t="str">
        <f>"530326199507025114"</f>
        <v>530326199507025114</v>
      </c>
      <c r="D327" t="s">
        <v>538</v>
      </c>
      <c r="E327" t="s">
        <v>539</v>
      </c>
      <c r="F327" t="str">
        <f>"2019-02-14 12:44:42"</f>
        <v>2019-02-14 12:44:42</v>
      </c>
    </row>
    <row r="328" spans="1:6" x14ac:dyDescent="0.3">
      <c r="A328" t="s">
        <v>0</v>
      </c>
      <c r="B328" t="str">
        <f>"13561114588"</f>
        <v>13561114588</v>
      </c>
      <c r="C328" t="s">
        <v>0</v>
      </c>
      <c r="D328" t="s">
        <v>0</v>
      </c>
      <c r="E328" t="s">
        <v>0</v>
      </c>
      <c r="F328" t="str">
        <f>"2019-02-14 12:44:23"</f>
        <v>2019-02-14 12:44:23</v>
      </c>
    </row>
    <row r="329" spans="1:6" x14ac:dyDescent="0.3">
      <c r="A329" t="s">
        <v>540</v>
      </c>
      <c r="B329" t="str">
        <f>"18979201070"</f>
        <v>18979201070</v>
      </c>
      <c r="C329" t="str">
        <f>"360403197512262720"</f>
        <v>360403197512262720</v>
      </c>
      <c r="D329" t="s">
        <v>0</v>
      </c>
      <c r="E329" t="s">
        <v>0</v>
      </c>
      <c r="F329" t="str">
        <f>"2019-02-14 12:44:13"</f>
        <v>2019-02-14 12:44:13</v>
      </c>
    </row>
    <row r="330" spans="1:6" x14ac:dyDescent="0.3">
      <c r="A330" t="s">
        <v>541</v>
      </c>
      <c r="B330" t="str">
        <f>"15994405997"</f>
        <v>15994405997</v>
      </c>
      <c r="C330" t="str">
        <f>"452130198809204514"</f>
        <v>452130198809204514</v>
      </c>
      <c r="D330" t="s">
        <v>542</v>
      </c>
      <c r="E330" t="s">
        <v>543</v>
      </c>
      <c r="F330" t="str">
        <f>"2019-02-14 12:43:53"</f>
        <v>2019-02-14 12:43:53</v>
      </c>
    </row>
    <row r="331" spans="1:6" x14ac:dyDescent="0.3">
      <c r="A331" t="s">
        <v>544</v>
      </c>
      <c r="B331" t="str">
        <f>"17710758880"</f>
        <v>17710758880</v>
      </c>
      <c r="C331" t="str">
        <f>"110108198108111414"</f>
        <v>110108198108111414</v>
      </c>
      <c r="D331" t="s">
        <v>545</v>
      </c>
      <c r="E331" t="s">
        <v>546</v>
      </c>
      <c r="F331" t="str">
        <f>"2019-02-14 12:43:27"</f>
        <v>2019-02-14 12:43:27</v>
      </c>
    </row>
    <row r="332" spans="1:6" x14ac:dyDescent="0.3">
      <c r="A332" t="s">
        <v>547</v>
      </c>
      <c r="B332" t="str">
        <f>"17608232537"</f>
        <v>17608232537</v>
      </c>
      <c r="C332" t="str">
        <f>"513021199709012275"</f>
        <v>513021199709012275</v>
      </c>
      <c r="D332" t="s">
        <v>548</v>
      </c>
      <c r="E332" t="s">
        <v>549</v>
      </c>
      <c r="F332" t="str">
        <f>"2019-02-14 12:42:21"</f>
        <v>2019-02-14 12:42:21</v>
      </c>
    </row>
    <row r="333" spans="1:6" x14ac:dyDescent="0.3">
      <c r="A333" t="s">
        <v>550</v>
      </c>
      <c r="B333" t="str">
        <f>"15043387957"</f>
        <v>15043387957</v>
      </c>
      <c r="C333" t="str">
        <f>"222404199503061018"</f>
        <v>222404199503061018</v>
      </c>
      <c r="D333" t="s">
        <v>551</v>
      </c>
      <c r="E333" t="s">
        <v>552</v>
      </c>
      <c r="F333" t="str">
        <f>"2019-02-14 12:41:37"</f>
        <v>2019-02-14 12:41:37</v>
      </c>
    </row>
    <row r="334" spans="1:6" x14ac:dyDescent="0.3">
      <c r="A334" t="s">
        <v>553</v>
      </c>
      <c r="B334" t="str">
        <f>"13156828603"</f>
        <v>13156828603</v>
      </c>
      <c r="C334" t="str">
        <f>"370481199305247720"</f>
        <v>370481199305247720</v>
      </c>
      <c r="D334" t="s">
        <v>554</v>
      </c>
      <c r="E334" t="s">
        <v>555</v>
      </c>
      <c r="F334" t="str">
        <f>"2019-02-14 12:40:46"</f>
        <v>2019-02-14 12:40:46</v>
      </c>
    </row>
    <row r="335" spans="1:6" x14ac:dyDescent="0.3">
      <c r="A335" t="s">
        <v>556</v>
      </c>
      <c r="B335" t="str">
        <f>"15802244057"</f>
        <v>15802244057</v>
      </c>
      <c r="C335" t="str">
        <f>"120105197301131829"</f>
        <v>120105197301131829</v>
      </c>
      <c r="D335" t="s">
        <v>557</v>
      </c>
      <c r="E335" t="s">
        <v>558</v>
      </c>
      <c r="F335" t="str">
        <f>"2019-02-14 12:40:22"</f>
        <v>2019-02-14 12:40:22</v>
      </c>
    </row>
    <row r="336" spans="1:6" x14ac:dyDescent="0.3">
      <c r="A336" t="s">
        <v>0</v>
      </c>
      <c r="B336" t="str">
        <f>"13104158770"</f>
        <v>13104158770</v>
      </c>
      <c r="C336" t="s">
        <v>0</v>
      </c>
      <c r="D336" t="s">
        <v>0</v>
      </c>
      <c r="E336" t="s">
        <v>0</v>
      </c>
      <c r="F336" t="str">
        <f>"2019-02-14 12:39:41"</f>
        <v>2019-02-14 12:39:41</v>
      </c>
    </row>
    <row r="337" spans="1:6" x14ac:dyDescent="0.3">
      <c r="A337" t="s">
        <v>559</v>
      </c>
      <c r="B337" t="str">
        <f>"18217517148"</f>
        <v>18217517148</v>
      </c>
      <c r="C337" t="str">
        <f>"31010319740512161X"</f>
        <v>31010319740512161X</v>
      </c>
      <c r="D337" t="s">
        <v>560</v>
      </c>
      <c r="E337" t="s">
        <v>561</v>
      </c>
      <c r="F337" t="str">
        <f>"2019-02-14 12:39:25"</f>
        <v>2019-02-14 12:39:25</v>
      </c>
    </row>
    <row r="338" spans="1:6" x14ac:dyDescent="0.3">
      <c r="A338" t="s">
        <v>562</v>
      </c>
      <c r="B338" t="str">
        <f>"18264802999"</f>
        <v>18264802999</v>
      </c>
      <c r="C338" t="str">
        <f>"370521198401015238"</f>
        <v>370521198401015238</v>
      </c>
      <c r="D338" t="s">
        <v>563</v>
      </c>
      <c r="E338" t="s">
        <v>564</v>
      </c>
      <c r="F338" t="str">
        <f>"2019-02-14 12:39:08"</f>
        <v>2019-02-14 12:39:08</v>
      </c>
    </row>
    <row r="339" spans="1:6" x14ac:dyDescent="0.3">
      <c r="A339" t="s">
        <v>565</v>
      </c>
      <c r="B339" t="str">
        <f>"13154665945"</f>
        <v>13154665945</v>
      </c>
      <c r="C339" t="str">
        <f>"510322199110230428"</f>
        <v>510322199110230428</v>
      </c>
      <c r="D339" t="s">
        <v>0</v>
      </c>
      <c r="E339" t="s">
        <v>0</v>
      </c>
      <c r="F339" t="str">
        <f>"2019-02-14 12:37:41"</f>
        <v>2019-02-14 12:37:41</v>
      </c>
    </row>
    <row r="340" spans="1:6" x14ac:dyDescent="0.3">
      <c r="A340" t="s">
        <v>566</v>
      </c>
      <c r="B340" t="str">
        <f>"18206860967"</f>
        <v>18206860967</v>
      </c>
      <c r="C340" t="str">
        <f>"530325199109110384"</f>
        <v>530325199109110384</v>
      </c>
      <c r="D340" t="s">
        <v>567</v>
      </c>
      <c r="E340" t="s">
        <v>568</v>
      </c>
      <c r="F340" t="str">
        <f>"2019-02-14 12:37:27"</f>
        <v>2019-02-14 12:37:27</v>
      </c>
    </row>
    <row r="341" spans="1:6" x14ac:dyDescent="0.3">
      <c r="A341" t="s">
        <v>569</v>
      </c>
      <c r="B341" t="str">
        <f>"15244355569"</f>
        <v>15244355569</v>
      </c>
      <c r="C341" t="str">
        <f>"37132419890730401X"</f>
        <v>37132419890730401X</v>
      </c>
      <c r="D341" t="s">
        <v>570</v>
      </c>
      <c r="E341" t="s">
        <v>571</v>
      </c>
      <c r="F341" t="str">
        <f>"2019-02-14 12:37:24"</f>
        <v>2019-02-14 12:37:24</v>
      </c>
    </row>
    <row r="342" spans="1:6" x14ac:dyDescent="0.3">
      <c r="A342" t="s">
        <v>572</v>
      </c>
      <c r="B342" t="str">
        <f>"13934322497"</f>
        <v>13934322497</v>
      </c>
      <c r="C342" t="str">
        <f>"140524198902217416"</f>
        <v>140524198902217416</v>
      </c>
      <c r="D342" t="s">
        <v>0</v>
      </c>
      <c r="E342" t="s">
        <v>0</v>
      </c>
      <c r="F342" t="str">
        <f>"2019-02-14 12:35:58"</f>
        <v>2019-02-14 12:35:58</v>
      </c>
    </row>
    <row r="343" spans="1:6" x14ac:dyDescent="0.3">
      <c r="A343" t="s">
        <v>573</v>
      </c>
      <c r="B343" t="str">
        <f>"15640519222"</f>
        <v>15640519222</v>
      </c>
      <c r="C343" t="str">
        <f>"210124199803161411"</f>
        <v>210124199803161411</v>
      </c>
      <c r="D343" t="s">
        <v>0</v>
      </c>
      <c r="E343" t="s">
        <v>0</v>
      </c>
      <c r="F343" t="str">
        <f>"2019-02-14 12:35:32"</f>
        <v>2019-02-14 12:35:32</v>
      </c>
    </row>
    <row r="344" spans="1:6" x14ac:dyDescent="0.3">
      <c r="A344" t="s">
        <v>574</v>
      </c>
      <c r="B344" t="str">
        <f>"13102800155"</f>
        <v>13102800155</v>
      </c>
      <c r="C344" t="str">
        <f>"130184198909091011"</f>
        <v>130184198909091011</v>
      </c>
      <c r="D344" t="s">
        <v>575</v>
      </c>
      <c r="E344" t="s">
        <v>576</v>
      </c>
      <c r="F344" t="str">
        <f>"2019-02-14 12:35:24"</f>
        <v>2019-02-14 12:35:24</v>
      </c>
    </row>
    <row r="345" spans="1:6" x14ac:dyDescent="0.3">
      <c r="A345" t="s">
        <v>577</v>
      </c>
      <c r="B345" t="str">
        <f>"15755566695"</f>
        <v>15755566695</v>
      </c>
      <c r="C345" t="str">
        <f>"340521199411092041"</f>
        <v>340521199411092041</v>
      </c>
      <c r="D345" t="s">
        <v>578</v>
      </c>
      <c r="E345" t="s">
        <v>579</v>
      </c>
      <c r="F345" t="str">
        <f>"2019-02-14 12:35:19"</f>
        <v>2019-02-14 12:35:19</v>
      </c>
    </row>
    <row r="346" spans="1:6" x14ac:dyDescent="0.3">
      <c r="A346" t="s">
        <v>0</v>
      </c>
      <c r="B346" t="str">
        <f>"13343312528"</f>
        <v>13343312528</v>
      </c>
      <c r="C346" t="s">
        <v>0</v>
      </c>
      <c r="D346" t="s">
        <v>0</v>
      </c>
      <c r="E346" t="s">
        <v>0</v>
      </c>
      <c r="F346" t="str">
        <f>"2019-02-14 12:34:49"</f>
        <v>2019-02-14 12:34:49</v>
      </c>
    </row>
    <row r="347" spans="1:6" x14ac:dyDescent="0.3">
      <c r="A347" t="s">
        <v>580</v>
      </c>
      <c r="B347" t="str">
        <f>"15205378599"</f>
        <v>15205378599</v>
      </c>
      <c r="C347" t="str">
        <f>"370811199501012016"</f>
        <v>370811199501012016</v>
      </c>
      <c r="D347" t="s">
        <v>581</v>
      </c>
      <c r="E347" t="s">
        <v>582</v>
      </c>
      <c r="F347" t="str">
        <f>"2019-02-14 12:34:42"</f>
        <v>2019-02-14 12:34:42</v>
      </c>
    </row>
    <row r="348" spans="1:6" x14ac:dyDescent="0.3">
      <c r="A348" t="s">
        <v>583</v>
      </c>
      <c r="B348" t="str">
        <f>"13683399667"</f>
        <v>13683399667</v>
      </c>
      <c r="C348" t="str">
        <f>"110107198410180035"</f>
        <v>110107198410180035</v>
      </c>
      <c r="D348" t="s">
        <v>0</v>
      </c>
      <c r="E348" t="s">
        <v>0</v>
      </c>
      <c r="F348" t="str">
        <f>"2019-02-14 12:34:15"</f>
        <v>2019-02-14 12:34:15</v>
      </c>
    </row>
    <row r="349" spans="1:6" x14ac:dyDescent="0.3">
      <c r="A349" t="s">
        <v>584</v>
      </c>
      <c r="B349" t="str">
        <f>"13668910002"</f>
        <v>13668910002</v>
      </c>
      <c r="C349" t="str">
        <f>"441781199011046910"</f>
        <v>441781199011046910</v>
      </c>
      <c r="D349" t="s">
        <v>585</v>
      </c>
      <c r="E349" t="s">
        <v>586</v>
      </c>
      <c r="F349" t="str">
        <f>"2019-02-14 12:33:55"</f>
        <v>2019-02-14 12:33:55</v>
      </c>
    </row>
    <row r="350" spans="1:6" x14ac:dyDescent="0.3">
      <c r="A350" t="s">
        <v>587</v>
      </c>
      <c r="B350" t="str">
        <f>"18779026092"</f>
        <v>18779026092</v>
      </c>
      <c r="C350" t="str">
        <f>"360731199508133839"</f>
        <v>360731199508133839</v>
      </c>
      <c r="D350" t="s">
        <v>588</v>
      </c>
      <c r="E350" t="s">
        <v>589</v>
      </c>
      <c r="F350" t="str">
        <f>"2019-02-14 12:33:42"</f>
        <v>2019-02-14 12:33:42</v>
      </c>
    </row>
    <row r="351" spans="1:6" x14ac:dyDescent="0.3">
      <c r="A351" t="s">
        <v>590</v>
      </c>
      <c r="B351" t="str">
        <f>"17350805249"</f>
        <v>17350805249</v>
      </c>
      <c r="C351" t="str">
        <f>"350211198911193015"</f>
        <v>350211198911193015</v>
      </c>
      <c r="D351" t="s">
        <v>591</v>
      </c>
      <c r="E351" t="s">
        <v>592</v>
      </c>
      <c r="F351" t="str">
        <f>"2019-02-14 12:33:37"</f>
        <v>2019-02-14 12:33:37</v>
      </c>
    </row>
    <row r="352" spans="1:6" x14ac:dyDescent="0.3">
      <c r="A352" t="s">
        <v>593</v>
      </c>
      <c r="B352" t="str">
        <f>"18683451575"</f>
        <v>18683451575</v>
      </c>
      <c r="C352" t="str">
        <f>"513423198808030022"</f>
        <v>513423198808030022</v>
      </c>
      <c r="D352" t="s">
        <v>0</v>
      </c>
      <c r="E352" t="s">
        <v>0</v>
      </c>
      <c r="F352" t="str">
        <f>"2019-02-14 12:33:01"</f>
        <v>2019-02-14 12:33:01</v>
      </c>
    </row>
    <row r="353" spans="1:6" x14ac:dyDescent="0.3">
      <c r="A353" t="s">
        <v>594</v>
      </c>
      <c r="B353" t="str">
        <f>"13862234591"</f>
        <v>13862234591</v>
      </c>
      <c r="C353" t="str">
        <f>"320582198809054859"</f>
        <v>320582198809054859</v>
      </c>
      <c r="D353" t="s">
        <v>595</v>
      </c>
      <c r="E353" t="s">
        <v>596</v>
      </c>
      <c r="F353" t="str">
        <f>"2019-02-14 12:32:56"</f>
        <v>2019-02-14 12:32:56</v>
      </c>
    </row>
    <row r="354" spans="1:6" x14ac:dyDescent="0.3">
      <c r="A354" t="s">
        <v>597</v>
      </c>
      <c r="B354" t="str">
        <f>"13440113132"</f>
        <v>13440113132</v>
      </c>
      <c r="C354" t="str">
        <f>"513922199511203450"</f>
        <v>513922199511203450</v>
      </c>
      <c r="D354" t="s">
        <v>598</v>
      </c>
      <c r="E354" t="s">
        <v>598</v>
      </c>
      <c r="F354" t="str">
        <f>"2019-02-14 12:32:45"</f>
        <v>2019-02-14 12:32:45</v>
      </c>
    </row>
    <row r="355" spans="1:6" x14ac:dyDescent="0.3">
      <c r="A355" t="s">
        <v>599</v>
      </c>
      <c r="B355" t="str">
        <f>"13555998683"</f>
        <v>13555998683</v>
      </c>
      <c r="C355" t="str">
        <f>"220324198104280428"</f>
        <v>220324198104280428</v>
      </c>
      <c r="D355" t="s">
        <v>0</v>
      </c>
      <c r="E355" t="s">
        <v>0</v>
      </c>
      <c r="F355" t="str">
        <f>"2019-02-14 12:32:19"</f>
        <v>2019-02-14 12:32:19</v>
      </c>
    </row>
    <row r="356" spans="1:6" x14ac:dyDescent="0.3">
      <c r="A356" t="s">
        <v>0</v>
      </c>
      <c r="B356" t="str">
        <f>"18396785221"</f>
        <v>18396785221</v>
      </c>
      <c r="C356" t="s">
        <v>0</v>
      </c>
      <c r="D356" t="s">
        <v>0</v>
      </c>
      <c r="E356" t="s">
        <v>0</v>
      </c>
      <c r="F356" t="str">
        <f>"2019-02-14 12:31:16"</f>
        <v>2019-02-14 12:31:16</v>
      </c>
    </row>
    <row r="357" spans="1:6" x14ac:dyDescent="0.3">
      <c r="A357" t="s">
        <v>600</v>
      </c>
      <c r="B357" t="str">
        <f>"15710618990"</f>
        <v>15710618990</v>
      </c>
      <c r="C357" t="str">
        <f>"350627199706060018"</f>
        <v>350627199706060018</v>
      </c>
      <c r="D357" t="s">
        <v>0</v>
      </c>
      <c r="E357" t="s">
        <v>0</v>
      </c>
      <c r="F357" t="str">
        <f>"2019-02-14 12:31:04"</f>
        <v>2019-02-14 12:31:04</v>
      </c>
    </row>
    <row r="358" spans="1:6" x14ac:dyDescent="0.3">
      <c r="A358" t="s">
        <v>601</v>
      </c>
      <c r="B358" t="str">
        <f>"18845494533"</f>
        <v>18845494533</v>
      </c>
      <c r="C358" t="str">
        <f>"23112119870421171X"</f>
        <v>23112119870421171X</v>
      </c>
      <c r="D358" t="s">
        <v>602</v>
      </c>
      <c r="E358" t="s">
        <v>603</v>
      </c>
      <c r="F358" t="str">
        <f>"2019-02-14 12:31:02"</f>
        <v>2019-02-14 12:31:02</v>
      </c>
    </row>
    <row r="359" spans="1:6" x14ac:dyDescent="0.3">
      <c r="A359" t="s">
        <v>604</v>
      </c>
      <c r="B359" t="str">
        <f>"15645511304"</f>
        <v>15645511304</v>
      </c>
      <c r="C359" t="str">
        <f>"232321199610256913"</f>
        <v>232321199610256913</v>
      </c>
      <c r="D359" t="s">
        <v>605</v>
      </c>
      <c r="E359" t="s">
        <v>606</v>
      </c>
      <c r="F359" t="str">
        <f>"2019-02-14 12:30:53"</f>
        <v>2019-02-14 12:30:53</v>
      </c>
    </row>
    <row r="360" spans="1:6" x14ac:dyDescent="0.3">
      <c r="A360" t="s">
        <v>607</v>
      </c>
      <c r="B360" t="str">
        <f>"17855788292"</f>
        <v>17855788292</v>
      </c>
      <c r="C360" t="str">
        <f>"342222199510293617"</f>
        <v>342222199510293617</v>
      </c>
      <c r="D360" t="s">
        <v>608</v>
      </c>
      <c r="E360" t="s">
        <v>609</v>
      </c>
      <c r="F360" t="str">
        <f>"2019-02-14 12:30:52"</f>
        <v>2019-02-14 12:30:52</v>
      </c>
    </row>
    <row r="361" spans="1:6" x14ac:dyDescent="0.3">
      <c r="A361" t="s">
        <v>0</v>
      </c>
      <c r="B361" t="str">
        <f>"13099114358"</f>
        <v>13099114358</v>
      </c>
      <c r="C361" t="s">
        <v>0</v>
      </c>
      <c r="D361" t="s">
        <v>0</v>
      </c>
      <c r="E361" t="s">
        <v>0</v>
      </c>
      <c r="F361" t="str">
        <f>"2019-02-14 12:30:36"</f>
        <v>2019-02-14 12:30:36</v>
      </c>
    </row>
    <row r="362" spans="1:6" x14ac:dyDescent="0.3">
      <c r="A362" t="s">
        <v>610</v>
      </c>
      <c r="B362" t="str">
        <f>"13554156798"</f>
        <v>13554156798</v>
      </c>
      <c r="C362" t="str">
        <f>"420111199410232319"</f>
        <v>420111199410232319</v>
      </c>
      <c r="D362" t="s">
        <v>0</v>
      </c>
      <c r="E362" t="s">
        <v>0</v>
      </c>
      <c r="F362" t="str">
        <f>"2019-02-14 12:29:59"</f>
        <v>2019-02-14 12:29:59</v>
      </c>
    </row>
    <row r="363" spans="1:6" x14ac:dyDescent="0.3">
      <c r="A363" t="s">
        <v>0</v>
      </c>
      <c r="B363" t="str">
        <f>"15108705167"</f>
        <v>15108705167</v>
      </c>
      <c r="C363" t="s">
        <v>0</v>
      </c>
      <c r="D363" t="s">
        <v>0</v>
      </c>
      <c r="E363" t="s">
        <v>0</v>
      </c>
      <c r="F363" t="str">
        <f>"2019-02-14 12:27:45"</f>
        <v>2019-02-14 12:27:45</v>
      </c>
    </row>
    <row r="364" spans="1:6" x14ac:dyDescent="0.3">
      <c r="A364" t="s">
        <v>611</v>
      </c>
      <c r="B364" t="str">
        <f>"15179707131"</f>
        <v>15179707131</v>
      </c>
      <c r="C364" t="str">
        <f>"360781199508290037"</f>
        <v>360781199508290037</v>
      </c>
      <c r="D364" t="s">
        <v>612</v>
      </c>
      <c r="E364" t="s">
        <v>613</v>
      </c>
      <c r="F364" t="str">
        <f>"2019-02-14 12:27:05"</f>
        <v>2019-02-14 12:27:05</v>
      </c>
    </row>
    <row r="365" spans="1:6" x14ac:dyDescent="0.3">
      <c r="A365" t="s">
        <v>614</v>
      </c>
      <c r="B365" t="str">
        <f>"13912749546"</f>
        <v>13912749546</v>
      </c>
      <c r="C365" t="str">
        <f>"320525197710120041"</f>
        <v>320525197710120041</v>
      </c>
      <c r="D365" t="s">
        <v>615</v>
      </c>
      <c r="E365" t="s">
        <v>616</v>
      </c>
      <c r="F365" t="str">
        <f>"2019-02-14 12:26:20"</f>
        <v>2019-02-14 12:26:20</v>
      </c>
    </row>
    <row r="366" spans="1:6" x14ac:dyDescent="0.3">
      <c r="A366" t="s">
        <v>0</v>
      </c>
      <c r="B366" t="str">
        <f>"18060237237"</f>
        <v>18060237237</v>
      </c>
      <c r="C366" t="s">
        <v>0</v>
      </c>
      <c r="D366" t="s">
        <v>0</v>
      </c>
      <c r="E366" t="s">
        <v>0</v>
      </c>
      <c r="F366" t="str">
        <f>"2019-02-14 12:26:04"</f>
        <v>2019-02-14 12:26:04</v>
      </c>
    </row>
    <row r="367" spans="1:6" x14ac:dyDescent="0.3">
      <c r="A367" t="s">
        <v>0</v>
      </c>
      <c r="B367" t="str">
        <f>"18683887619"</f>
        <v>18683887619</v>
      </c>
      <c r="C367" t="s">
        <v>0</v>
      </c>
      <c r="D367" t="s">
        <v>0</v>
      </c>
      <c r="E367" t="s">
        <v>0</v>
      </c>
      <c r="F367" t="str">
        <f>"2019-02-14 12:25:40"</f>
        <v>2019-02-14 12:25:40</v>
      </c>
    </row>
    <row r="368" spans="1:6" x14ac:dyDescent="0.3">
      <c r="A368" t="s">
        <v>617</v>
      </c>
      <c r="B368" t="str">
        <f>"15284425668"</f>
        <v>15284425668</v>
      </c>
      <c r="C368" t="str">
        <f>"530426199007200014"</f>
        <v>530426199007200014</v>
      </c>
      <c r="D368" t="s">
        <v>618</v>
      </c>
      <c r="E368" t="s">
        <v>619</v>
      </c>
      <c r="F368" t="str">
        <f>"2019-02-14 12:24:52"</f>
        <v>2019-02-14 12:24:52</v>
      </c>
    </row>
    <row r="369" spans="1:6" x14ac:dyDescent="0.3">
      <c r="A369" t="s">
        <v>620</v>
      </c>
      <c r="B369" t="str">
        <f>"13501097081"</f>
        <v>13501097081</v>
      </c>
      <c r="C369" t="str">
        <f>"320322197507245631"</f>
        <v>320322197507245631</v>
      </c>
      <c r="D369" t="s">
        <v>0</v>
      </c>
      <c r="E369" t="s">
        <v>0</v>
      </c>
      <c r="F369" t="str">
        <f>"2019-02-14 12:23:55"</f>
        <v>2019-02-14 12:23:55</v>
      </c>
    </row>
    <row r="370" spans="1:6" x14ac:dyDescent="0.3">
      <c r="A370" t="s">
        <v>0</v>
      </c>
      <c r="B370" t="str">
        <f>"18223284357"</f>
        <v>18223284357</v>
      </c>
      <c r="C370" t="s">
        <v>0</v>
      </c>
      <c r="D370" t="s">
        <v>0</v>
      </c>
      <c r="E370" t="s">
        <v>0</v>
      </c>
      <c r="F370" t="str">
        <f>"2019-02-14 12:23:44"</f>
        <v>2019-02-14 12:23:44</v>
      </c>
    </row>
    <row r="371" spans="1:6" x14ac:dyDescent="0.3">
      <c r="A371" t="s">
        <v>621</v>
      </c>
      <c r="B371" t="str">
        <f>"15995336616"</f>
        <v>15995336616</v>
      </c>
      <c r="C371" t="str">
        <f>"320281199004170811"</f>
        <v>320281199004170811</v>
      </c>
      <c r="D371" t="s">
        <v>0</v>
      </c>
      <c r="E371" t="s">
        <v>0</v>
      </c>
      <c r="F371" t="str">
        <f>"2019-02-14 12:22:01"</f>
        <v>2019-02-14 12:22:01</v>
      </c>
    </row>
    <row r="372" spans="1:6" x14ac:dyDescent="0.3">
      <c r="A372" t="s">
        <v>0</v>
      </c>
      <c r="B372" t="str">
        <f>"18306599132"</f>
        <v>18306599132</v>
      </c>
      <c r="C372" t="s">
        <v>0</v>
      </c>
      <c r="D372" t="s">
        <v>0</v>
      </c>
      <c r="E372" t="s">
        <v>0</v>
      </c>
      <c r="F372" t="str">
        <f>"2019-02-14 12:21:56"</f>
        <v>2019-02-14 12:21:56</v>
      </c>
    </row>
    <row r="373" spans="1:6" x14ac:dyDescent="0.3">
      <c r="A373" t="s">
        <v>622</v>
      </c>
      <c r="B373" t="str">
        <f>"13908572255"</f>
        <v>13908572255</v>
      </c>
      <c r="C373" t="str">
        <f>"522401198609130445"</f>
        <v>522401198609130445</v>
      </c>
      <c r="D373" t="s">
        <v>623</v>
      </c>
      <c r="E373" t="s">
        <v>624</v>
      </c>
      <c r="F373" t="str">
        <f>"2019-02-14 12:21:49"</f>
        <v>2019-02-14 12:21:49</v>
      </c>
    </row>
    <row r="374" spans="1:6" x14ac:dyDescent="0.3">
      <c r="A374" t="s">
        <v>625</v>
      </c>
      <c r="B374" t="str">
        <f>"13940270537"</f>
        <v>13940270537</v>
      </c>
      <c r="C374" t="str">
        <f>"130322199107110627"</f>
        <v>130322199107110627</v>
      </c>
      <c r="D374" t="s">
        <v>626</v>
      </c>
      <c r="E374" t="s">
        <v>627</v>
      </c>
      <c r="F374" t="str">
        <f>"2019-02-14 12:21:22"</f>
        <v>2019-02-14 12:21:22</v>
      </c>
    </row>
    <row r="375" spans="1:6" x14ac:dyDescent="0.3">
      <c r="A375" t="s">
        <v>628</v>
      </c>
      <c r="B375" t="str">
        <f>"13072470430"</f>
        <v>13072470430</v>
      </c>
      <c r="C375" t="str">
        <f>"210124198805253219"</f>
        <v>210124198805253219</v>
      </c>
      <c r="D375" t="s">
        <v>629</v>
      </c>
      <c r="E375" t="s">
        <v>630</v>
      </c>
      <c r="F375" t="str">
        <f>"2019-02-14 12:20:50"</f>
        <v>2019-02-14 12:20:50</v>
      </c>
    </row>
    <row r="376" spans="1:6" x14ac:dyDescent="0.3">
      <c r="A376" t="s">
        <v>631</v>
      </c>
      <c r="B376" t="str">
        <f>"13233225466"</f>
        <v>13233225466</v>
      </c>
      <c r="C376" t="str">
        <f>"142701198712037236"</f>
        <v>142701198712037236</v>
      </c>
      <c r="D376" t="s">
        <v>632</v>
      </c>
      <c r="E376" t="s">
        <v>633</v>
      </c>
      <c r="F376" t="str">
        <f>"2019-02-14 12:20:04"</f>
        <v>2019-02-14 12:20:04</v>
      </c>
    </row>
    <row r="377" spans="1:6" x14ac:dyDescent="0.3">
      <c r="A377" t="s">
        <v>634</v>
      </c>
      <c r="B377" t="str">
        <f>"13889873405"</f>
        <v>13889873405</v>
      </c>
      <c r="C377" t="str">
        <f>"210423198605013413"</f>
        <v>210423198605013413</v>
      </c>
      <c r="D377" t="s">
        <v>635</v>
      </c>
      <c r="E377" t="s">
        <v>636</v>
      </c>
      <c r="F377" t="str">
        <f>"2019-02-14 12:19:56"</f>
        <v>2019-02-14 12:19:56</v>
      </c>
    </row>
    <row r="378" spans="1:6" x14ac:dyDescent="0.3">
      <c r="A378" t="s">
        <v>637</v>
      </c>
      <c r="B378" t="str">
        <f>"15859613550"</f>
        <v>15859613550</v>
      </c>
      <c r="C378" t="str">
        <f>"350627199801160076"</f>
        <v>350627199801160076</v>
      </c>
      <c r="D378" t="s">
        <v>638</v>
      </c>
      <c r="E378" t="s">
        <v>639</v>
      </c>
      <c r="F378" t="str">
        <f>"2019-02-14 12:19:44"</f>
        <v>2019-02-14 12:19:44</v>
      </c>
    </row>
    <row r="379" spans="1:6" x14ac:dyDescent="0.3">
      <c r="A379" t="s">
        <v>640</v>
      </c>
      <c r="B379" t="str">
        <f>"17725198577"</f>
        <v>17725198577</v>
      </c>
      <c r="C379" t="str">
        <f>"51020319800916122X"</f>
        <v>51020319800916122X</v>
      </c>
      <c r="D379" t="s">
        <v>641</v>
      </c>
      <c r="E379" t="s">
        <v>642</v>
      </c>
      <c r="F379" t="str">
        <f>"2019-02-14 12:19:30"</f>
        <v>2019-02-14 12:19:30</v>
      </c>
    </row>
    <row r="380" spans="1:6" x14ac:dyDescent="0.3">
      <c r="A380" t="s">
        <v>643</v>
      </c>
      <c r="B380" t="str">
        <f>"13427571510"</f>
        <v>13427571510</v>
      </c>
      <c r="C380" t="str">
        <f>"441421198801014019"</f>
        <v>441421198801014019</v>
      </c>
      <c r="D380" t="s">
        <v>644</v>
      </c>
      <c r="E380" t="s">
        <v>644</v>
      </c>
      <c r="F380" t="str">
        <f>"2019-02-14 12:19:10"</f>
        <v>2019-02-14 12:19:10</v>
      </c>
    </row>
    <row r="381" spans="1:6" x14ac:dyDescent="0.3">
      <c r="A381" t="s">
        <v>645</v>
      </c>
      <c r="B381" t="str">
        <f>"18243491233"</f>
        <v>18243491233</v>
      </c>
      <c r="C381" t="str">
        <f>"220322199401021184"</f>
        <v>220322199401021184</v>
      </c>
      <c r="D381" t="s">
        <v>646</v>
      </c>
      <c r="E381" t="s">
        <v>647</v>
      </c>
      <c r="F381" t="str">
        <f>"2019-02-14 12:18:17"</f>
        <v>2019-02-14 12:18:17</v>
      </c>
    </row>
    <row r="382" spans="1:6" x14ac:dyDescent="0.3">
      <c r="A382" t="s">
        <v>0</v>
      </c>
      <c r="B382" t="str">
        <f>"13132711338"</f>
        <v>13132711338</v>
      </c>
      <c r="C382" t="s">
        <v>0</v>
      </c>
      <c r="D382" t="s">
        <v>0</v>
      </c>
      <c r="E382" t="s">
        <v>0</v>
      </c>
      <c r="F382" t="str">
        <f>"2019-02-14 12:17:55"</f>
        <v>2019-02-14 12:17:55</v>
      </c>
    </row>
    <row r="383" spans="1:6" x14ac:dyDescent="0.3">
      <c r="A383" t="s">
        <v>648</v>
      </c>
      <c r="B383" t="str">
        <f>"15875157366"</f>
        <v>15875157366</v>
      </c>
      <c r="C383" t="str">
        <f>"441723198111035612"</f>
        <v>441723198111035612</v>
      </c>
      <c r="D383" t="s">
        <v>649</v>
      </c>
      <c r="E383" t="s">
        <v>650</v>
      </c>
      <c r="F383" t="str">
        <f>"2019-02-14 12:17:06"</f>
        <v>2019-02-14 12:17:06</v>
      </c>
    </row>
    <row r="384" spans="1:6" x14ac:dyDescent="0.3">
      <c r="A384" t="s">
        <v>651</v>
      </c>
      <c r="B384" t="str">
        <f>"15974966630"</f>
        <v>15974966630</v>
      </c>
      <c r="C384" t="str">
        <f>"533001199909203939"</f>
        <v>533001199909203939</v>
      </c>
      <c r="D384" t="s">
        <v>0</v>
      </c>
      <c r="E384" t="s">
        <v>0</v>
      </c>
      <c r="F384" t="str">
        <f>"2019-02-14 12:17:01"</f>
        <v>2019-02-14 12:17:01</v>
      </c>
    </row>
    <row r="385" spans="1:6" x14ac:dyDescent="0.3">
      <c r="A385" t="s">
        <v>652</v>
      </c>
      <c r="B385" t="str">
        <f>"18770213331"</f>
        <v>18770213331</v>
      </c>
      <c r="C385" t="str">
        <f>"360426197510102410"</f>
        <v>360426197510102410</v>
      </c>
      <c r="D385" t="s">
        <v>653</v>
      </c>
      <c r="E385" t="s">
        <v>654</v>
      </c>
      <c r="F385" t="str">
        <f>"2019-02-14 12:16:47"</f>
        <v>2019-02-14 12:16:47</v>
      </c>
    </row>
    <row r="386" spans="1:6" x14ac:dyDescent="0.3">
      <c r="A386" t="s">
        <v>655</v>
      </c>
      <c r="B386" t="str">
        <f>"17674553155"</f>
        <v>17674553155</v>
      </c>
      <c r="C386" t="str">
        <f>"431224199510122897"</f>
        <v>431224199510122897</v>
      </c>
      <c r="D386" t="s">
        <v>656</v>
      </c>
      <c r="E386" t="s">
        <v>657</v>
      </c>
      <c r="F386" t="str">
        <f>"2019-02-14 12:16:43"</f>
        <v>2019-02-14 12:16:43</v>
      </c>
    </row>
    <row r="387" spans="1:6" x14ac:dyDescent="0.3">
      <c r="A387" t="s">
        <v>0</v>
      </c>
      <c r="B387" t="str">
        <f>"13711227865"</f>
        <v>13711227865</v>
      </c>
      <c r="C387" t="s">
        <v>0</v>
      </c>
      <c r="D387" t="s">
        <v>0</v>
      </c>
      <c r="E387" t="s">
        <v>0</v>
      </c>
      <c r="F387" t="str">
        <f>"2019-02-14 12:16:37"</f>
        <v>2019-02-14 12:16:37</v>
      </c>
    </row>
    <row r="388" spans="1:6" x14ac:dyDescent="0.3">
      <c r="A388" t="s">
        <v>0</v>
      </c>
      <c r="B388" t="str">
        <f>"18840790149"</f>
        <v>18840790149</v>
      </c>
      <c r="C388" t="s">
        <v>0</v>
      </c>
      <c r="D388" t="s">
        <v>0</v>
      </c>
      <c r="E388" t="s">
        <v>0</v>
      </c>
      <c r="F388" t="str">
        <f>"2019-02-14 12:16:30"</f>
        <v>2019-02-14 12:16:30</v>
      </c>
    </row>
    <row r="389" spans="1:6" x14ac:dyDescent="0.3">
      <c r="A389" t="s">
        <v>658</v>
      </c>
      <c r="B389" t="str">
        <f>"13278981723"</f>
        <v>13278981723</v>
      </c>
      <c r="C389" t="str">
        <f>"460030198805264514"</f>
        <v>460030198805264514</v>
      </c>
      <c r="D389" t="s">
        <v>659</v>
      </c>
      <c r="E389" t="s">
        <v>660</v>
      </c>
      <c r="F389" t="str">
        <f>"2019-02-14 12:16:00"</f>
        <v>2019-02-14 12:16:00</v>
      </c>
    </row>
    <row r="390" spans="1:6" x14ac:dyDescent="0.3">
      <c r="A390" t="s">
        <v>661</v>
      </c>
      <c r="B390" t="str">
        <f>"13735393183"</f>
        <v>13735393183</v>
      </c>
      <c r="C390" t="str">
        <f>"420116199009046642"</f>
        <v>420116199009046642</v>
      </c>
      <c r="D390" t="s">
        <v>662</v>
      </c>
      <c r="E390" t="s">
        <v>663</v>
      </c>
      <c r="F390" t="str">
        <f>"2019-02-14 12:15:22"</f>
        <v>2019-02-14 12:15:22</v>
      </c>
    </row>
    <row r="391" spans="1:6" x14ac:dyDescent="0.3">
      <c r="A391" t="s">
        <v>664</v>
      </c>
      <c r="B391" t="str">
        <f>"13893014678"</f>
        <v>13893014678</v>
      </c>
      <c r="C391" t="str">
        <f>"620421198208155550"</f>
        <v>620421198208155550</v>
      </c>
      <c r="D391" t="s">
        <v>665</v>
      </c>
      <c r="E391" t="s">
        <v>666</v>
      </c>
      <c r="F391" t="str">
        <f>"2019-02-14 12:14:29"</f>
        <v>2019-02-14 12:14:29</v>
      </c>
    </row>
    <row r="392" spans="1:6" x14ac:dyDescent="0.3">
      <c r="A392" t="s">
        <v>667</v>
      </c>
      <c r="B392" t="str">
        <f>"15585473885"</f>
        <v>15585473885</v>
      </c>
      <c r="C392" t="str">
        <f>"220822196208180718"</f>
        <v>220822196208180718</v>
      </c>
      <c r="D392" t="s">
        <v>668</v>
      </c>
      <c r="E392" t="s">
        <v>669</v>
      </c>
      <c r="F392" t="str">
        <f>"2019-02-14 12:13:57"</f>
        <v>2019-02-14 12:13:57</v>
      </c>
    </row>
    <row r="393" spans="1:6" x14ac:dyDescent="0.3">
      <c r="A393" t="s">
        <v>670</v>
      </c>
      <c r="B393" t="str">
        <f>"15296644880"</f>
        <v>15296644880</v>
      </c>
      <c r="C393" t="str">
        <f>"142402199207035410"</f>
        <v>142402199207035410</v>
      </c>
      <c r="D393" t="s">
        <v>0</v>
      </c>
      <c r="E393" t="s">
        <v>0</v>
      </c>
      <c r="F393" t="str">
        <f>"2019-02-14 12:13:48"</f>
        <v>2019-02-14 12:13:48</v>
      </c>
    </row>
    <row r="394" spans="1:6" x14ac:dyDescent="0.3">
      <c r="A394" t="s">
        <v>671</v>
      </c>
      <c r="B394" t="str">
        <f>"18785895813"</f>
        <v>18785895813</v>
      </c>
      <c r="C394" t="str">
        <f>"522425198405033927"</f>
        <v>522425198405033927</v>
      </c>
      <c r="D394" t="s">
        <v>672</v>
      </c>
      <c r="E394" t="s">
        <v>673</v>
      </c>
      <c r="F394" t="str">
        <f>"2019-02-14 12:13:34"</f>
        <v>2019-02-14 12:13:34</v>
      </c>
    </row>
    <row r="395" spans="1:6" x14ac:dyDescent="0.3">
      <c r="A395" t="s">
        <v>0</v>
      </c>
      <c r="B395" t="str">
        <f>"15158630409"</f>
        <v>15158630409</v>
      </c>
      <c r="C395" t="s">
        <v>0</v>
      </c>
      <c r="D395" t="s">
        <v>0</v>
      </c>
      <c r="E395" t="s">
        <v>0</v>
      </c>
      <c r="F395" t="str">
        <f>"2019-02-14 12:12:35"</f>
        <v>2019-02-14 12:12:35</v>
      </c>
    </row>
    <row r="396" spans="1:6" x14ac:dyDescent="0.3">
      <c r="A396" t="s">
        <v>0</v>
      </c>
      <c r="B396" t="str">
        <f>"15043647649"</f>
        <v>15043647649</v>
      </c>
      <c r="C396" t="s">
        <v>0</v>
      </c>
      <c r="D396" t="s">
        <v>0</v>
      </c>
      <c r="E396" t="s">
        <v>0</v>
      </c>
      <c r="F396" t="str">
        <f>"2019-02-14 12:12:29"</f>
        <v>2019-02-14 12:12:29</v>
      </c>
    </row>
    <row r="397" spans="1:6" x14ac:dyDescent="0.3">
      <c r="A397" t="s">
        <v>674</v>
      </c>
      <c r="B397" t="str">
        <f>"13233563365"</f>
        <v>13233563365</v>
      </c>
      <c r="C397" t="str">
        <f>"140502199106042535"</f>
        <v>140502199106042535</v>
      </c>
      <c r="D397" t="s">
        <v>675</v>
      </c>
      <c r="E397" t="s">
        <v>676</v>
      </c>
      <c r="F397" t="str">
        <f>"2019-02-14 12:11:13"</f>
        <v>2019-02-14 12:11:13</v>
      </c>
    </row>
    <row r="398" spans="1:6" x14ac:dyDescent="0.3">
      <c r="A398" t="s">
        <v>677</v>
      </c>
      <c r="B398" t="str">
        <f>"13931386530"</f>
        <v>13931386530</v>
      </c>
      <c r="C398" t="str">
        <f>"130638198610072026"</f>
        <v>130638198610072026</v>
      </c>
      <c r="D398" t="s">
        <v>678</v>
      </c>
      <c r="E398" t="s">
        <v>679</v>
      </c>
      <c r="F398" t="str">
        <f>"2019-02-14 12:11:08"</f>
        <v>2019-02-14 12:11:08</v>
      </c>
    </row>
    <row r="399" spans="1:6" x14ac:dyDescent="0.3">
      <c r="A399" t="s">
        <v>680</v>
      </c>
      <c r="B399" t="str">
        <f>"18085049861"</f>
        <v>18085049861</v>
      </c>
      <c r="C399" t="str">
        <f>"522729199610160630"</f>
        <v>522729199610160630</v>
      </c>
      <c r="D399" t="s">
        <v>681</v>
      </c>
      <c r="E399" t="s">
        <v>682</v>
      </c>
      <c r="F399" t="str">
        <f>"2019-02-14 12:10:59"</f>
        <v>2019-02-14 12:10:59</v>
      </c>
    </row>
    <row r="400" spans="1:6" x14ac:dyDescent="0.3">
      <c r="A400" t="s">
        <v>683</v>
      </c>
      <c r="B400" t="str">
        <f>"17820056177"</f>
        <v>17820056177</v>
      </c>
      <c r="C400" t="str">
        <f>"441625199511172714"</f>
        <v>441625199511172714</v>
      </c>
      <c r="D400" t="s">
        <v>684</v>
      </c>
      <c r="E400" t="s">
        <v>685</v>
      </c>
      <c r="F400" t="str">
        <f>"2019-02-14 12:10:43"</f>
        <v>2019-02-14 12:10:43</v>
      </c>
    </row>
    <row r="401" spans="1:6" x14ac:dyDescent="0.3">
      <c r="A401" t="s">
        <v>686</v>
      </c>
      <c r="B401" t="str">
        <f>"15612063510"</f>
        <v>15612063510</v>
      </c>
      <c r="C401" t="str">
        <f>"130402199107210927"</f>
        <v>130402199107210927</v>
      </c>
      <c r="D401" t="s">
        <v>687</v>
      </c>
      <c r="E401" t="s">
        <v>688</v>
      </c>
      <c r="F401" t="str">
        <f>"2019-02-14 12:10:35"</f>
        <v>2019-02-14 12:10:35</v>
      </c>
    </row>
    <row r="402" spans="1:6" x14ac:dyDescent="0.3">
      <c r="A402" t="s">
        <v>689</v>
      </c>
      <c r="B402" t="str">
        <f>"15360115557"</f>
        <v>15360115557</v>
      </c>
      <c r="C402" t="str">
        <f>"350702199406296115"</f>
        <v>350702199406296115</v>
      </c>
      <c r="D402" t="s">
        <v>690</v>
      </c>
      <c r="E402" t="s">
        <v>691</v>
      </c>
      <c r="F402" t="str">
        <f>"2019-02-14 12:10:34"</f>
        <v>2019-02-14 12:10:34</v>
      </c>
    </row>
    <row r="403" spans="1:6" x14ac:dyDescent="0.3">
      <c r="A403" t="s">
        <v>692</v>
      </c>
      <c r="B403" t="str">
        <f>"17331010987"</f>
        <v>17331010987</v>
      </c>
      <c r="C403" t="str">
        <f>"13042719910909391X"</f>
        <v>13042719910909391X</v>
      </c>
      <c r="D403" t="s">
        <v>693</v>
      </c>
      <c r="E403" t="s">
        <v>694</v>
      </c>
      <c r="F403" t="str">
        <f>"2019-02-14 12:10:13"</f>
        <v>2019-02-14 12:10:13</v>
      </c>
    </row>
    <row r="404" spans="1:6" x14ac:dyDescent="0.3">
      <c r="A404" t="s">
        <v>0</v>
      </c>
      <c r="B404" t="str">
        <f>"13919692467"</f>
        <v>13919692467</v>
      </c>
      <c r="C404" t="s">
        <v>0</v>
      </c>
      <c r="D404" t="s">
        <v>0</v>
      </c>
      <c r="E404" t="s">
        <v>0</v>
      </c>
      <c r="F404" t="str">
        <f>"2019-02-14 12:09:24"</f>
        <v>2019-02-14 12:09:24</v>
      </c>
    </row>
    <row r="405" spans="1:6" x14ac:dyDescent="0.3">
      <c r="A405" t="s">
        <v>0</v>
      </c>
      <c r="B405" t="str">
        <f>"18653742855"</f>
        <v>18653742855</v>
      </c>
      <c r="C405" t="s">
        <v>0</v>
      </c>
      <c r="D405" t="s">
        <v>0</v>
      </c>
      <c r="E405" t="s">
        <v>0</v>
      </c>
      <c r="F405" t="str">
        <f>"2019-02-14 12:09:17"</f>
        <v>2019-02-14 12:09:17</v>
      </c>
    </row>
    <row r="406" spans="1:6" x14ac:dyDescent="0.3">
      <c r="A406" t="s">
        <v>0</v>
      </c>
      <c r="B406" t="str">
        <f>"13752584778"</f>
        <v>13752584778</v>
      </c>
      <c r="C406" t="s">
        <v>0</v>
      </c>
      <c r="D406" t="s">
        <v>0</v>
      </c>
      <c r="E406" t="s">
        <v>0</v>
      </c>
      <c r="F406" t="str">
        <f>"2019-02-14 12:08:58"</f>
        <v>2019-02-14 12:08:58</v>
      </c>
    </row>
    <row r="407" spans="1:6" x14ac:dyDescent="0.3">
      <c r="A407" t="s">
        <v>695</v>
      </c>
      <c r="B407" t="str">
        <f>"13725125650"</f>
        <v>13725125650</v>
      </c>
      <c r="C407" t="str">
        <f>"440103199308205414"</f>
        <v>440103199308205414</v>
      </c>
      <c r="D407" t="s">
        <v>0</v>
      </c>
      <c r="E407" t="s">
        <v>0</v>
      </c>
      <c r="F407" t="str">
        <f>"2019-02-14 12:08:43"</f>
        <v>2019-02-14 12:08:43</v>
      </c>
    </row>
    <row r="408" spans="1:6" x14ac:dyDescent="0.3">
      <c r="A408" t="s">
        <v>696</v>
      </c>
      <c r="B408" t="str">
        <f>"13452369282"</f>
        <v>13452369282</v>
      </c>
      <c r="C408" t="str">
        <f>"510231198010170313"</f>
        <v>510231198010170313</v>
      </c>
      <c r="D408" t="s">
        <v>697</v>
      </c>
      <c r="E408" t="s">
        <v>698</v>
      </c>
      <c r="F408" t="str">
        <f>"2019-02-14 12:08:19"</f>
        <v>2019-02-14 12:08:19</v>
      </c>
    </row>
    <row r="409" spans="1:6" x14ac:dyDescent="0.3">
      <c r="A409" t="s">
        <v>0</v>
      </c>
      <c r="B409" t="str">
        <f>"15245455314"</f>
        <v>15245455314</v>
      </c>
      <c r="C409" t="s">
        <v>0</v>
      </c>
      <c r="D409" t="s">
        <v>0</v>
      </c>
      <c r="E409" t="s">
        <v>0</v>
      </c>
      <c r="F409" t="str">
        <f>"2019-02-14 12:07:32"</f>
        <v>2019-02-14 12:07:32</v>
      </c>
    </row>
    <row r="410" spans="1:6" x14ac:dyDescent="0.3">
      <c r="A410" t="s">
        <v>699</v>
      </c>
      <c r="B410" t="str">
        <f>"18782287029"</f>
        <v>18782287029</v>
      </c>
      <c r="C410" t="str">
        <f>"511024199505271766"</f>
        <v>511024199505271766</v>
      </c>
      <c r="D410" t="s">
        <v>700</v>
      </c>
      <c r="E410" t="s">
        <v>701</v>
      </c>
      <c r="F410" t="str">
        <f>"2019-02-14 12:07:24"</f>
        <v>2019-02-14 12:07:24</v>
      </c>
    </row>
    <row r="411" spans="1:6" x14ac:dyDescent="0.3">
      <c r="A411" t="s">
        <v>702</v>
      </c>
      <c r="B411" t="str">
        <f>"18767523930"</f>
        <v>18767523930</v>
      </c>
      <c r="C411" t="str">
        <f>"330624199702246250"</f>
        <v>330624199702246250</v>
      </c>
      <c r="D411" t="s">
        <v>703</v>
      </c>
      <c r="E411" t="s">
        <v>704</v>
      </c>
      <c r="F411" t="str">
        <f>"2019-02-14 12:07:22"</f>
        <v>2019-02-14 12:07:22</v>
      </c>
    </row>
    <row r="412" spans="1:6" x14ac:dyDescent="0.3">
      <c r="A412" t="s">
        <v>705</v>
      </c>
      <c r="B412" t="str">
        <f>"13654955650"</f>
        <v>13654955650</v>
      </c>
      <c r="C412" t="str">
        <f>"210123198609122215"</f>
        <v>210123198609122215</v>
      </c>
      <c r="D412" t="s">
        <v>706</v>
      </c>
      <c r="E412" t="s">
        <v>707</v>
      </c>
      <c r="F412" t="str">
        <f>"2019-02-14 12:06:24"</f>
        <v>2019-02-14 12:06:24</v>
      </c>
    </row>
    <row r="413" spans="1:6" x14ac:dyDescent="0.3">
      <c r="A413" t="s">
        <v>708</v>
      </c>
      <c r="B413" t="str">
        <f>"18826966676"</f>
        <v>18826966676</v>
      </c>
      <c r="C413" t="str">
        <f>"441900199108110483"</f>
        <v>441900199108110483</v>
      </c>
      <c r="D413" t="s">
        <v>0</v>
      </c>
      <c r="E413" t="s">
        <v>0</v>
      </c>
      <c r="F413" t="str">
        <f>"2019-02-14 12:06:08"</f>
        <v>2019-02-14 12:06:08</v>
      </c>
    </row>
    <row r="414" spans="1:6" x14ac:dyDescent="0.3">
      <c r="A414" t="s">
        <v>709</v>
      </c>
      <c r="B414" t="str">
        <f>"13729152854"</f>
        <v>13729152854</v>
      </c>
      <c r="C414" t="str">
        <f>"440883199103053517"</f>
        <v>440883199103053517</v>
      </c>
      <c r="D414" t="s">
        <v>710</v>
      </c>
      <c r="E414" t="s">
        <v>711</v>
      </c>
      <c r="F414" t="str">
        <f>"2019-02-14 12:05:18"</f>
        <v>2019-02-14 12:05:18</v>
      </c>
    </row>
    <row r="415" spans="1:6" x14ac:dyDescent="0.3">
      <c r="A415" t="s">
        <v>712</v>
      </c>
      <c r="B415" t="str">
        <f>"18211953453"</f>
        <v>18211953453</v>
      </c>
      <c r="C415" t="str">
        <f>"410381199307266017"</f>
        <v>410381199307266017</v>
      </c>
      <c r="D415" t="s">
        <v>713</v>
      </c>
      <c r="E415" t="s">
        <v>714</v>
      </c>
      <c r="F415" t="str">
        <f>"2019-02-14 12:05:18"</f>
        <v>2019-02-14 12:05:18</v>
      </c>
    </row>
    <row r="416" spans="1:6" x14ac:dyDescent="0.3">
      <c r="A416" t="s">
        <v>0</v>
      </c>
      <c r="B416" t="str">
        <f>"18889766544"</f>
        <v>18889766544</v>
      </c>
      <c r="C416" t="s">
        <v>0</v>
      </c>
      <c r="D416" t="s">
        <v>0</v>
      </c>
      <c r="E416" t="s">
        <v>0</v>
      </c>
      <c r="F416" t="str">
        <f>"2019-02-14 12:05:06"</f>
        <v>2019-02-14 12:05:06</v>
      </c>
    </row>
    <row r="417" spans="1:6" x14ac:dyDescent="0.3">
      <c r="A417" t="s">
        <v>0</v>
      </c>
      <c r="B417" t="str">
        <f>"18305777518"</f>
        <v>18305777518</v>
      </c>
      <c r="C417" t="s">
        <v>0</v>
      </c>
      <c r="D417" t="s">
        <v>0</v>
      </c>
      <c r="E417" t="s">
        <v>0</v>
      </c>
      <c r="F417" t="str">
        <f>"2019-02-14 12:05:04"</f>
        <v>2019-02-14 12:05:04</v>
      </c>
    </row>
    <row r="418" spans="1:6" x14ac:dyDescent="0.3">
      <c r="A418" t="s">
        <v>0</v>
      </c>
      <c r="B418" t="str">
        <f>"13613639745"</f>
        <v>13613639745</v>
      </c>
      <c r="C418" t="s">
        <v>0</v>
      </c>
      <c r="D418" t="s">
        <v>0</v>
      </c>
      <c r="E418" t="s">
        <v>0</v>
      </c>
      <c r="F418" t="str">
        <f>"2019-02-14 12:05:00"</f>
        <v>2019-02-14 12:05:00</v>
      </c>
    </row>
    <row r="419" spans="1:6" x14ac:dyDescent="0.3">
      <c r="A419" t="s">
        <v>715</v>
      </c>
      <c r="B419" t="str">
        <f>"13695001783"</f>
        <v>13695001783</v>
      </c>
      <c r="C419" t="str">
        <f>"350823199510151052"</f>
        <v>350823199510151052</v>
      </c>
      <c r="D419" t="s">
        <v>716</v>
      </c>
      <c r="E419" t="s">
        <v>717</v>
      </c>
      <c r="F419" t="str">
        <f>"2019-02-14 12:04:23"</f>
        <v>2019-02-14 12:04:23</v>
      </c>
    </row>
    <row r="420" spans="1:6" x14ac:dyDescent="0.3">
      <c r="A420" t="s">
        <v>0</v>
      </c>
      <c r="B420" t="str">
        <f>"15145220345"</f>
        <v>15145220345</v>
      </c>
      <c r="C420" t="s">
        <v>0</v>
      </c>
      <c r="D420" t="s">
        <v>0</v>
      </c>
      <c r="E420" t="s">
        <v>0</v>
      </c>
      <c r="F420" t="str">
        <f>"2019-02-14 12:03:51"</f>
        <v>2019-02-14 12:03:51</v>
      </c>
    </row>
    <row r="421" spans="1:6" x14ac:dyDescent="0.3">
      <c r="A421" t="s">
        <v>718</v>
      </c>
      <c r="B421" t="str">
        <f>"15972495950"</f>
        <v>15972495950</v>
      </c>
      <c r="C421" t="str">
        <f>"420321199206024129"</f>
        <v>420321199206024129</v>
      </c>
      <c r="D421" t="s">
        <v>719</v>
      </c>
      <c r="E421" t="s">
        <v>720</v>
      </c>
      <c r="F421" t="str">
        <f>"2019-02-14 12:03:28"</f>
        <v>2019-02-14 12:03:28</v>
      </c>
    </row>
    <row r="422" spans="1:6" x14ac:dyDescent="0.3">
      <c r="A422" t="s">
        <v>721</v>
      </c>
      <c r="B422" t="str">
        <f>"15872687911"</f>
        <v>15872687911</v>
      </c>
      <c r="C422" t="str">
        <f>"420381199007107921"</f>
        <v>420381199007107921</v>
      </c>
      <c r="D422" t="s">
        <v>722</v>
      </c>
      <c r="E422" t="s">
        <v>723</v>
      </c>
      <c r="F422" t="str">
        <f>"2019-02-14 12:02:27"</f>
        <v>2019-02-14 12:02:27</v>
      </c>
    </row>
    <row r="423" spans="1:6" x14ac:dyDescent="0.3">
      <c r="A423" t="s">
        <v>0</v>
      </c>
      <c r="B423" t="str">
        <f>"15246667892"</f>
        <v>15246667892</v>
      </c>
      <c r="C423" t="s">
        <v>0</v>
      </c>
      <c r="D423" t="s">
        <v>0</v>
      </c>
      <c r="E423" t="s">
        <v>0</v>
      </c>
      <c r="F423" t="str">
        <f>"2019-02-14 12:02:10"</f>
        <v>2019-02-14 12:02:10</v>
      </c>
    </row>
    <row r="424" spans="1:6" x14ac:dyDescent="0.3">
      <c r="A424" t="s">
        <v>724</v>
      </c>
      <c r="B424" t="str">
        <f>"18714585761"</f>
        <v>18714585761</v>
      </c>
      <c r="C424" t="str">
        <f>"23070519870725061X"</f>
        <v>23070519870725061X</v>
      </c>
      <c r="D424" t="s">
        <v>725</v>
      </c>
      <c r="E424" t="s">
        <v>726</v>
      </c>
      <c r="F424" t="str">
        <f>"2019-02-14 12:02:10"</f>
        <v>2019-02-14 12:02:10</v>
      </c>
    </row>
    <row r="425" spans="1:6" x14ac:dyDescent="0.3">
      <c r="A425" t="s">
        <v>727</v>
      </c>
      <c r="B425" t="str">
        <f>"17647493647"</f>
        <v>17647493647</v>
      </c>
      <c r="C425" t="str">
        <f>"140623199612165017"</f>
        <v>140623199612165017</v>
      </c>
      <c r="D425" t="s">
        <v>0</v>
      </c>
      <c r="E425" t="s">
        <v>0</v>
      </c>
      <c r="F425" t="str">
        <f>"2019-02-14 12:02:04"</f>
        <v>2019-02-14 12:02:04</v>
      </c>
    </row>
    <row r="426" spans="1:6" x14ac:dyDescent="0.3">
      <c r="A426" t="s">
        <v>728</v>
      </c>
      <c r="B426" t="str">
        <f>"15715751844"</f>
        <v>15715751844</v>
      </c>
      <c r="C426" t="str">
        <f>"360311199403260519"</f>
        <v>360311199403260519</v>
      </c>
      <c r="D426" t="s">
        <v>729</v>
      </c>
      <c r="E426" t="s">
        <v>729</v>
      </c>
      <c r="F426" t="str">
        <f>"2019-02-14 12:01:39"</f>
        <v>2019-02-14 12:01:39</v>
      </c>
    </row>
    <row r="427" spans="1:6" x14ac:dyDescent="0.3">
      <c r="A427" t="s">
        <v>730</v>
      </c>
      <c r="B427" t="str">
        <f>"13769712626"</f>
        <v>13769712626</v>
      </c>
      <c r="C427" t="str">
        <f>"350583198702243141"</f>
        <v>350583198702243141</v>
      </c>
      <c r="D427" t="s">
        <v>731</v>
      </c>
      <c r="E427" t="s">
        <v>732</v>
      </c>
      <c r="F427" t="str">
        <f>"2019-02-14 12:01:34"</f>
        <v>2019-02-14 12:01:34</v>
      </c>
    </row>
    <row r="428" spans="1:6" x14ac:dyDescent="0.3">
      <c r="A428" t="s">
        <v>0</v>
      </c>
      <c r="B428" t="str">
        <f>"18283984202"</f>
        <v>18283984202</v>
      </c>
      <c r="C428" t="s">
        <v>0</v>
      </c>
      <c r="D428" t="s">
        <v>0</v>
      </c>
      <c r="E428" t="s">
        <v>0</v>
      </c>
      <c r="F428" t="str">
        <f>"2019-02-14 12:01:33"</f>
        <v>2019-02-14 12:01:33</v>
      </c>
    </row>
    <row r="429" spans="1:6" x14ac:dyDescent="0.3">
      <c r="A429" t="s">
        <v>171</v>
      </c>
      <c r="B429" t="str">
        <f>"13865515228"</f>
        <v>13865515228</v>
      </c>
      <c r="C429" t="str">
        <f>"340122198706221672"</f>
        <v>340122198706221672</v>
      </c>
      <c r="D429" t="s">
        <v>733</v>
      </c>
      <c r="E429" t="s">
        <v>734</v>
      </c>
      <c r="F429" t="str">
        <f>"2019-02-14 12:01:13"</f>
        <v>2019-02-14 12:01:13</v>
      </c>
    </row>
    <row r="430" spans="1:6" x14ac:dyDescent="0.3">
      <c r="A430" t="s">
        <v>735</v>
      </c>
      <c r="B430" t="str">
        <f>"15989060611"</f>
        <v>15989060611</v>
      </c>
      <c r="C430" t="str">
        <f>"360722199009166314"</f>
        <v>360722199009166314</v>
      </c>
      <c r="D430" t="s">
        <v>736</v>
      </c>
      <c r="E430" t="s">
        <v>737</v>
      </c>
      <c r="F430" t="str">
        <f>"2019-02-14 12:00:49"</f>
        <v>2019-02-14 12:00:49</v>
      </c>
    </row>
    <row r="431" spans="1:6" x14ac:dyDescent="0.3">
      <c r="A431" t="s">
        <v>738</v>
      </c>
      <c r="B431" t="str">
        <f>"13958752685"</f>
        <v>13958752685</v>
      </c>
      <c r="C431" t="str">
        <f>"330327198911130420"</f>
        <v>330327198911130420</v>
      </c>
      <c r="D431" t="s">
        <v>739</v>
      </c>
      <c r="E431" t="s">
        <v>740</v>
      </c>
      <c r="F431" t="str">
        <f>"2019-02-14 12:00:11"</f>
        <v>2019-02-14 12:00:11</v>
      </c>
    </row>
    <row r="432" spans="1:6" x14ac:dyDescent="0.3">
      <c r="A432" t="s">
        <v>741</v>
      </c>
      <c r="B432" t="str">
        <f>"13359488885"</f>
        <v>13359488885</v>
      </c>
      <c r="C432" t="str">
        <f>"620104199503131318"</f>
        <v>620104199503131318</v>
      </c>
      <c r="D432" t="s">
        <v>742</v>
      </c>
      <c r="E432" t="s">
        <v>743</v>
      </c>
      <c r="F432" t="str">
        <f>"2019-02-14 12:00:02"</f>
        <v>2019-02-14 12:00:02</v>
      </c>
    </row>
    <row r="433" spans="1:6" x14ac:dyDescent="0.3">
      <c r="A433" t="s">
        <v>744</v>
      </c>
      <c r="B433" t="str">
        <f>"13677153188"</f>
        <v>13677153188</v>
      </c>
      <c r="C433" t="str">
        <f>"422322197405084019"</f>
        <v>422322197405084019</v>
      </c>
      <c r="D433" t="s">
        <v>745</v>
      </c>
      <c r="E433" t="s">
        <v>746</v>
      </c>
      <c r="F433" t="str">
        <f>"2019-02-14 11:59:58"</f>
        <v>2019-02-14 11:59:58</v>
      </c>
    </row>
    <row r="434" spans="1:6" x14ac:dyDescent="0.3">
      <c r="A434" t="s">
        <v>747</v>
      </c>
      <c r="B434" t="str">
        <f>"18306001390"</f>
        <v>18306001390</v>
      </c>
      <c r="C434" t="str">
        <f>"500383199602062919"</f>
        <v>500383199602062919</v>
      </c>
      <c r="D434" t="s">
        <v>748</v>
      </c>
      <c r="E434" t="s">
        <v>749</v>
      </c>
      <c r="F434" t="str">
        <f>"2019-02-14 11:59:49"</f>
        <v>2019-02-14 11:59:49</v>
      </c>
    </row>
    <row r="435" spans="1:6" x14ac:dyDescent="0.3">
      <c r="A435" t="s">
        <v>0</v>
      </c>
      <c r="B435" t="str">
        <f>"13531674219"</f>
        <v>13531674219</v>
      </c>
      <c r="C435" t="s">
        <v>0</v>
      </c>
      <c r="D435" t="s">
        <v>0</v>
      </c>
      <c r="E435" t="s">
        <v>0</v>
      </c>
      <c r="F435" t="str">
        <f>"2019-02-14 11:59:46"</f>
        <v>2019-02-14 11:59:46</v>
      </c>
    </row>
    <row r="436" spans="1:6" x14ac:dyDescent="0.3">
      <c r="A436" t="s">
        <v>750</v>
      </c>
      <c r="B436" t="str">
        <f>"15028574134"</f>
        <v>15028574134</v>
      </c>
      <c r="C436" t="str">
        <f>"130324197706097210"</f>
        <v>130324197706097210</v>
      </c>
      <c r="D436" t="s">
        <v>0</v>
      </c>
      <c r="E436" t="s">
        <v>0</v>
      </c>
      <c r="F436" t="str">
        <f>"2019-02-14 11:58:37"</f>
        <v>2019-02-14 11:58:37</v>
      </c>
    </row>
    <row r="437" spans="1:6" x14ac:dyDescent="0.3">
      <c r="A437" t="s">
        <v>751</v>
      </c>
      <c r="B437" t="str">
        <f>"18658538891"</f>
        <v>18658538891</v>
      </c>
      <c r="C437" t="str">
        <f>"330682199408295936"</f>
        <v>330682199408295936</v>
      </c>
      <c r="D437" t="s">
        <v>0</v>
      </c>
      <c r="E437" t="s">
        <v>0</v>
      </c>
      <c r="F437" t="str">
        <f>"2019-02-14 11:58:22"</f>
        <v>2019-02-14 11:58:22</v>
      </c>
    </row>
    <row r="438" spans="1:6" x14ac:dyDescent="0.3">
      <c r="A438" t="s">
        <v>752</v>
      </c>
      <c r="B438" t="str">
        <f>"13305646915"</f>
        <v>13305646915</v>
      </c>
      <c r="C438" t="str">
        <f>"342401197210184910"</f>
        <v>342401197210184910</v>
      </c>
      <c r="D438" t="s">
        <v>753</v>
      </c>
      <c r="E438" t="s">
        <v>754</v>
      </c>
      <c r="F438" t="str">
        <f>"2019-02-14 11:58:16"</f>
        <v>2019-02-14 11:58:16</v>
      </c>
    </row>
    <row r="439" spans="1:6" x14ac:dyDescent="0.3">
      <c r="A439" t="s">
        <v>755</v>
      </c>
      <c r="B439" t="str">
        <f>"18375922088"</f>
        <v>18375922088</v>
      </c>
      <c r="C439" t="str">
        <f>"360424199004151582"</f>
        <v>360424199004151582</v>
      </c>
      <c r="D439" t="s">
        <v>756</v>
      </c>
      <c r="E439" t="s">
        <v>756</v>
      </c>
      <c r="F439" t="str">
        <f>"2019-02-14 11:58:00"</f>
        <v>2019-02-14 11:58:00</v>
      </c>
    </row>
    <row r="440" spans="1:6" x14ac:dyDescent="0.3">
      <c r="A440" t="s">
        <v>757</v>
      </c>
      <c r="B440" t="str">
        <f>"18261502274"</f>
        <v>18261502274</v>
      </c>
      <c r="C440" t="str">
        <f>"511324199410010033"</f>
        <v>511324199410010033</v>
      </c>
      <c r="D440" t="s">
        <v>0</v>
      </c>
      <c r="E440" t="s">
        <v>0</v>
      </c>
      <c r="F440" t="str">
        <f>"2019-02-14 11:57:35"</f>
        <v>2019-02-14 11:57:35</v>
      </c>
    </row>
    <row r="441" spans="1:6" x14ac:dyDescent="0.3">
      <c r="A441" t="s">
        <v>758</v>
      </c>
      <c r="B441" t="str">
        <f>"18646392720"</f>
        <v>18646392720</v>
      </c>
      <c r="C441" t="str">
        <f>"231002198908131020"</f>
        <v>231002198908131020</v>
      </c>
      <c r="D441" t="s">
        <v>759</v>
      </c>
      <c r="E441" t="s">
        <v>760</v>
      </c>
      <c r="F441" t="str">
        <f>"2019-02-14 11:57:12"</f>
        <v>2019-02-14 11:57:12</v>
      </c>
    </row>
    <row r="442" spans="1:6" x14ac:dyDescent="0.3">
      <c r="A442" t="s">
        <v>761</v>
      </c>
      <c r="B442" t="str">
        <f>"15104568647"</f>
        <v>15104568647</v>
      </c>
      <c r="C442" t="str">
        <f>"230182199505282212"</f>
        <v>230182199505282212</v>
      </c>
      <c r="D442" t="s">
        <v>762</v>
      </c>
      <c r="E442" t="s">
        <v>763</v>
      </c>
      <c r="F442" t="str">
        <f>"2019-02-14 11:57:07"</f>
        <v>2019-02-14 11:57:07</v>
      </c>
    </row>
    <row r="443" spans="1:6" x14ac:dyDescent="0.3">
      <c r="A443" t="s">
        <v>764</v>
      </c>
      <c r="B443" t="str">
        <f>"17645149118"</f>
        <v>17645149118</v>
      </c>
      <c r="C443" t="str">
        <f>"230125198810254611"</f>
        <v>230125198810254611</v>
      </c>
      <c r="D443" t="s">
        <v>765</v>
      </c>
      <c r="E443" t="s">
        <v>766</v>
      </c>
      <c r="F443" t="str">
        <f>"2019-02-14 11:56:37"</f>
        <v>2019-02-14 11:56:37</v>
      </c>
    </row>
    <row r="444" spans="1:6" x14ac:dyDescent="0.3">
      <c r="A444" t="s">
        <v>767</v>
      </c>
      <c r="B444" t="str">
        <f>"13958421365"</f>
        <v>13958421365</v>
      </c>
      <c r="C444" t="str">
        <f>"330782199803080615"</f>
        <v>330782199803080615</v>
      </c>
      <c r="D444" t="s">
        <v>768</v>
      </c>
      <c r="E444" t="s">
        <v>769</v>
      </c>
      <c r="F444" t="str">
        <f>"2019-02-14 11:56:37"</f>
        <v>2019-02-14 11:56:37</v>
      </c>
    </row>
    <row r="445" spans="1:6" x14ac:dyDescent="0.3">
      <c r="A445" t="s">
        <v>0</v>
      </c>
      <c r="B445" t="str">
        <f>"15241452431"</f>
        <v>15241452431</v>
      </c>
      <c r="C445" t="s">
        <v>0</v>
      </c>
      <c r="D445" t="s">
        <v>0</v>
      </c>
      <c r="E445" t="s">
        <v>0</v>
      </c>
      <c r="F445" t="str">
        <f>"2019-02-14 11:56:35"</f>
        <v>2019-02-14 11:56:35</v>
      </c>
    </row>
    <row r="446" spans="1:6" x14ac:dyDescent="0.3">
      <c r="A446" t="s">
        <v>770</v>
      </c>
      <c r="B446" t="str">
        <f>"18903103311"</f>
        <v>18903103311</v>
      </c>
      <c r="C446" t="str">
        <f>"130435198303130011"</f>
        <v>130435198303130011</v>
      </c>
      <c r="D446" t="s">
        <v>771</v>
      </c>
      <c r="E446" t="s">
        <v>772</v>
      </c>
      <c r="F446" t="str">
        <f>"2019-02-14 11:53:09"</f>
        <v>2019-02-14 11:53:09</v>
      </c>
    </row>
    <row r="447" spans="1:6" x14ac:dyDescent="0.3">
      <c r="A447" t="s">
        <v>0</v>
      </c>
      <c r="B447" t="str">
        <f>"15719396619"</f>
        <v>15719396619</v>
      </c>
      <c r="C447" t="s">
        <v>0</v>
      </c>
      <c r="D447" t="s">
        <v>0</v>
      </c>
      <c r="E447" t="s">
        <v>0</v>
      </c>
      <c r="F447" t="str">
        <f>"2019-02-14 11:51:14"</f>
        <v>2019-02-14 11:51:14</v>
      </c>
    </row>
    <row r="448" spans="1:6" x14ac:dyDescent="0.3">
      <c r="A448" t="s">
        <v>773</v>
      </c>
      <c r="B448" t="str">
        <f>"15004220263"</f>
        <v>15004220263</v>
      </c>
      <c r="C448" t="str">
        <f>"210703198404022859"</f>
        <v>210703198404022859</v>
      </c>
      <c r="D448" t="s">
        <v>774</v>
      </c>
      <c r="E448" t="s">
        <v>775</v>
      </c>
      <c r="F448" t="str">
        <f>"2019-02-14 11:48:31"</f>
        <v>2019-02-14 11:48:31</v>
      </c>
    </row>
    <row r="449" spans="1:6" x14ac:dyDescent="0.3">
      <c r="A449" t="s">
        <v>0</v>
      </c>
      <c r="B449" t="str">
        <f>"13266883373"</f>
        <v>13266883373</v>
      </c>
      <c r="C449" t="s">
        <v>0</v>
      </c>
      <c r="D449" t="s">
        <v>0</v>
      </c>
      <c r="E449" t="s">
        <v>0</v>
      </c>
      <c r="F449" t="str">
        <f>"2019-02-14 11:48:09"</f>
        <v>2019-02-14 11:48:09</v>
      </c>
    </row>
    <row r="450" spans="1:6" x14ac:dyDescent="0.3">
      <c r="A450" t="s">
        <v>776</v>
      </c>
      <c r="B450" t="str">
        <f>"18706412052"</f>
        <v>18706412052</v>
      </c>
      <c r="C450" t="str">
        <f>"370126199911058419"</f>
        <v>370126199911058419</v>
      </c>
      <c r="D450" t="s">
        <v>777</v>
      </c>
      <c r="E450" t="s">
        <v>778</v>
      </c>
      <c r="F450" t="str">
        <f>"2019-02-14 11:43:58"</f>
        <v>2019-02-14 11:43:58</v>
      </c>
    </row>
    <row r="451" spans="1:6" x14ac:dyDescent="0.3">
      <c r="A451" t="s">
        <v>0</v>
      </c>
      <c r="B451" t="str">
        <f>"18948959016"</f>
        <v>18948959016</v>
      </c>
      <c r="C451" t="s">
        <v>0</v>
      </c>
      <c r="D451" t="s">
        <v>0</v>
      </c>
      <c r="E451" t="s">
        <v>0</v>
      </c>
      <c r="F451" t="str">
        <f>"2019-02-14 11:42:49"</f>
        <v>2019-02-14 11:42:49</v>
      </c>
    </row>
    <row r="452" spans="1:6" x14ac:dyDescent="0.3">
      <c r="A452" t="s">
        <v>779</v>
      </c>
      <c r="B452" t="str">
        <f>"13488790029"</f>
        <v>13488790029</v>
      </c>
      <c r="C452" t="str">
        <f>"110224199104193010"</f>
        <v>110224199104193010</v>
      </c>
      <c r="D452" t="s">
        <v>780</v>
      </c>
      <c r="E452" t="s">
        <v>781</v>
      </c>
      <c r="F452" t="str">
        <f>"2019-02-14 11:41:48"</f>
        <v>2019-02-14 11:41:48</v>
      </c>
    </row>
    <row r="453" spans="1:6" x14ac:dyDescent="0.3">
      <c r="A453" t="s">
        <v>782</v>
      </c>
      <c r="B453" t="str">
        <f>"18726295079"</f>
        <v>18726295079</v>
      </c>
      <c r="C453" t="str">
        <f>"342222199211120070"</f>
        <v>342222199211120070</v>
      </c>
      <c r="D453" t="s">
        <v>783</v>
      </c>
      <c r="E453" t="s">
        <v>784</v>
      </c>
      <c r="F453" t="str">
        <f>"2019-02-14 11:40:38"</f>
        <v>2019-02-14 11:40:38</v>
      </c>
    </row>
    <row r="454" spans="1:6" x14ac:dyDescent="0.3">
      <c r="A454" t="s">
        <v>785</v>
      </c>
      <c r="B454" t="str">
        <f>"18273723077"</f>
        <v>18273723077</v>
      </c>
      <c r="C454" t="str">
        <f>"431226199807070920"</f>
        <v>431226199807070920</v>
      </c>
      <c r="D454" t="s">
        <v>786</v>
      </c>
      <c r="E454" t="s">
        <v>787</v>
      </c>
      <c r="F454" t="str">
        <f>"2019-02-14 11:40:28"</f>
        <v>2019-02-14 11:40:28</v>
      </c>
    </row>
    <row r="455" spans="1:6" x14ac:dyDescent="0.3">
      <c r="A455" t="s">
        <v>788</v>
      </c>
      <c r="B455" t="str">
        <f>"15003607775"</f>
        <v>15003607775</v>
      </c>
      <c r="C455" t="str">
        <f>"632124196812133611"</f>
        <v>632124196812133611</v>
      </c>
      <c r="D455" t="s">
        <v>0</v>
      </c>
      <c r="E455" t="s">
        <v>0</v>
      </c>
      <c r="F455" t="str">
        <f>"2019-02-14 11:36:44"</f>
        <v>2019-02-14 11:36:44</v>
      </c>
    </row>
    <row r="456" spans="1:6" x14ac:dyDescent="0.3">
      <c r="A456" t="s">
        <v>789</v>
      </c>
      <c r="B456" t="str">
        <f>"13307265744"</f>
        <v>13307265744</v>
      </c>
      <c r="C456" t="str">
        <f>"422823198703011617"</f>
        <v>422823198703011617</v>
      </c>
      <c r="D456" t="s">
        <v>790</v>
      </c>
      <c r="E456" t="s">
        <v>791</v>
      </c>
      <c r="F456" t="str">
        <f>"2019-02-14 11:35:47"</f>
        <v>2019-02-14 11:35:47</v>
      </c>
    </row>
    <row r="457" spans="1:6" x14ac:dyDescent="0.3">
      <c r="A457" t="s">
        <v>0</v>
      </c>
      <c r="B457" t="str">
        <f>"13641553068"</f>
        <v>13641553068</v>
      </c>
      <c r="C457" t="s">
        <v>0</v>
      </c>
      <c r="D457" t="s">
        <v>0</v>
      </c>
      <c r="E457" t="s">
        <v>0</v>
      </c>
      <c r="F457" t="str">
        <f>"2019-02-14 11:35:46"</f>
        <v>2019-02-14 11:35:46</v>
      </c>
    </row>
    <row r="458" spans="1:6" x14ac:dyDescent="0.3">
      <c r="A458" t="s">
        <v>792</v>
      </c>
      <c r="B458" t="str">
        <f>"13607160698"</f>
        <v>13607160698</v>
      </c>
      <c r="C458" t="str">
        <f>"410305197805292028"</f>
        <v>410305197805292028</v>
      </c>
      <c r="D458" t="s">
        <v>793</v>
      </c>
      <c r="E458" t="s">
        <v>794</v>
      </c>
      <c r="F458" t="str">
        <f>"2019-02-14 11:33:27"</f>
        <v>2019-02-14 11:33:27</v>
      </c>
    </row>
    <row r="459" spans="1:6" x14ac:dyDescent="0.3">
      <c r="A459" t="s">
        <v>0</v>
      </c>
      <c r="B459" t="str">
        <f>"18108392081"</f>
        <v>18108392081</v>
      </c>
      <c r="C459" t="s">
        <v>0</v>
      </c>
      <c r="D459" t="s">
        <v>0</v>
      </c>
      <c r="E459" t="s">
        <v>0</v>
      </c>
      <c r="F459" t="str">
        <f>"2019-02-14 11:33:25"</f>
        <v>2019-02-14 11:33:25</v>
      </c>
    </row>
    <row r="460" spans="1:6" x14ac:dyDescent="0.3">
      <c r="A460" t="s">
        <v>795</v>
      </c>
      <c r="B460" t="str">
        <f>"13976910401"</f>
        <v>13976910401</v>
      </c>
      <c r="C460" t="str">
        <f>"46002519910629331X"</f>
        <v>46002519910629331X</v>
      </c>
      <c r="D460" t="s">
        <v>796</v>
      </c>
      <c r="E460" t="s">
        <v>797</v>
      </c>
      <c r="F460" t="str">
        <f>"2019-02-14 11:32:50"</f>
        <v>2019-02-14 11:32:50</v>
      </c>
    </row>
    <row r="461" spans="1:6" x14ac:dyDescent="0.3">
      <c r="A461" t="s">
        <v>798</v>
      </c>
      <c r="B461" t="str">
        <f>"15802261590"</f>
        <v>15802261590</v>
      </c>
      <c r="C461" t="str">
        <f>"13013219920710287X"</f>
        <v>13013219920710287X</v>
      </c>
      <c r="D461" t="s">
        <v>0</v>
      </c>
      <c r="E461" t="s">
        <v>0</v>
      </c>
      <c r="F461" t="str">
        <f>"2019-02-14 11:31:44"</f>
        <v>2019-02-14 11:31:44</v>
      </c>
    </row>
    <row r="462" spans="1:6" x14ac:dyDescent="0.3">
      <c r="A462" t="s">
        <v>799</v>
      </c>
      <c r="B462" t="str">
        <f>"15043465744"</f>
        <v>15043465744</v>
      </c>
      <c r="C462" t="str">
        <f>"220503197304061531"</f>
        <v>220503197304061531</v>
      </c>
      <c r="D462" t="s">
        <v>800</v>
      </c>
      <c r="E462" t="s">
        <v>801</v>
      </c>
      <c r="F462" t="str">
        <f>"2019-02-14 11:30:55"</f>
        <v>2019-02-14 11:30:55</v>
      </c>
    </row>
    <row r="463" spans="1:6" x14ac:dyDescent="0.3">
      <c r="A463" t="s">
        <v>802</v>
      </c>
      <c r="B463" t="str">
        <f>"17784265201"</f>
        <v>17784265201</v>
      </c>
      <c r="C463" t="str">
        <f>"50038119940927364X"</f>
        <v>50038119940927364X</v>
      </c>
      <c r="D463" t="s">
        <v>803</v>
      </c>
      <c r="E463" t="s">
        <v>804</v>
      </c>
      <c r="F463" t="str">
        <f>"2019-02-14 11:29:56"</f>
        <v>2019-02-14 11:29:56</v>
      </c>
    </row>
    <row r="464" spans="1:6" x14ac:dyDescent="0.3">
      <c r="A464" t="s">
        <v>0</v>
      </c>
      <c r="B464" t="str">
        <f>"17515254954"</f>
        <v>17515254954</v>
      </c>
      <c r="C464" t="s">
        <v>0</v>
      </c>
      <c r="D464" t="s">
        <v>0</v>
      </c>
      <c r="E464" t="s">
        <v>0</v>
      </c>
      <c r="F464" t="str">
        <f>"2019-02-14 11:29:40"</f>
        <v>2019-02-14 11:29:40</v>
      </c>
    </row>
    <row r="465" spans="1:6" x14ac:dyDescent="0.3">
      <c r="A465" t="s">
        <v>805</v>
      </c>
      <c r="B465" t="str">
        <f>"13935293722"</f>
        <v>13935293722</v>
      </c>
      <c r="C465" t="str">
        <f>"152629199403030011"</f>
        <v>152629199403030011</v>
      </c>
      <c r="D465" t="s">
        <v>0</v>
      </c>
      <c r="E465" t="s">
        <v>0</v>
      </c>
      <c r="F465" t="str">
        <f>"2019-02-14 11:29:28"</f>
        <v>2019-02-14 11:29:28</v>
      </c>
    </row>
    <row r="466" spans="1:6" x14ac:dyDescent="0.3">
      <c r="A466" t="s">
        <v>0</v>
      </c>
      <c r="B466" t="str">
        <f>"18233910807"</f>
        <v>18233910807</v>
      </c>
      <c r="C466" t="s">
        <v>0</v>
      </c>
      <c r="D466" t="s">
        <v>0</v>
      </c>
      <c r="E466" t="s">
        <v>0</v>
      </c>
      <c r="F466" t="str">
        <f>"2019-02-14 11:28:10"</f>
        <v>2019-02-14 11:28:10</v>
      </c>
    </row>
    <row r="467" spans="1:6" x14ac:dyDescent="0.3">
      <c r="A467" t="s">
        <v>0</v>
      </c>
      <c r="B467" t="str">
        <f>"15181377574"</f>
        <v>15181377574</v>
      </c>
      <c r="C467" t="s">
        <v>0</v>
      </c>
      <c r="D467" t="s">
        <v>0</v>
      </c>
      <c r="E467" t="s">
        <v>0</v>
      </c>
      <c r="F467" t="str">
        <f>"2019-02-14 11:28:08"</f>
        <v>2019-02-14 11:28:08</v>
      </c>
    </row>
    <row r="468" spans="1:6" x14ac:dyDescent="0.3">
      <c r="A468" t="s">
        <v>806</v>
      </c>
      <c r="B468" t="str">
        <f>"13844943147"</f>
        <v>13844943147</v>
      </c>
      <c r="C468" t="str">
        <f>"220323199104105716"</f>
        <v>220323199104105716</v>
      </c>
      <c r="D468" t="s">
        <v>807</v>
      </c>
      <c r="E468" t="s">
        <v>808</v>
      </c>
      <c r="F468" t="str">
        <f>"2019-02-14 11:23:52"</f>
        <v>2019-02-14 11:23:52</v>
      </c>
    </row>
    <row r="469" spans="1:6" x14ac:dyDescent="0.3">
      <c r="A469" t="s">
        <v>809</v>
      </c>
      <c r="B469" t="str">
        <f>"13810933380"</f>
        <v>13810933380</v>
      </c>
      <c r="C469" t="str">
        <f>"110108198107065751"</f>
        <v>110108198107065751</v>
      </c>
      <c r="D469" t="s">
        <v>810</v>
      </c>
      <c r="E469" t="s">
        <v>811</v>
      </c>
      <c r="F469" t="str">
        <f>"2019-02-14 11:20:17"</f>
        <v>2019-02-14 11:20:17</v>
      </c>
    </row>
    <row r="470" spans="1:6" x14ac:dyDescent="0.3">
      <c r="A470" t="s">
        <v>812</v>
      </c>
      <c r="B470" t="str">
        <f>"15975152259"</f>
        <v>15975152259</v>
      </c>
      <c r="C470" t="str">
        <f>"360721198507140837"</f>
        <v>360721198507140837</v>
      </c>
      <c r="D470" t="s">
        <v>0</v>
      </c>
      <c r="E470" t="s">
        <v>0</v>
      </c>
      <c r="F470" t="str">
        <f>"2019-02-14 11:19:31"</f>
        <v>2019-02-14 11:19:31</v>
      </c>
    </row>
    <row r="471" spans="1:6" x14ac:dyDescent="0.3">
      <c r="A471" t="s">
        <v>813</v>
      </c>
      <c r="B471" t="str">
        <f>"13580140884"</f>
        <v>13580140884</v>
      </c>
      <c r="C471" t="str">
        <f>"440281199610111819"</f>
        <v>440281199610111819</v>
      </c>
      <c r="D471" t="s">
        <v>0</v>
      </c>
      <c r="E471" t="s">
        <v>0</v>
      </c>
      <c r="F471" t="str">
        <f>"2019-02-14 11:15:45"</f>
        <v>2019-02-14 11:15:45</v>
      </c>
    </row>
    <row r="472" spans="1:6" x14ac:dyDescent="0.3">
      <c r="A472" t="s">
        <v>814</v>
      </c>
      <c r="B472" t="str">
        <f>"13402407722"</f>
        <v>13402407722</v>
      </c>
      <c r="C472" t="str">
        <f>"130229199105024812"</f>
        <v>130229199105024812</v>
      </c>
      <c r="D472" t="s">
        <v>815</v>
      </c>
      <c r="E472" t="s">
        <v>816</v>
      </c>
      <c r="F472" t="str">
        <f>"2019-02-14 11:13:50"</f>
        <v>2019-02-14 11:13:50</v>
      </c>
    </row>
    <row r="473" spans="1:6" x14ac:dyDescent="0.3">
      <c r="A473" t="s">
        <v>817</v>
      </c>
      <c r="B473" t="str">
        <f>"17709770809"</f>
        <v>17709770809</v>
      </c>
      <c r="C473" t="str">
        <f>"632802199508141522"</f>
        <v>632802199508141522</v>
      </c>
      <c r="D473" t="s">
        <v>0</v>
      </c>
      <c r="E473" t="s">
        <v>0</v>
      </c>
      <c r="F473" t="str">
        <f>"2019-02-14 11:13:39"</f>
        <v>2019-02-14 11:13:39</v>
      </c>
    </row>
    <row r="474" spans="1:6" x14ac:dyDescent="0.3">
      <c r="A474" t="s">
        <v>818</v>
      </c>
      <c r="B474" t="str">
        <f>"15907699779"</f>
        <v>15907699779</v>
      </c>
      <c r="C474" t="str">
        <f>"360730199012204318"</f>
        <v>360730199012204318</v>
      </c>
      <c r="D474" t="s">
        <v>819</v>
      </c>
      <c r="E474" t="s">
        <v>820</v>
      </c>
      <c r="F474" t="str">
        <f>"2019-02-14 11:11:09"</f>
        <v>2019-02-14 11:11:09</v>
      </c>
    </row>
    <row r="475" spans="1:6" x14ac:dyDescent="0.3">
      <c r="A475" t="s">
        <v>121</v>
      </c>
      <c r="B475" t="str">
        <f>"13473755812"</f>
        <v>13473755812</v>
      </c>
      <c r="C475" t="str">
        <f>"130104199003280310"</f>
        <v>130104199003280310</v>
      </c>
      <c r="D475" t="s">
        <v>821</v>
      </c>
      <c r="E475" t="s">
        <v>822</v>
      </c>
      <c r="F475" t="str">
        <f>"2019-02-14 11:10:15"</f>
        <v>2019-02-14 11:10:15</v>
      </c>
    </row>
    <row r="476" spans="1:6" x14ac:dyDescent="0.3">
      <c r="A476" t="s">
        <v>823</v>
      </c>
      <c r="B476" t="str">
        <f>"17771313555"</f>
        <v>17771313555</v>
      </c>
      <c r="C476" t="str">
        <f>"421181198612297079"</f>
        <v>421181198612297079</v>
      </c>
      <c r="D476" t="s">
        <v>824</v>
      </c>
      <c r="E476" t="s">
        <v>825</v>
      </c>
      <c r="F476" t="str">
        <f>"2019-02-14 11:07:43"</f>
        <v>2019-02-14 11:07:43</v>
      </c>
    </row>
    <row r="477" spans="1:6" x14ac:dyDescent="0.3">
      <c r="A477" t="s">
        <v>826</v>
      </c>
      <c r="B477" t="str">
        <f>"17876598755"</f>
        <v>17876598755</v>
      </c>
      <c r="C477" t="str">
        <f>"440981199804111911"</f>
        <v>440981199804111911</v>
      </c>
      <c r="D477" t="s">
        <v>827</v>
      </c>
      <c r="E477" t="s">
        <v>828</v>
      </c>
      <c r="F477" t="str">
        <f>"2019-02-14 11:07:20"</f>
        <v>2019-02-14 11:07:20</v>
      </c>
    </row>
    <row r="478" spans="1:6" x14ac:dyDescent="0.3">
      <c r="A478" t="s">
        <v>829</v>
      </c>
      <c r="B478" t="str">
        <f>"18525536622"</f>
        <v>18525536622</v>
      </c>
      <c r="C478" t="str">
        <f>"210204198806212611"</f>
        <v>210204198806212611</v>
      </c>
      <c r="D478" t="s">
        <v>830</v>
      </c>
      <c r="E478" t="s">
        <v>831</v>
      </c>
      <c r="F478" t="str">
        <f>"2019-02-14 11:06:54"</f>
        <v>2019-02-14 11:06:54</v>
      </c>
    </row>
    <row r="479" spans="1:6" x14ac:dyDescent="0.3">
      <c r="A479" t="s">
        <v>832</v>
      </c>
      <c r="B479" t="str">
        <f>"13648248884"</f>
        <v>13648248884</v>
      </c>
      <c r="C479" t="str">
        <f>"500239199002162026"</f>
        <v>500239199002162026</v>
      </c>
      <c r="D479" t="s">
        <v>833</v>
      </c>
      <c r="E479" t="s">
        <v>834</v>
      </c>
      <c r="F479" t="str">
        <f>"2019-02-14 11:06:20"</f>
        <v>2019-02-14 11:06:20</v>
      </c>
    </row>
    <row r="480" spans="1:6" x14ac:dyDescent="0.3">
      <c r="A480" t="s">
        <v>835</v>
      </c>
      <c r="B480" t="str">
        <f>"15106074712"</f>
        <v>15106074712</v>
      </c>
      <c r="C480" t="str">
        <f>"622225199008082116"</f>
        <v>622225199008082116</v>
      </c>
      <c r="D480" t="s">
        <v>836</v>
      </c>
      <c r="E480" t="s">
        <v>837</v>
      </c>
      <c r="F480" t="str">
        <f>"2019-02-14 11:05:34"</f>
        <v>2019-02-14 11:05:34</v>
      </c>
    </row>
    <row r="481" spans="1:6" x14ac:dyDescent="0.3">
      <c r="A481" t="s">
        <v>0</v>
      </c>
      <c r="B481" t="str">
        <f>"15272001936"</f>
        <v>15272001936</v>
      </c>
      <c r="C481" t="s">
        <v>0</v>
      </c>
      <c r="D481" t="s">
        <v>0</v>
      </c>
      <c r="E481" t="s">
        <v>0</v>
      </c>
      <c r="F481" t="str">
        <f>"2019-02-14 11:03:57"</f>
        <v>2019-02-14 11:03:57</v>
      </c>
    </row>
    <row r="482" spans="1:6" x14ac:dyDescent="0.3">
      <c r="A482" t="s">
        <v>838</v>
      </c>
      <c r="B482" t="str">
        <f>"18377157721"</f>
        <v>18377157721</v>
      </c>
      <c r="C482" t="str">
        <f>"452730199810153512"</f>
        <v>452730199810153512</v>
      </c>
      <c r="D482" t="s">
        <v>839</v>
      </c>
      <c r="E482" t="s">
        <v>840</v>
      </c>
      <c r="F482" t="str">
        <f>"2019-02-14 11:03:19"</f>
        <v>2019-02-14 11:03:19</v>
      </c>
    </row>
    <row r="483" spans="1:6" x14ac:dyDescent="0.3">
      <c r="A483" t="s">
        <v>0</v>
      </c>
      <c r="B483" t="str">
        <f>"13416063592"</f>
        <v>13416063592</v>
      </c>
      <c r="C483" t="s">
        <v>0</v>
      </c>
      <c r="D483" t="s">
        <v>0</v>
      </c>
      <c r="E483" t="s">
        <v>0</v>
      </c>
      <c r="F483" t="str">
        <f>"2019-02-14 11:02:28"</f>
        <v>2019-02-14 11:02:28</v>
      </c>
    </row>
    <row r="484" spans="1:6" x14ac:dyDescent="0.3">
      <c r="A484" t="s">
        <v>841</v>
      </c>
      <c r="B484" t="str">
        <f>"13776609051"</f>
        <v>13776609051</v>
      </c>
      <c r="C484" t="str">
        <f>"371326197612311616"</f>
        <v>371326197612311616</v>
      </c>
      <c r="D484" t="s">
        <v>842</v>
      </c>
      <c r="E484" t="s">
        <v>843</v>
      </c>
      <c r="F484" t="str">
        <f>"2019-02-14 11:01:47"</f>
        <v>2019-02-14 11:01:47</v>
      </c>
    </row>
    <row r="485" spans="1:6" x14ac:dyDescent="0.3">
      <c r="A485" t="s">
        <v>0</v>
      </c>
      <c r="B485" t="str">
        <f>"15133609156"</f>
        <v>15133609156</v>
      </c>
      <c r="C485" t="s">
        <v>0</v>
      </c>
      <c r="D485" t="s">
        <v>0</v>
      </c>
      <c r="E485" t="s">
        <v>0</v>
      </c>
      <c r="F485" t="str">
        <f>"2019-02-14 10:58:56"</f>
        <v>2019-02-14 10:58:56</v>
      </c>
    </row>
    <row r="486" spans="1:6" x14ac:dyDescent="0.3">
      <c r="A486" t="s">
        <v>844</v>
      </c>
      <c r="B486" t="str">
        <f>"18112062812"</f>
        <v>18112062812</v>
      </c>
      <c r="C486" t="str">
        <f>"320923199206085134"</f>
        <v>320923199206085134</v>
      </c>
      <c r="D486" t="s">
        <v>845</v>
      </c>
      <c r="E486" t="s">
        <v>846</v>
      </c>
      <c r="F486" t="str">
        <f>"2019-02-14 10:57:38"</f>
        <v>2019-02-14 10:57:38</v>
      </c>
    </row>
    <row r="487" spans="1:6" x14ac:dyDescent="0.3">
      <c r="A487" t="s">
        <v>847</v>
      </c>
      <c r="B487" t="str">
        <f>"15962686767"</f>
        <v>15962686767</v>
      </c>
      <c r="C487" t="str">
        <f>"341221198311252853"</f>
        <v>341221198311252853</v>
      </c>
      <c r="D487" t="s">
        <v>848</v>
      </c>
      <c r="E487" t="s">
        <v>849</v>
      </c>
      <c r="F487" t="str">
        <f>"2019-02-14 10:57:07"</f>
        <v>2019-02-14 10:57:07</v>
      </c>
    </row>
    <row r="488" spans="1:6" x14ac:dyDescent="0.3">
      <c r="A488" t="s">
        <v>850</v>
      </c>
      <c r="B488" t="str">
        <f>"13588410582"</f>
        <v>13588410582</v>
      </c>
      <c r="C488" t="str">
        <f>"330106199703023331"</f>
        <v>330106199703023331</v>
      </c>
      <c r="D488" t="s">
        <v>851</v>
      </c>
      <c r="E488" t="s">
        <v>852</v>
      </c>
      <c r="F488" t="str">
        <f>"2019-02-14 10:55:54"</f>
        <v>2019-02-14 10:55:54</v>
      </c>
    </row>
    <row r="489" spans="1:6" x14ac:dyDescent="0.3">
      <c r="A489" t="s">
        <v>853</v>
      </c>
      <c r="B489" t="str">
        <f>"18307605403"</f>
        <v>18307605403</v>
      </c>
      <c r="C489" t="str">
        <f>"510722199603105010"</f>
        <v>510722199603105010</v>
      </c>
      <c r="D489" t="s">
        <v>0</v>
      </c>
      <c r="E489" t="s">
        <v>0</v>
      </c>
      <c r="F489" t="str">
        <f>"2019-02-14 10:55:42"</f>
        <v>2019-02-14 10:55:42</v>
      </c>
    </row>
    <row r="490" spans="1:6" x14ac:dyDescent="0.3">
      <c r="A490" t="s">
        <v>854</v>
      </c>
      <c r="B490" t="str">
        <f>"13878826630"</f>
        <v>13878826630</v>
      </c>
      <c r="C490" t="str">
        <f>"450103198605292523"</f>
        <v>450103198605292523</v>
      </c>
      <c r="D490" t="s">
        <v>855</v>
      </c>
      <c r="E490" t="s">
        <v>856</v>
      </c>
      <c r="F490" t="str">
        <f>"2019-02-14 10:54:46"</f>
        <v>2019-02-14 10:54:46</v>
      </c>
    </row>
    <row r="491" spans="1:6" x14ac:dyDescent="0.3">
      <c r="A491" t="s">
        <v>857</v>
      </c>
      <c r="B491" t="str">
        <f>"13617713458"</f>
        <v>13617713458</v>
      </c>
      <c r="C491" t="str">
        <f>"450111197211203327"</f>
        <v>450111197211203327</v>
      </c>
      <c r="D491" t="s">
        <v>858</v>
      </c>
      <c r="E491" t="s">
        <v>859</v>
      </c>
      <c r="F491" t="str">
        <f>"2019-02-14 10:54:23"</f>
        <v>2019-02-14 10:54:23</v>
      </c>
    </row>
    <row r="492" spans="1:6" x14ac:dyDescent="0.3">
      <c r="A492" t="s">
        <v>860</v>
      </c>
      <c r="B492" t="str">
        <f>"13560395995"</f>
        <v>13560395995</v>
      </c>
      <c r="C492" t="str">
        <f>"440182199206221814"</f>
        <v>440182199206221814</v>
      </c>
      <c r="D492" t="s">
        <v>0</v>
      </c>
      <c r="E492" t="s">
        <v>0</v>
      </c>
      <c r="F492" t="str">
        <f>"2019-02-14 10:53:51"</f>
        <v>2019-02-14 10:53:51</v>
      </c>
    </row>
    <row r="493" spans="1:6" x14ac:dyDescent="0.3">
      <c r="A493" t="s">
        <v>0</v>
      </c>
      <c r="B493" t="str">
        <f>"15257945821"</f>
        <v>15257945821</v>
      </c>
      <c r="C493" t="s">
        <v>0</v>
      </c>
      <c r="D493" t="s">
        <v>0</v>
      </c>
      <c r="E493" t="s">
        <v>0</v>
      </c>
      <c r="F493" t="str">
        <f>"2019-02-14 10:53:25"</f>
        <v>2019-02-14 10:53:25</v>
      </c>
    </row>
    <row r="494" spans="1:6" x14ac:dyDescent="0.3">
      <c r="A494" t="s">
        <v>861</v>
      </c>
      <c r="B494" t="str">
        <f>"13064008032"</f>
        <v>13064008032</v>
      </c>
      <c r="C494" t="str">
        <f>"370124199705232516"</f>
        <v>370124199705232516</v>
      </c>
      <c r="D494" t="s">
        <v>862</v>
      </c>
      <c r="E494" t="s">
        <v>863</v>
      </c>
      <c r="F494" t="str">
        <f>"2019-02-14 10:50:58"</f>
        <v>2019-02-14 10:50:58</v>
      </c>
    </row>
    <row r="495" spans="1:6" x14ac:dyDescent="0.3">
      <c r="A495" t="s">
        <v>0</v>
      </c>
      <c r="B495" t="str">
        <f>"15070123396"</f>
        <v>15070123396</v>
      </c>
      <c r="C495" t="s">
        <v>0</v>
      </c>
      <c r="D495" t="s">
        <v>0</v>
      </c>
      <c r="E495" t="s">
        <v>0</v>
      </c>
      <c r="F495" t="str">
        <f>"2019-02-14 10:50:48"</f>
        <v>2019-02-14 10:50:48</v>
      </c>
    </row>
    <row r="496" spans="1:6" x14ac:dyDescent="0.3">
      <c r="A496" t="s">
        <v>864</v>
      </c>
      <c r="B496" t="str">
        <f>"17568182021"</f>
        <v>17568182021</v>
      </c>
      <c r="C496" t="str">
        <f>"210602197006284013"</f>
        <v>210602197006284013</v>
      </c>
      <c r="D496" t="s">
        <v>865</v>
      </c>
      <c r="E496" t="s">
        <v>866</v>
      </c>
      <c r="F496" t="str">
        <f>"2019-02-14 10:49:59"</f>
        <v>2019-02-14 10:49:59</v>
      </c>
    </row>
    <row r="497" spans="1:6" x14ac:dyDescent="0.3">
      <c r="A497" t="s">
        <v>0</v>
      </c>
      <c r="B497" t="str">
        <f>"18670618250"</f>
        <v>18670618250</v>
      </c>
      <c r="C497" t="s">
        <v>0</v>
      </c>
      <c r="D497" t="s">
        <v>0</v>
      </c>
      <c r="E497" t="s">
        <v>0</v>
      </c>
      <c r="F497" t="str">
        <f>"2019-02-14 10:49:54"</f>
        <v>2019-02-14 10:49:54</v>
      </c>
    </row>
    <row r="498" spans="1:6" x14ac:dyDescent="0.3">
      <c r="A498" t="s">
        <v>0</v>
      </c>
      <c r="B498" t="str">
        <f>"15629536355"</f>
        <v>15629536355</v>
      </c>
      <c r="C498" t="s">
        <v>0</v>
      </c>
      <c r="D498" t="s">
        <v>0</v>
      </c>
      <c r="E498" t="s">
        <v>0</v>
      </c>
      <c r="F498" t="str">
        <f>"2019-02-14 10:49:16"</f>
        <v>2019-02-14 10:49:16</v>
      </c>
    </row>
    <row r="499" spans="1:6" x14ac:dyDescent="0.3">
      <c r="A499" t="s">
        <v>867</v>
      </c>
      <c r="B499" t="str">
        <f>"13806945680"</f>
        <v>13806945680</v>
      </c>
      <c r="C499" t="str">
        <f>"350626199502032019"</f>
        <v>350626199502032019</v>
      </c>
      <c r="D499" t="s">
        <v>868</v>
      </c>
      <c r="E499" t="s">
        <v>869</v>
      </c>
      <c r="F499" t="str">
        <f>"2019-02-14 10:47:53"</f>
        <v>2019-02-14 10:47:53</v>
      </c>
    </row>
    <row r="500" spans="1:6" x14ac:dyDescent="0.3">
      <c r="A500" t="s">
        <v>870</v>
      </c>
      <c r="B500" t="str">
        <f>"15651826589"</f>
        <v>15651826589</v>
      </c>
      <c r="C500" t="str">
        <f>"320382199204220213"</f>
        <v>320382199204220213</v>
      </c>
      <c r="D500" t="s">
        <v>871</v>
      </c>
      <c r="E500" t="s">
        <v>872</v>
      </c>
      <c r="F500" t="str">
        <f>"2019-02-14 10:46:59"</f>
        <v>2019-02-14 10:46:59</v>
      </c>
    </row>
    <row r="501" spans="1:6" x14ac:dyDescent="0.3">
      <c r="A501" t="s">
        <v>0</v>
      </c>
      <c r="B501" t="str">
        <f>"18313133482"</f>
        <v>18313133482</v>
      </c>
      <c r="C501" t="s">
        <v>0</v>
      </c>
      <c r="D501" t="s">
        <v>0</v>
      </c>
      <c r="E501" t="s">
        <v>0</v>
      </c>
      <c r="F501" t="str">
        <f>"2019-02-14 10:46:48"</f>
        <v>2019-02-14 10:46:48</v>
      </c>
    </row>
    <row r="502" spans="1:6" x14ac:dyDescent="0.3">
      <c r="A502" t="s">
        <v>873</v>
      </c>
      <c r="B502" t="str">
        <f>"18707165491"</f>
        <v>18707165491</v>
      </c>
      <c r="C502" t="str">
        <f>"42011519920315283X"</f>
        <v>42011519920315283X</v>
      </c>
      <c r="D502" t="s">
        <v>874</v>
      </c>
      <c r="E502" t="s">
        <v>875</v>
      </c>
      <c r="F502" t="str">
        <f>"2019-02-14 10:46:14"</f>
        <v>2019-02-14 10:46:14</v>
      </c>
    </row>
    <row r="503" spans="1:6" x14ac:dyDescent="0.3">
      <c r="A503" t="s">
        <v>0</v>
      </c>
      <c r="B503" t="str">
        <f>"17630126332"</f>
        <v>17630126332</v>
      </c>
      <c r="C503" t="s">
        <v>0</v>
      </c>
      <c r="D503" t="s">
        <v>0</v>
      </c>
      <c r="E503" t="s">
        <v>0</v>
      </c>
      <c r="F503" t="str">
        <f>"2019-02-14 10:45:58"</f>
        <v>2019-02-14 10:45:58</v>
      </c>
    </row>
    <row r="504" spans="1:6" x14ac:dyDescent="0.3">
      <c r="A504" t="s">
        <v>876</v>
      </c>
      <c r="B504" t="str">
        <f>"13928231233"</f>
        <v>13928231233</v>
      </c>
      <c r="C504" t="str">
        <f>"450722198604256119"</f>
        <v>450722198604256119</v>
      </c>
      <c r="D504" t="s">
        <v>877</v>
      </c>
      <c r="E504" t="s">
        <v>878</v>
      </c>
      <c r="F504" t="str">
        <f>"2019-02-14 10:44:03"</f>
        <v>2019-02-14 10:44:03</v>
      </c>
    </row>
    <row r="505" spans="1:6" x14ac:dyDescent="0.3">
      <c r="A505" t="s">
        <v>879</v>
      </c>
      <c r="B505" t="str">
        <f>"15193329780"</f>
        <v>15193329780</v>
      </c>
      <c r="C505" t="str">
        <f>"62272519890117231X"</f>
        <v>62272519890117231X</v>
      </c>
      <c r="D505" t="s">
        <v>0</v>
      </c>
      <c r="E505" t="s">
        <v>0</v>
      </c>
      <c r="F505" t="str">
        <f>"2019-02-14 10:42:31"</f>
        <v>2019-02-14 10:42:31</v>
      </c>
    </row>
    <row r="506" spans="1:6" x14ac:dyDescent="0.3">
      <c r="A506" t="s">
        <v>0</v>
      </c>
      <c r="B506" t="str">
        <f>"15964925689"</f>
        <v>15964925689</v>
      </c>
      <c r="C506" t="s">
        <v>0</v>
      </c>
      <c r="D506" t="s">
        <v>0</v>
      </c>
      <c r="E506" t="s">
        <v>0</v>
      </c>
      <c r="F506" t="str">
        <f>"2019-02-14 10:42:24"</f>
        <v>2019-02-14 10:42:24</v>
      </c>
    </row>
    <row r="507" spans="1:6" x14ac:dyDescent="0.3">
      <c r="A507" t="s">
        <v>880</v>
      </c>
      <c r="B507" t="str">
        <f>"13117070328"</f>
        <v>13117070328</v>
      </c>
      <c r="C507" t="str">
        <f>"421125199303284315"</f>
        <v>421125199303284315</v>
      </c>
      <c r="D507" t="s">
        <v>881</v>
      </c>
      <c r="E507" t="s">
        <v>882</v>
      </c>
      <c r="F507" t="str">
        <f>"2019-02-14 10:42:02"</f>
        <v>2019-02-14 10:42:02</v>
      </c>
    </row>
    <row r="508" spans="1:6" x14ac:dyDescent="0.3">
      <c r="A508" t="s">
        <v>883</v>
      </c>
      <c r="B508" t="str">
        <f>"18902121990"</f>
        <v>18902121990</v>
      </c>
      <c r="C508" t="str">
        <f>"120221198704190049"</f>
        <v>120221198704190049</v>
      </c>
      <c r="D508" t="s">
        <v>884</v>
      </c>
      <c r="E508" t="s">
        <v>885</v>
      </c>
      <c r="F508" t="str">
        <f>"2019-02-14 10:41:58"</f>
        <v>2019-02-14 10:41:58</v>
      </c>
    </row>
    <row r="509" spans="1:6" x14ac:dyDescent="0.3">
      <c r="A509" t="s">
        <v>886</v>
      </c>
      <c r="B509" t="str">
        <f>"13972601973"</f>
        <v>13972601973</v>
      </c>
      <c r="C509" t="str">
        <f>"420521199210301214"</f>
        <v>420521199210301214</v>
      </c>
      <c r="D509" t="s">
        <v>887</v>
      </c>
      <c r="E509" t="s">
        <v>888</v>
      </c>
      <c r="F509" t="str">
        <f>"2019-02-14 10:40:11"</f>
        <v>2019-02-14 10:40:11</v>
      </c>
    </row>
    <row r="510" spans="1:6" x14ac:dyDescent="0.3">
      <c r="A510" t="s">
        <v>889</v>
      </c>
      <c r="B510" t="str">
        <f>"18876562196"</f>
        <v>18876562196</v>
      </c>
      <c r="C510" t="str">
        <f>"350500197811296538"</f>
        <v>350500197811296538</v>
      </c>
      <c r="D510" t="s">
        <v>890</v>
      </c>
      <c r="E510" t="s">
        <v>891</v>
      </c>
      <c r="F510" t="str">
        <f>"2019-02-14 10:37:37"</f>
        <v>2019-02-14 10:37:37</v>
      </c>
    </row>
    <row r="511" spans="1:6" x14ac:dyDescent="0.3">
      <c r="A511" t="s">
        <v>892</v>
      </c>
      <c r="B511" t="str">
        <f>"18788258459"</f>
        <v>18788258459</v>
      </c>
      <c r="C511" t="str">
        <f>"532524199611191219"</f>
        <v>532524199611191219</v>
      </c>
      <c r="D511" t="s">
        <v>893</v>
      </c>
      <c r="E511" t="s">
        <v>894</v>
      </c>
      <c r="F511" t="str">
        <f>"2019-02-14 10:36:21"</f>
        <v>2019-02-14 10:36:21</v>
      </c>
    </row>
    <row r="512" spans="1:6" x14ac:dyDescent="0.3">
      <c r="A512" t="s">
        <v>895</v>
      </c>
      <c r="B512" t="str">
        <f>"13713855439"</f>
        <v>13713855439</v>
      </c>
      <c r="C512" t="str">
        <f>"441421198407291157"</f>
        <v>441421198407291157</v>
      </c>
      <c r="D512" t="s">
        <v>0</v>
      </c>
      <c r="E512" t="s">
        <v>0</v>
      </c>
      <c r="F512" t="str">
        <f>"2019-02-14 10:36:19"</f>
        <v>2019-02-14 10:36:19</v>
      </c>
    </row>
    <row r="513" spans="1:6" x14ac:dyDescent="0.3">
      <c r="A513" t="s">
        <v>896</v>
      </c>
      <c r="B513" t="str">
        <f>"15138653415"</f>
        <v>15138653415</v>
      </c>
      <c r="C513" t="str">
        <f>"41152419850128653X"</f>
        <v>41152419850128653X</v>
      </c>
      <c r="D513" t="s">
        <v>897</v>
      </c>
      <c r="E513" t="s">
        <v>898</v>
      </c>
      <c r="F513" t="str">
        <f>"2019-02-14 10:36:07"</f>
        <v>2019-02-14 10:36:07</v>
      </c>
    </row>
    <row r="514" spans="1:6" x14ac:dyDescent="0.3">
      <c r="A514" t="s">
        <v>0</v>
      </c>
      <c r="B514" t="str">
        <f>"13535443970"</f>
        <v>13535443970</v>
      </c>
      <c r="C514" t="s">
        <v>0</v>
      </c>
      <c r="D514" t="s">
        <v>0</v>
      </c>
      <c r="E514" t="s">
        <v>0</v>
      </c>
      <c r="F514" t="str">
        <f>"2019-02-14 10:35:37"</f>
        <v>2019-02-14 10:35:37</v>
      </c>
    </row>
    <row r="515" spans="1:6" x14ac:dyDescent="0.3">
      <c r="A515" t="s">
        <v>899</v>
      </c>
      <c r="B515" t="str">
        <f>"13971039648"</f>
        <v>13971039648</v>
      </c>
      <c r="C515" t="str">
        <f>"421122198908166836"</f>
        <v>421122198908166836</v>
      </c>
      <c r="D515" t="s">
        <v>900</v>
      </c>
      <c r="E515" t="s">
        <v>901</v>
      </c>
      <c r="F515" t="str">
        <f>"2019-02-14 10:34:07"</f>
        <v>2019-02-14 10:34:07</v>
      </c>
    </row>
    <row r="516" spans="1:6" x14ac:dyDescent="0.3">
      <c r="A516" t="s">
        <v>902</v>
      </c>
      <c r="B516" t="str">
        <f>"13791687551"</f>
        <v>13791687551</v>
      </c>
      <c r="C516" t="str">
        <f>"370702198109094516"</f>
        <v>370702198109094516</v>
      </c>
      <c r="D516" t="s">
        <v>903</v>
      </c>
      <c r="E516" t="s">
        <v>904</v>
      </c>
      <c r="F516" t="str">
        <f>"2019-02-14 10:33:10"</f>
        <v>2019-02-14 10:33:10</v>
      </c>
    </row>
    <row r="517" spans="1:6" x14ac:dyDescent="0.3">
      <c r="A517" t="s">
        <v>905</v>
      </c>
      <c r="B517" t="str">
        <f>"15691186132"</f>
        <v>15691186132</v>
      </c>
      <c r="C517" t="str">
        <f>"610632198404290010"</f>
        <v>610632198404290010</v>
      </c>
      <c r="D517" t="s">
        <v>906</v>
      </c>
      <c r="E517" t="s">
        <v>907</v>
      </c>
      <c r="F517" t="str">
        <f>"2019-02-14 10:32:19"</f>
        <v>2019-02-14 10:32:19</v>
      </c>
    </row>
    <row r="518" spans="1:6" x14ac:dyDescent="0.3">
      <c r="A518" t="s">
        <v>908</v>
      </c>
      <c r="B518" t="str">
        <f>"15504448671"</f>
        <v>15504448671</v>
      </c>
      <c r="C518" t="str">
        <f>"220523198908190158"</f>
        <v>220523198908190158</v>
      </c>
      <c r="D518" t="s">
        <v>909</v>
      </c>
      <c r="E518" t="s">
        <v>910</v>
      </c>
      <c r="F518" t="str">
        <f>"2019-02-14 10:29:48"</f>
        <v>2019-02-14 10:29:48</v>
      </c>
    </row>
    <row r="519" spans="1:6" x14ac:dyDescent="0.3">
      <c r="A519" t="s">
        <v>911</v>
      </c>
      <c r="B519" t="str">
        <f>"13301240906"</f>
        <v>13301240906</v>
      </c>
      <c r="C519" t="str">
        <f>"140724199604050174"</f>
        <v>140724199604050174</v>
      </c>
      <c r="D519" t="s">
        <v>0</v>
      </c>
      <c r="E519" t="s">
        <v>0</v>
      </c>
      <c r="F519" t="str">
        <f>"2019-02-14 10:28:40"</f>
        <v>2019-02-14 10:28:40</v>
      </c>
    </row>
    <row r="520" spans="1:6" x14ac:dyDescent="0.3">
      <c r="A520" t="s">
        <v>912</v>
      </c>
      <c r="B520" t="str">
        <f>"13628321856"</f>
        <v>13628321856</v>
      </c>
      <c r="C520" t="str">
        <f>"340621198905018213"</f>
        <v>340621198905018213</v>
      </c>
      <c r="D520" t="s">
        <v>913</v>
      </c>
      <c r="E520" t="s">
        <v>914</v>
      </c>
      <c r="F520" t="str">
        <f>"2019-02-14 10:26:50"</f>
        <v>2019-02-14 10:26:50</v>
      </c>
    </row>
    <row r="521" spans="1:6" x14ac:dyDescent="0.3">
      <c r="A521" t="s">
        <v>498</v>
      </c>
      <c r="B521" t="str">
        <f>"15110857857"</f>
        <v>15110857857</v>
      </c>
      <c r="C521" t="str">
        <f>"140603198902034736"</f>
        <v>140603198902034736</v>
      </c>
      <c r="D521" t="s">
        <v>915</v>
      </c>
      <c r="E521" t="s">
        <v>916</v>
      </c>
      <c r="F521" t="str">
        <f>"2019-02-14 10:26:35"</f>
        <v>2019-02-14 10:26:35</v>
      </c>
    </row>
    <row r="522" spans="1:6" x14ac:dyDescent="0.3">
      <c r="A522" t="s">
        <v>917</v>
      </c>
      <c r="B522" t="str">
        <f>"15052897700"</f>
        <v>15052897700</v>
      </c>
      <c r="C522" t="str">
        <f>"321282197602181455"</f>
        <v>321282197602181455</v>
      </c>
      <c r="D522" t="s">
        <v>918</v>
      </c>
      <c r="E522" t="s">
        <v>919</v>
      </c>
      <c r="F522" t="str">
        <f>"2019-02-14 10:25:18"</f>
        <v>2019-02-14 10:25:18</v>
      </c>
    </row>
    <row r="523" spans="1:6" x14ac:dyDescent="0.3">
      <c r="A523" t="s">
        <v>0</v>
      </c>
      <c r="B523" t="str">
        <f>"15264556327"</f>
        <v>15264556327</v>
      </c>
      <c r="C523" t="s">
        <v>0</v>
      </c>
      <c r="D523" t="s">
        <v>0</v>
      </c>
      <c r="E523" t="s">
        <v>0</v>
      </c>
      <c r="F523" t="str">
        <f>"2019-02-14 10:24:38"</f>
        <v>2019-02-14 10:24:38</v>
      </c>
    </row>
    <row r="524" spans="1:6" x14ac:dyDescent="0.3">
      <c r="A524" t="s">
        <v>920</v>
      </c>
      <c r="B524" t="str">
        <f>"15882678275"</f>
        <v>15882678275</v>
      </c>
      <c r="C524" t="str">
        <f>"511322199007126324"</f>
        <v>511322199007126324</v>
      </c>
      <c r="D524" t="s">
        <v>921</v>
      </c>
      <c r="E524" t="s">
        <v>922</v>
      </c>
      <c r="F524" t="str">
        <f>"2019-02-14 10:24:28"</f>
        <v>2019-02-14 10:24:28</v>
      </c>
    </row>
    <row r="525" spans="1:6" x14ac:dyDescent="0.3">
      <c r="A525" t="s">
        <v>0</v>
      </c>
      <c r="B525" t="str">
        <f>"18269920088"</f>
        <v>18269920088</v>
      </c>
      <c r="C525" t="s">
        <v>0</v>
      </c>
      <c r="D525" t="s">
        <v>0</v>
      </c>
      <c r="E525" t="s">
        <v>0</v>
      </c>
      <c r="F525" t="str">
        <f>"2019-02-14 10:24:27"</f>
        <v>2019-02-14 10:24:27</v>
      </c>
    </row>
    <row r="526" spans="1:6" x14ac:dyDescent="0.3">
      <c r="A526" t="s">
        <v>923</v>
      </c>
      <c r="B526" t="str">
        <f>"15615750050"</f>
        <v>15615750050</v>
      </c>
      <c r="C526" t="str">
        <f>"370602198804125227"</f>
        <v>370602198804125227</v>
      </c>
      <c r="D526" t="s">
        <v>924</v>
      </c>
      <c r="E526" t="s">
        <v>925</v>
      </c>
      <c r="F526" t="str">
        <f>"2019-02-14 10:23:48"</f>
        <v>2019-02-14 10:23:48</v>
      </c>
    </row>
    <row r="527" spans="1:6" x14ac:dyDescent="0.3">
      <c r="A527" t="s">
        <v>926</v>
      </c>
      <c r="B527" t="str">
        <f>"17606543498"</f>
        <v>17606543498</v>
      </c>
      <c r="C527" t="str">
        <f>"330183199902273811"</f>
        <v>330183199902273811</v>
      </c>
      <c r="D527" t="s">
        <v>927</v>
      </c>
      <c r="E527" t="s">
        <v>928</v>
      </c>
      <c r="F527" t="str">
        <f>"2019-02-14 10:23:02"</f>
        <v>2019-02-14 10:23:02</v>
      </c>
    </row>
    <row r="528" spans="1:6" x14ac:dyDescent="0.3">
      <c r="A528" t="s">
        <v>0</v>
      </c>
      <c r="B528" t="str">
        <f>"15960715952"</f>
        <v>15960715952</v>
      </c>
      <c r="C528" t="s">
        <v>0</v>
      </c>
      <c r="D528" t="s">
        <v>0</v>
      </c>
      <c r="E528" t="s">
        <v>0</v>
      </c>
      <c r="F528" t="str">
        <f>"2019-02-14 10:22:52"</f>
        <v>2019-02-14 10:22:52</v>
      </c>
    </row>
    <row r="529" spans="1:6" x14ac:dyDescent="0.3">
      <c r="A529" t="s">
        <v>929</v>
      </c>
      <c r="B529" t="str">
        <f>"13920754930"</f>
        <v>13920754930</v>
      </c>
      <c r="C529" t="str">
        <f>"371481199505271814"</f>
        <v>371481199505271814</v>
      </c>
      <c r="D529" t="s">
        <v>930</v>
      </c>
      <c r="E529" t="s">
        <v>931</v>
      </c>
      <c r="F529" t="str">
        <f>"2019-02-14 10:22:47"</f>
        <v>2019-02-14 10:22:47</v>
      </c>
    </row>
    <row r="530" spans="1:6" x14ac:dyDescent="0.3">
      <c r="A530" t="s">
        <v>932</v>
      </c>
      <c r="B530" t="str">
        <f>"13813265050"</f>
        <v>13813265050</v>
      </c>
      <c r="C530" t="str">
        <f>"370826198201163015"</f>
        <v>370826198201163015</v>
      </c>
      <c r="D530" t="s">
        <v>933</v>
      </c>
      <c r="E530" t="s">
        <v>934</v>
      </c>
      <c r="F530" t="str">
        <f>"2019-02-14 10:21:43"</f>
        <v>2019-02-14 10:21:43</v>
      </c>
    </row>
    <row r="531" spans="1:6" x14ac:dyDescent="0.3">
      <c r="A531" t="s">
        <v>0</v>
      </c>
      <c r="B531" t="str">
        <f>"18612566568"</f>
        <v>18612566568</v>
      </c>
      <c r="C531" t="s">
        <v>0</v>
      </c>
      <c r="D531" t="s">
        <v>0</v>
      </c>
      <c r="E531" t="s">
        <v>0</v>
      </c>
      <c r="F531" t="str">
        <f>"2019-02-14 10:21:40"</f>
        <v>2019-02-14 10:21:40</v>
      </c>
    </row>
    <row r="532" spans="1:6" x14ac:dyDescent="0.3">
      <c r="A532" t="s">
        <v>935</v>
      </c>
      <c r="B532" t="str">
        <f>"13534472648"</f>
        <v>13534472648</v>
      </c>
      <c r="C532" t="str">
        <f>"445102198008201730"</f>
        <v>445102198008201730</v>
      </c>
      <c r="D532" t="s">
        <v>936</v>
      </c>
      <c r="E532" t="s">
        <v>937</v>
      </c>
      <c r="F532" t="str">
        <f>"2019-02-14 10:21:17"</f>
        <v>2019-02-14 10:21:17</v>
      </c>
    </row>
    <row r="533" spans="1:6" x14ac:dyDescent="0.3">
      <c r="A533" t="s">
        <v>0</v>
      </c>
      <c r="B533" t="str">
        <f>"13599619205"</f>
        <v>13599619205</v>
      </c>
      <c r="C533" t="s">
        <v>0</v>
      </c>
      <c r="D533" t="s">
        <v>0</v>
      </c>
      <c r="E533" t="s">
        <v>0</v>
      </c>
      <c r="F533" t="str">
        <f>"2019-02-14 10:21:16"</f>
        <v>2019-02-14 10:21:16</v>
      </c>
    </row>
    <row r="534" spans="1:6" x14ac:dyDescent="0.3">
      <c r="A534" t="s">
        <v>938</v>
      </c>
      <c r="B534" t="str">
        <f>"17621398098"</f>
        <v>17621398098</v>
      </c>
      <c r="C534" t="str">
        <f>"340826199508011453"</f>
        <v>340826199508011453</v>
      </c>
      <c r="D534" t="s">
        <v>939</v>
      </c>
      <c r="E534" t="s">
        <v>940</v>
      </c>
      <c r="F534" t="str">
        <f>"2019-02-14 10:20:33"</f>
        <v>2019-02-14 10:20:33</v>
      </c>
    </row>
    <row r="535" spans="1:6" x14ac:dyDescent="0.3">
      <c r="A535" t="s">
        <v>941</v>
      </c>
      <c r="B535" t="str">
        <f>"15841965840"</f>
        <v>15841965840</v>
      </c>
      <c r="C535" t="str">
        <f>"211004198901010313"</f>
        <v>211004198901010313</v>
      </c>
      <c r="D535" t="s">
        <v>942</v>
      </c>
      <c r="E535" t="s">
        <v>943</v>
      </c>
      <c r="F535" t="str">
        <f>"2019-02-14 10:19:19"</f>
        <v>2019-02-14 10:19:19</v>
      </c>
    </row>
    <row r="536" spans="1:6" x14ac:dyDescent="0.3">
      <c r="A536" t="s">
        <v>944</v>
      </c>
      <c r="B536" t="str">
        <f>"13997044944"</f>
        <v>13997044944</v>
      </c>
      <c r="C536" t="str">
        <f>"622927198407051030"</f>
        <v>622927198407051030</v>
      </c>
      <c r="D536" t="s">
        <v>945</v>
      </c>
      <c r="E536" t="s">
        <v>946</v>
      </c>
      <c r="F536" t="str">
        <f>"2019-02-14 10:18:03"</f>
        <v>2019-02-14 10:18:03</v>
      </c>
    </row>
    <row r="537" spans="1:6" x14ac:dyDescent="0.3">
      <c r="A537" t="s">
        <v>947</v>
      </c>
      <c r="B537" t="str">
        <f>"13139386571"</f>
        <v>13139386571</v>
      </c>
      <c r="C537" t="str">
        <f>"620503199805242051"</f>
        <v>620503199805242051</v>
      </c>
      <c r="D537" t="s">
        <v>948</v>
      </c>
      <c r="E537" t="s">
        <v>949</v>
      </c>
      <c r="F537" t="str">
        <f>"2019-02-14 10:17:59"</f>
        <v>2019-02-14 10:17:59</v>
      </c>
    </row>
    <row r="538" spans="1:6" x14ac:dyDescent="0.3">
      <c r="A538" t="s">
        <v>0</v>
      </c>
      <c r="B538" t="str">
        <f>"14785567759"</f>
        <v>14785567759</v>
      </c>
      <c r="C538" t="s">
        <v>0</v>
      </c>
      <c r="D538" t="s">
        <v>0</v>
      </c>
      <c r="E538" t="s">
        <v>0</v>
      </c>
      <c r="F538" t="str">
        <f>"2019-02-14 10:17:31"</f>
        <v>2019-02-14 10:17:31</v>
      </c>
    </row>
    <row r="539" spans="1:6" x14ac:dyDescent="0.3">
      <c r="A539" t="s">
        <v>950</v>
      </c>
      <c r="B539" t="str">
        <f>"13039646313"</f>
        <v>13039646313</v>
      </c>
      <c r="C539" t="str">
        <f>"230805199503130616"</f>
        <v>230805199503130616</v>
      </c>
      <c r="D539" t="s">
        <v>951</v>
      </c>
      <c r="E539" t="s">
        <v>952</v>
      </c>
      <c r="F539" t="str">
        <f>"2019-02-14 10:16:24"</f>
        <v>2019-02-14 10:16:24</v>
      </c>
    </row>
    <row r="540" spans="1:6" x14ac:dyDescent="0.3">
      <c r="A540" t="s">
        <v>0</v>
      </c>
      <c r="B540" t="str">
        <f>"13633231134"</f>
        <v>13633231134</v>
      </c>
      <c r="C540" t="s">
        <v>0</v>
      </c>
      <c r="D540" t="s">
        <v>0</v>
      </c>
      <c r="E540" t="s">
        <v>0</v>
      </c>
      <c r="F540" t="str">
        <f>"2019-02-14 10:15:03"</f>
        <v>2019-02-14 10:15:03</v>
      </c>
    </row>
    <row r="541" spans="1:6" x14ac:dyDescent="0.3">
      <c r="A541" t="s">
        <v>953</v>
      </c>
      <c r="B541" t="str">
        <f>"15961997871"</f>
        <v>15961997871</v>
      </c>
      <c r="C541" t="str">
        <f>"320911199406194313"</f>
        <v>320911199406194313</v>
      </c>
      <c r="D541" t="s">
        <v>0</v>
      </c>
      <c r="E541" t="s">
        <v>0</v>
      </c>
      <c r="F541" t="str">
        <f>"2019-02-14 10:14:47"</f>
        <v>2019-02-14 10:14:47</v>
      </c>
    </row>
    <row r="542" spans="1:6" x14ac:dyDescent="0.3">
      <c r="A542" t="s">
        <v>954</v>
      </c>
      <c r="B542" t="str">
        <f>"18712974896"</f>
        <v>18712974896</v>
      </c>
      <c r="C542" t="str">
        <f>"130130198311201512"</f>
        <v>130130198311201512</v>
      </c>
      <c r="D542" t="s">
        <v>955</v>
      </c>
      <c r="E542" t="s">
        <v>956</v>
      </c>
      <c r="F542" t="str">
        <f>"2019-02-14 10:14:33"</f>
        <v>2019-02-14 10:14:33</v>
      </c>
    </row>
    <row r="543" spans="1:6" x14ac:dyDescent="0.3">
      <c r="A543" t="s">
        <v>957</v>
      </c>
      <c r="B543" t="str">
        <f>"13312748053"</f>
        <v>13312748053</v>
      </c>
      <c r="C543" t="str">
        <f>"532924199111121531"</f>
        <v>532924199111121531</v>
      </c>
      <c r="D543" t="s">
        <v>958</v>
      </c>
      <c r="E543" t="s">
        <v>959</v>
      </c>
      <c r="F543" t="str">
        <f>"2019-02-14 10:14:15"</f>
        <v>2019-02-14 10:14:15</v>
      </c>
    </row>
    <row r="544" spans="1:6" x14ac:dyDescent="0.3">
      <c r="A544" t="s">
        <v>960</v>
      </c>
      <c r="B544" t="str">
        <f>"13560866165"</f>
        <v>13560866165</v>
      </c>
      <c r="C544" t="str">
        <f>"522222199402202419"</f>
        <v>522222199402202419</v>
      </c>
      <c r="D544" t="s">
        <v>0</v>
      </c>
      <c r="E544" t="s">
        <v>0</v>
      </c>
      <c r="F544" t="str">
        <f>"2019-02-14 10:13:18"</f>
        <v>2019-02-14 10:13:18</v>
      </c>
    </row>
    <row r="545" spans="1:6" x14ac:dyDescent="0.3">
      <c r="A545" t="s">
        <v>0</v>
      </c>
      <c r="B545" t="str">
        <f>"13526916244"</f>
        <v>13526916244</v>
      </c>
      <c r="C545" t="s">
        <v>0</v>
      </c>
      <c r="D545" t="s">
        <v>0</v>
      </c>
      <c r="E545" t="s">
        <v>0</v>
      </c>
      <c r="F545" t="str">
        <f>"2019-02-14 10:13:03"</f>
        <v>2019-02-14 10:13:03</v>
      </c>
    </row>
    <row r="546" spans="1:6" x14ac:dyDescent="0.3">
      <c r="A546" t="s">
        <v>961</v>
      </c>
      <c r="B546" t="str">
        <f>"15828530803"</f>
        <v>15828530803</v>
      </c>
      <c r="C546" t="str">
        <f>"362330198801128990"</f>
        <v>362330198801128990</v>
      </c>
      <c r="D546" t="s">
        <v>962</v>
      </c>
      <c r="E546" t="s">
        <v>963</v>
      </c>
      <c r="F546" t="str">
        <f>"2019-02-14 10:12:28"</f>
        <v>2019-02-14 10:12:28</v>
      </c>
    </row>
    <row r="547" spans="1:6" x14ac:dyDescent="0.3">
      <c r="A547" t="s">
        <v>964</v>
      </c>
      <c r="B547" t="str">
        <f>"13548793722"</f>
        <v>13548793722</v>
      </c>
      <c r="C547" t="str">
        <f>"430624198408280051"</f>
        <v>430624198408280051</v>
      </c>
      <c r="D547" t="s">
        <v>965</v>
      </c>
      <c r="E547" t="s">
        <v>966</v>
      </c>
      <c r="F547" t="str">
        <f>"2019-02-14 10:08:05"</f>
        <v>2019-02-14 10:08:05</v>
      </c>
    </row>
    <row r="548" spans="1:6" x14ac:dyDescent="0.3">
      <c r="A548" t="s">
        <v>967</v>
      </c>
      <c r="B548" t="str">
        <f>"13949521967"</f>
        <v>13949521967</v>
      </c>
      <c r="C548" t="str">
        <f>"410526199308126960"</f>
        <v>410526199308126960</v>
      </c>
      <c r="D548" t="s">
        <v>0</v>
      </c>
      <c r="E548" t="s">
        <v>0</v>
      </c>
      <c r="F548" t="str">
        <f>"2019-02-14 10:07:39"</f>
        <v>2019-02-14 10:07:39</v>
      </c>
    </row>
    <row r="549" spans="1:6" x14ac:dyDescent="0.3">
      <c r="A549" t="s">
        <v>968</v>
      </c>
      <c r="B549" t="str">
        <f>"18721931602"</f>
        <v>18721931602</v>
      </c>
      <c r="C549" t="str">
        <f>"310110199301215112"</f>
        <v>310110199301215112</v>
      </c>
      <c r="D549" t="s">
        <v>969</v>
      </c>
      <c r="E549" t="s">
        <v>970</v>
      </c>
      <c r="F549" t="str">
        <f>"2019-02-14 10:06:45"</f>
        <v>2019-02-14 10:06:45</v>
      </c>
    </row>
    <row r="550" spans="1:6" x14ac:dyDescent="0.3">
      <c r="A550" t="s">
        <v>0</v>
      </c>
      <c r="B550" t="str">
        <f>"15559029919"</f>
        <v>15559029919</v>
      </c>
      <c r="C550" t="s">
        <v>0</v>
      </c>
      <c r="D550" t="s">
        <v>0</v>
      </c>
      <c r="E550" t="s">
        <v>0</v>
      </c>
      <c r="F550" t="str">
        <f>"2019-02-14 09:59:29"</f>
        <v>2019-02-14 09:59:29</v>
      </c>
    </row>
    <row r="551" spans="1:6" x14ac:dyDescent="0.3">
      <c r="A551" t="s">
        <v>0</v>
      </c>
      <c r="B551" t="str">
        <f>"15244644270"</f>
        <v>15244644270</v>
      </c>
      <c r="C551" t="s">
        <v>0</v>
      </c>
      <c r="D551" t="s">
        <v>0</v>
      </c>
      <c r="E551" t="s">
        <v>0</v>
      </c>
      <c r="F551" t="str">
        <f>"2019-02-14 09:45:44"</f>
        <v>2019-02-14 09:45:44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MDM</dc:creator>
  <cp:lastModifiedBy>MDM</cp:lastModifiedBy>
  <dcterms:created xsi:type="dcterms:W3CDTF">2019-02-15T00:30:12Z</dcterms:created>
  <dcterms:modified xsi:type="dcterms:W3CDTF">2019-02-15T00:30:26Z</dcterms:modified>
</cp:coreProperties>
</file>