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信息时代\"/>
    </mc:Choice>
  </mc:AlternateContent>
  <xr:revisionPtr revIDLastSave="0" documentId="13_ncr:1_{D8F691F1-0865-48D5-ABAA-ECA80DEEE0BC}" xr6:coauthVersionLast="36" xr6:coauthVersionMax="36" xr10:uidLastSave="{00000000-0000-0000-0000-000000000000}"/>
  <bookViews>
    <workbookView xWindow="0" yWindow="0" windowWidth="24330" windowHeight="10245" xr2:uid="{40439F54-7E5B-49DB-B4B7-EC8461BE8B05}"/>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82" i="1" l="1"/>
  <c r="C982" i="1"/>
  <c r="B982" i="1"/>
  <c r="G981" i="1"/>
  <c r="C981" i="1"/>
  <c r="B981" i="1"/>
  <c r="G980" i="1"/>
  <c r="C980" i="1"/>
  <c r="B980" i="1"/>
  <c r="G979" i="1"/>
  <c r="C979" i="1"/>
  <c r="B979" i="1"/>
  <c r="G978" i="1"/>
  <c r="C978" i="1"/>
  <c r="B978" i="1"/>
  <c r="G977" i="1"/>
  <c r="C977" i="1"/>
  <c r="B977" i="1"/>
  <c r="G976" i="1"/>
  <c r="B976" i="1"/>
  <c r="G975" i="1"/>
  <c r="C975" i="1"/>
  <c r="B975" i="1"/>
  <c r="G974" i="1"/>
  <c r="C974" i="1"/>
  <c r="B974" i="1"/>
  <c r="G973" i="1"/>
  <c r="C973" i="1"/>
  <c r="B973" i="1"/>
  <c r="G972" i="1"/>
  <c r="B972" i="1"/>
  <c r="G971" i="1"/>
  <c r="C971" i="1"/>
  <c r="B971" i="1"/>
  <c r="G970" i="1"/>
  <c r="B970" i="1"/>
  <c r="G969" i="1"/>
  <c r="C969" i="1"/>
  <c r="B969" i="1"/>
  <c r="G968" i="1"/>
  <c r="C968" i="1"/>
  <c r="B968" i="1"/>
  <c r="G967" i="1"/>
  <c r="C967" i="1"/>
  <c r="B967" i="1"/>
  <c r="G966" i="1"/>
  <c r="C966" i="1"/>
  <c r="B966" i="1"/>
  <c r="G965" i="1"/>
  <c r="B965" i="1"/>
  <c r="G964" i="1"/>
  <c r="C964" i="1"/>
  <c r="B964" i="1"/>
  <c r="G963" i="1"/>
  <c r="C963" i="1"/>
  <c r="B963" i="1"/>
  <c r="G962" i="1"/>
  <c r="B962" i="1"/>
  <c r="G961" i="1"/>
  <c r="B961" i="1"/>
  <c r="G960" i="1"/>
  <c r="B960" i="1"/>
  <c r="G959" i="1"/>
  <c r="C959" i="1"/>
  <c r="B959" i="1"/>
  <c r="G958" i="1"/>
  <c r="C958" i="1"/>
  <c r="B958" i="1"/>
  <c r="G957" i="1"/>
  <c r="C957" i="1"/>
  <c r="B957" i="1"/>
  <c r="G956" i="1"/>
  <c r="C956" i="1"/>
  <c r="B956" i="1"/>
  <c r="G955" i="1"/>
  <c r="C955" i="1"/>
  <c r="B955" i="1"/>
  <c r="G954" i="1"/>
  <c r="C954" i="1"/>
  <c r="B954" i="1"/>
  <c r="G953" i="1"/>
  <c r="C953" i="1"/>
  <c r="B953" i="1"/>
  <c r="G952" i="1"/>
  <c r="C952" i="1"/>
  <c r="B952" i="1"/>
  <c r="G951" i="1"/>
  <c r="C951" i="1"/>
  <c r="B951" i="1"/>
  <c r="G950" i="1"/>
  <c r="C950" i="1"/>
  <c r="B950" i="1"/>
  <c r="G949" i="1"/>
  <c r="B949" i="1"/>
  <c r="G948" i="1"/>
  <c r="C948" i="1"/>
  <c r="B948" i="1"/>
  <c r="G947" i="1"/>
  <c r="C947" i="1"/>
  <c r="B947" i="1"/>
  <c r="G946" i="1"/>
  <c r="B946" i="1"/>
  <c r="G945" i="1"/>
  <c r="B945" i="1"/>
  <c r="G944" i="1"/>
  <c r="C944" i="1"/>
  <c r="B944" i="1"/>
  <c r="G943" i="1"/>
  <c r="B943" i="1"/>
  <c r="G942" i="1"/>
  <c r="C942" i="1"/>
  <c r="B942" i="1"/>
  <c r="G941" i="1"/>
  <c r="B941" i="1"/>
  <c r="G940" i="1"/>
  <c r="B940" i="1"/>
  <c r="G939" i="1"/>
  <c r="C939" i="1"/>
  <c r="B939" i="1"/>
  <c r="G938" i="1"/>
  <c r="C938" i="1"/>
  <c r="B938" i="1"/>
  <c r="G937" i="1"/>
  <c r="C937" i="1"/>
  <c r="B937" i="1"/>
  <c r="G936" i="1"/>
  <c r="B936" i="1"/>
  <c r="G935" i="1"/>
  <c r="C935" i="1"/>
  <c r="B935" i="1"/>
  <c r="G934" i="1"/>
  <c r="B934" i="1"/>
  <c r="G933" i="1"/>
  <c r="C933" i="1"/>
  <c r="B933" i="1"/>
  <c r="G932" i="1"/>
  <c r="B932" i="1"/>
  <c r="G931" i="1"/>
  <c r="B931" i="1"/>
  <c r="G930" i="1"/>
  <c r="C930" i="1"/>
  <c r="B930" i="1"/>
  <c r="G929" i="1"/>
  <c r="B929" i="1"/>
  <c r="G928" i="1"/>
  <c r="B928" i="1"/>
  <c r="G927" i="1"/>
  <c r="C927" i="1"/>
  <c r="B927" i="1"/>
  <c r="G926" i="1"/>
  <c r="B926" i="1"/>
  <c r="G925" i="1"/>
  <c r="C925" i="1"/>
  <c r="B925" i="1"/>
  <c r="G924" i="1"/>
  <c r="C924" i="1"/>
  <c r="B924" i="1"/>
  <c r="G923" i="1"/>
  <c r="B923" i="1"/>
  <c r="G922" i="1"/>
  <c r="C922" i="1"/>
  <c r="B922" i="1"/>
  <c r="G921" i="1"/>
  <c r="C921" i="1"/>
  <c r="B921" i="1"/>
  <c r="G920" i="1"/>
  <c r="C920" i="1"/>
  <c r="B920" i="1"/>
  <c r="G919" i="1"/>
  <c r="C919" i="1"/>
  <c r="B919" i="1"/>
  <c r="G918" i="1"/>
  <c r="C918" i="1"/>
  <c r="B918" i="1"/>
  <c r="G917" i="1"/>
  <c r="C917" i="1"/>
  <c r="B917" i="1"/>
  <c r="G916" i="1"/>
  <c r="C916" i="1"/>
  <c r="B916" i="1"/>
  <c r="G915" i="1"/>
  <c r="C915" i="1"/>
  <c r="B915" i="1"/>
  <c r="G914" i="1"/>
  <c r="B914" i="1"/>
  <c r="G913" i="1"/>
  <c r="C913" i="1"/>
  <c r="B913" i="1"/>
  <c r="G912" i="1"/>
  <c r="B912" i="1"/>
  <c r="G911" i="1"/>
  <c r="B911" i="1"/>
  <c r="G910" i="1"/>
  <c r="C910" i="1"/>
  <c r="B910" i="1"/>
  <c r="G909" i="1"/>
  <c r="C909" i="1"/>
  <c r="B909" i="1"/>
  <c r="G908" i="1"/>
  <c r="C908" i="1"/>
  <c r="B908" i="1"/>
  <c r="G907" i="1"/>
  <c r="C907" i="1"/>
  <c r="B907" i="1"/>
  <c r="G906" i="1"/>
  <c r="B906" i="1"/>
  <c r="G905" i="1"/>
  <c r="C905" i="1"/>
  <c r="B905" i="1"/>
  <c r="G904" i="1"/>
  <c r="C904" i="1"/>
  <c r="B904" i="1"/>
  <c r="G903" i="1"/>
  <c r="C903" i="1"/>
  <c r="B903" i="1"/>
  <c r="G902" i="1"/>
  <c r="C902" i="1"/>
  <c r="B902" i="1"/>
  <c r="G901" i="1"/>
  <c r="C901" i="1"/>
  <c r="B901" i="1"/>
  <c r="G900" i="1"/>
  <c r="B900" i="1"/>
  <c r="G899" i="1"/>
  <c r="C899" i="1"/>
  <c r="B899" i="1"/>
  <c r="G898" i="1"/>
  <c r="B898" i="1"/>
  <c r="G897" i="1"/>
  <c r="C897" i="1"/>
  <c r="B897" i="1"/>
  <c r="G896" i="1"/>
  <c r="B896" i="1"/>
  <c r="G895" i="1"/>
  <c r="B895" i="1"/>
  <c r="G894" i="1"/>
  <c r="C894" i="1"/>
  <c r="B894" i="1"/>
  <c r="G893" i="1"/>
  <c r="C893" i="1"/>
  <c r="B893" i="1"/>
  <c r="G892" i="1"/>
  <c r="C892" i="1"/>
  <c r="B892" i="1"/>
  <c r="G891" i="1"/>
  <c r="C891" i="1"/>
  <c r="B891" i="1"/>
  <c r="G890" i="1"/>
  <c r="C890" i="1"/>
  <c r="B890" i="1"/>
  <c r="G889" i="1"/>
  <c r="B889" i="1"/>
  <c r="G888" i="1"/>
  <c r="C888" i="1"/>
  <c r="B888" i="1"/>
  <c r="G887" i="1"/>
  <c r="C887" i="1"/>
  <c r="B887" i="1"/>
  <c r="G886" i="1"/>
  <c r="C886" i="1"/>
  <c r="B886" i="1"/>
  <c r="G885" i="1"/>
  <c r="B885" i="1"/>
  <c r="G884" i="1"/>
  <c r="C884" i="1"/>
  <c r="B884" i="1"/>
  <c r="G883" i="1"/>
  <c r="C883" i="1"/>
  <c r="B883" i="1"/>
  <c r="G882" i="1"/>
  <c r="B882" i="1"/>
  <c r="G881" i="1"/>
  <c r="C881" i="1"/>
  <c r="B881" i="1"/>
  <c r="G880" i="1"/>
  <c r="C880" i="1"/>
  <c r="B880" i="1"/>
  <c r="G879" i="1"/>
  <c r="B879" i="1"/>
  <c r="G878" i="1"/>
  <c r="C878" i="1"/>
  <c r="B878" i="1"/>
  <c r="G877" i="1"/>
  <c r="C877" i="1"/>
  <c r="B877" i="1"/>
  <c r="G876" i="1"/>
  <c r="C876" i="1"/>
  <c r="B876" i="1"/>
  <c r="G875" i="1"/>
  <c r="C875" i="1"/>
  <c r="B875" i="1"/>
  <c r="G874" i="1"/>
  <c r="C874" i="1"/>
  <c r="B874" i="1"/>
  <c r="G873" i="1"/>
  <c r="C873" i="1"/>
  <c r="B873" i="1"/>
  <c r="G872" i="1"/>
  <c r="B872" i="1"/>
  <c r="G871" i="1"/>
  <c r="C871" i="1"/>
  <c r="B871" i="1"/>
  <c r="G870" i="1"/>
  <c r="C870" i="1"/>
  <c r="B870" i="1"/>
  <c r="G869" i="1"/>
  <c r="C869" i="1"/>
  <c r="B869" i="1"/>
  <c r="G868" i="1"/>
  <c r="C868" i="1"/>
  <c r="B868" i="1"/>
  <c r="G867" i="1"/>
  <c r="C867" i="1"/>
  <c r="B867" i="1"/>
  <c r="G866" i="1"/>
  <c r="B866" i="1"/>
  <c r="G865" i="1"/>
  <c r="C865" i="1"/>
  <c r="B865" i="1"/>
  <c r="G864" i="1"/>
  <c r="C864" i="1"/>
  <c r="B864" i="1"/>
  <c r="G863" i="1"/>
  <c r="C863" i="1"/>
  <c r="B863" i="1"/>
  <c r="G862" i="1"/>
  <c r="C862" i="1"/>
  <c r="B862" i="1"/>
  <c r="G861" i="1"/>
  <c r="C861" i="1"/>
  <c r="B861" i="1"/>
  <c r="G860" i="1"/>
  <c r="C860" i="1"/>
  <c r="B860" i="1"/>
  <c r="G859" i="1"/>
  <c r="C859" i="1"/>
  <c r="B859" i="1"/>
  <c r="G858" i="1"/>
  <c r="B858" i="1"/>
  <c r="G857" i="1"/>
  <c r="C857" i="1"/>
  <c r="B857" i="1"/>
  <c r="G856" i="1"/>
  <c r="C856" i="1"/>
  <c r="B856" i="1"/>
  <c r="G855" i="1"/>
  <c r="B855" i="1"/>
  <c r="G854" i="1"/>
  <c r="B854" i="1"/>
  <c r="G853" i="1"/>
  <c r="B853" i="1"/>
  <c r="G852" i="1"/>
  <c r="C852" i="1"/>
  <c r="B852" i="1"/>
  <c r="G851" i="1"/>
  <c r="C851" i="1"/>
  <c r="B851" i="1"/>
  <c r="G850" i="1"/>
  <c r="C850" i="1"/>
  <c r="B850" i="1"/>
  <c r="G849" i="1"/>
  <c r="C849" i="1"/>
  <c r="B849" i="1"/>
  <c r="G848" i="1"/>
  <c r="C848" i="1"/>
  <c r="B848" i="1"/>
  <c r="G847" i="1"/>
  <c r="C847" i="1"/>
  <c r="B847" i="1"/>
  <c r="G846" i="1"/>
  <c r="C846" i="1"/>
  <c r="B846" i="1"/>
  <c r="G845" i="1"/>
  <c r="C845" i="1"/>
  <c r="B845" i="1"/>
  <c r="G844" i="1"/>
  <c r="C844" i="1"/>
  <c r="B844" i="1"/>
  <c r="G843" i="1"/>
  <c r="B843" i="1"/>
  <c r="G842" i="1"/>
  <c r="C842" i="1"/>
  <c r="B842" i="1"/>
  <c r="G841" i="1"/>
  <c r="C841" i="1"/>
  <c r="B841" i="1"/>
  <c r="G840" i="1"/>
  <c r="C840" i="1"/>
  <c r="B840" i="1"/>
  <c r="G839" i="1"/>
  <c r="C839" i="1"/>
  <c r="B839" i="1"/>
  <c r="G838" i="1"/>
  <c r="C838" i="1"/>
  <c r="B838" i="1"/>
  <c r="G837" i="1"/>
  <c r="B837" i="1"/>
  <c r="G836" i="1"/>
  <c r="C836" i="1"/>
  <c r="B836" i="1"/>
  <c r="G835" i="1"/>
  <c r="C835" i="1"/>
  <c r="B835" i="1"/>
  <c r="G834" i="1"/>
  <c r="B834" i="1"/>
  <c r="G833" i="1"/>
  <c r="B833" i="1"/>
  <c r="G832" i="1"/>
  <c r="B832" i="1"/>
  <c r="G831" i="1"/>
  <c r="C831" i="1"/>
  <c r="B831" i="1"/>
  <c r="G830" i="1"/>
  <c r="B830" i="1"/>
  <c r="G829" i="1"/>
  <c r="C829" i="1"/>
  <c r="B829" i="1"/>
  <c r="G828" i="1"/>
  <c r="C828" i="1"/>
  <c r="B828" i="1"/>
  <c r="G827" i="1"/>
  <c r="C827" i="1"/>
  <c r="B827" i="1"/>
  <c r="G826" i="1"/>
  <c r="C826" i="1"/>
  <c r="B826" i="1"/>
  <c r="G825" i="1"/>
  <c r="B825" i="1"/>
  <c r="G824" i="1"/>
  <c r="C824" i="1"/>
  <c r="B824" i="1"/>
  <c r="G823" i="1"/>
  <c r="C823" i="1"/>
  <c r="B823" i="1"/>
  <c r="G822" i="1"/>
  <c r="C822" i="1"/>
  <c r="B822" i="1"/>
  <c r="G821" i="1"/>
  <c r="C821" i="1"/>
  <c r="B821" i="1"/>
  <c r="G820" i="1"/>
  <c r="B820" i="1"/>
  <c r="G819" i="1"/>
  <c r="C819" i="1"/>
  <c r="B819" i="1"/>
  <c r="G818" i="1"/>
  <c r="C818" i="1"/>
  <c r="B818" i="1"/>
  <c r="G817" i="1"/>
  <c r="C817" i="1"/>
  <c r="B817" i="1"/>
  <c r="G816" i="1"/>
  <c r="C816" i="1"/>
  <c r="B816" i="1"/>
  <c r="G815" i="1"/>
  <c r="C815" i="1"/>
  <c r="B815" i="1"/>
  <c r="G814" i="1"/>
  <c r="B814" i="1"/>
  <c r="G813" i="1"/>
  <c r="B813" i="1"/>
  <c r="G812" i="1"/>
  <c r="C812" i="1"/>
  <c r="B812" i="1"/>
  <c r="G811" i="1"/>
  <c r="B811" i="1"/>
  <c r="G810" i="1"/>
  <c r="B810" i="1"/>
  <c r="G809" i="1"/>
  <c r="C809" i="1"/>
  <c r="B809" i="1"/>
  <c r="G808" i="1"/>
  <c r="C808" i="1"/>
  <c r="B808" i="1"/>
  <c r="G807" i="1"/>
  <c r="B807" i="1"/>
  <c r="G806" i="1"/>
  <c r="B806" i="1"/>
  <c r="G805" i="1"/>
  <c r="B805" i="1"/>
  <c r="G804" i="1"/>
  <c r="B804" i="1"/>
  <c r="G803" i="1"/>
  <c r="C803" i="1"/>
  <c r="B803" i="1"/>
  <c r="G802" i="1"/>
  <c r="C802" i="1"/>
  <c r="B802" i="1"/>
  <c r="G801" i="1"/>
  <c r="C801" i="1"/>
  <c r="B801" i="1"/>
  <c r="G800" i="1"/>
  <c r="C800" i="1"/>
  <c r="B800" i="1"/>
  <c r="G799" i="1"/>
  <c r="C799" i="1"/>
  <c r="B799" i="1"/>
  <c r="G798" i="1"/>
  <c r="C798" i="1"/>
  <c r="B798" i="1"/>
  <c r="G797" i="1"/>
  <c r="B797" i="1"/>
  <c r="G796" i="1"/>
  <c r="C796" i="1"/>
  <c r="B796" i="1"/>
  <c r="G795" i="1"/>
  <c r="C795" i="1"/>
  <c r="B795" i="1"/>
  <c r="G794" i="1"/>
  <c r="C794" i="1"/>
  <c r="B794" i="1"/>
  <c r="G793" i="1"/>
  <c r="C793" i="1"/>
  <c r="B793" i="1"/>
  <c r="G792" i="1"/>
  <c r="C792" i="1"/>
  <c r="B792" i="1"/>
  <c r="G791" i="1"/>
  <c r="C791" i="1"/>
  <c r="B791" i="1"/>
  <c r="G790" i="1"/>
  <c r="C790" i="1"/>
  <c r="B790" i="1"/>
  <c r="G789" i="1"/>
  <c r="C789" i="1"/>
  <c r="B789" i="1"/>
  <c r="G788" i="1"/>
  <c r="C788" i="1"/>
  <c r="B788" i="1"/>
  <c r="G787" i="1"/>
  <c r="B787" i="1"/>
  <c r="G786" i="1"/>
  <c r="B786" i="1"/>
  <c r="G785" i="1"/>
  <c r="C785" i="1"/>
  <c r="B785" i="1"/>
  <c r="G784" i="1"/>
  <c r="C784" i="1"/>
  <c r="B784" i="1"/>
  <c r="G783" i="1"/>
  <c r="C783" i="1"/>
  <c r="B783" i="1"/>
  <c r="G782" i="1"/>
  <c r="C782" i="1"/>
  <c r="B782" i="1"/>
  <c r="G781" i="1"/>
  <c r="B781" i="1"/>
  <c r="G780" i="1"/>
  <c r="C780" i="1"/>
  <c r="B780" i="1"/>
  <c r="G779" i="1"/>
  <c r="B779" i="1"/>
  <c r="G778" i="1"/>
  <c r="C778" i="1"/>
  <c r="B778" i="1"/>
  <c r="G777" i="1"/>
  <c r="C777" i="1"/>
  <c r="B777" i="1"/>
  <c r="G776" i="1"/>
  <c r="C776" i="1"/>
  <c r="B776" i="1"/>
  <c r="G775" i="1"/>
  <c r="B775" i="1"/>
  <c r="G774" i="1"/>
  <c r="C774" i="1"/>
  <c r="B774" i="1"/>
  <c r="G773" i="1"/>
  <c r="C773" i="1"/>
  <c r="B773" i="1"/>
  <c r="G772" i="1"/>
  <c r="C772" i="1"/>
  <c r="B772" i="1"/>
  <c r="G771" i="1"/>
  <c r="C771" i="1"/>
  <c r="B771" i="1"/>
  <c r="G770" i="1"/>
  <c r="C770" i="1"/>
  <c r="B770" i="1"/>
  <c r="G769" i="1"/>
  <c r="C769" i="1"/>
  <c r="B769" i="1"/>
  <c r="G768" i="1"/>
  <c r="B768" i="1"/>
  <c r="G767" i="1"/>
  <c r="C767" i="1"/>
  <c r="B767" i="1"/>
  <c r="G766" i="1"/>
  <c r="C766" i="1"/>
  <c r="B766" i="1"/>
  <c r="G765" i="1"/>
  <c r="C765" i="1"/>
  <c r="B765" i="1"/>
  <c r="G764" i="1"/>
  <c r="C764" i="1"/>
  <c r="B764" i="1"/>
  <c r="G763" i="1"/>
  <c r="C763" i="1"/>
  <c r="B763" i="1"/>
  <c r="G762" i="1"/>
  <c r="B762" i="1"/>
  <c r="G761" i="1"/>
  <c r="B761" i="1"/>
  <c r="G760" i="1"/>
  <c r="B760" i="1"/>
  <c r="G759" i="1"/>
  <c r="B759" i="1"/>
  <c r="G758" i="1"/>
  <c r="C758" i="1"/>
  <c r="B758" i="1"/>
  <c r="G757" i="1"/>
  <c r="B757" i="1"/>
  <c r="G756" i="1"/>
  <c r="C756" i="1"/>
  <c r="B756" i="1"/>
  <c r="G755" i="1"/>
  <c r="C755" i="1"/>
  <c r="B755" i="1"/>
  <c r="G754" i="1"/>
  <c r="C754" i="1"/>
  <c r="B754" i="1"/>
  <c r="G753" i="1"/>
  <c r="B753" i="1"/>
  <c r="G752" i="1"/>
  <c r="B752" i="1"/>
  <c r="G751" i="1"/>
  <c r="B751" i="1"/>
  <c r="G750" i="1"/>
  <c r="C750" i="1"/>
  <c r="B750" i="1"/>
  <c r="G749" i="1"/>
  <c r="C749" i="1"/>
  <c r="B749" i="1"/>
  <c r="G748" i="1"/>
  <c r="C748" i="1"/>
  <c r="B748" i="1"/>
  <c r="G747" i="1"/>
  <c r="B747" i="1"/>
  <c r="G746" i="1"/>
  <c r="C746" i="1"/>
  <c r="B746" i="1"/>
  <c r="G745" i="1"/>
  <c r="C745" i="1"/>
  <c r="B745" i="1"/>
  <c r="G744" i="1"/>
  <c r="B744" i="1"/>
  <c r="G743" i="1"/>
  <c r="B743" i="1"/>
  <c r="G742" i="1"/>
  <c r="C742" i="1"/>
  <c r="B742" i="1"/>
  <c r="G741" i="1"/>
  <c r="C741" i="1"/>
  <c r="B741" i="1"/>
  <c r="G740" i="1"/>
  <c r="C740" i="1"/>
  <c r="B740" i="1"/>
  <c r="G739" i="1"/>
  <c r="C739" i="1"/>
  <c r="B739" i="1"/>
  <c r="G738" i="1"/>
  <c r="C738" i="1"/>
  <c r="B738" i="1"/>
  <c r="G737" i="1"/>
  <c r="C737" i="1"/>
  <c r="B737" i="1"/>
  <c r="G736" i="1"/>
  <c r="C736" i="1"/>
  <c r="B736" i="1"/>
  <c r="G735" i="1"/>
  <c r="C735" i="1"/>
  <c r="B735" i="1"/>
  <c r="G734" i="1"/>
  <c r="C734" i="1"/>
  <c r="B734" i="1"/>
  <c r="G733" i="1"/>
  <c r="B733" i="1"/>
  <c r="G732" i="1"/>
  <c r="C732" i="1"/>
  <c r="B732" i="1"/>
  <c r="G731" i="1"/>
  <c r="C731" i="1"/>
  <c r="B731" i="1"/>
  <c r="G730" i="1"/>
  <c r="C730" i="1"/>
  <c r="B730" i="1"/>
  <c r="G729" i="1"/>
  <c r="B729" i="1"/>
  <c r="G728" i="1"/>
  <c r="C728" i="1"/>
  <c r="B728" i="1"/>
  <c r="G727" i="1"/>
  <c r="B727" i="1"/>
  <c r="G726" i="1"/>
  <c r="C726" i="1"/>
  <c r="B726" i="1"/>
  <c r="G725" i="1"/>
  <c r="B725" i="1"/>
  <c r="G724" i="1"/>
  <c r="C724" i="1"/>
  <c r="B724" i="1"/>
  <c r="G723" i="1"/>
  <c r="C723" i="1"/>
  <c r="B723" i="1"/>
  <c r="G722" i="1"/>
  <c r="B722" i="1"/>
  <c r="G721" i="1"/>
  <c r="B721" i="1"/>
  <c r="G720" i="1"/>
  <c r="B720" i="1"/>
  <c r="G719" i="1"/>
  <c r="C719" i="1"/>
  <c r="B719" i="1"/>
  <c r="G718" i="1"/>
  <c r="C718" i="1"/>
  <c r="B718" i="1"/>
  <c r="G717" i="1"/>
  <c r="C717" i="1"/>
  <c r="B717" i="1"/>
  <c r="G716" i="1"/>
  <c r="C716" i="1"/>
  <c r="B716" i="1"/>
  <c r="G715" i="1"/>
  <c r="C715" i="1"/>
  <c r="B715" i="1"/>
  <c r="G714" i="1"/>
  <c r="C714" i="1"/>
  <c r="B714" i="1"/>
  <c r="G713" i="1"/>
  <c r="C713" i="1"/>
  <c r="B713" i="1"/>
  <c r="G712" i="1"/>
  <c r="C712" i="1"/>
  <c r="B712" i="1"/>
  <c r="G711" i="1"/>
  <c r="C711" i="1"/>
  <c r="B711" i="1"/>
  <c r="G710" i="1"/>
  <c r="B710" i="1"/>
  <c r="G709" i="1"/>
  <c r="C709" i="1"/>
  <c r="B709" i="1"/>
  <c r="G708" i="1"/>
  <c r="B708" i="1"/>
  <c r="G707" i="1"/>
  <c r="C707" i="1"/>
  <c r="B707" i="1"/>
  <c r="G706" i="1"/>
  <c r="C706" i="1"/>
  <c r="B706" i="1"/>
  <c r="G705" i="1"/>
  <c r="C705" i="1"/>
  <c r="B705" i="1"/>
  <c r="G704" i="1"/>
  <c r="C704" i="1"/>
  <c r="B704" i="1"/>
  <c r="G703" i="1"/>
  <c r="C703" i="1"/>
  <c r="B703" i="1"/>
  <c r="G702" i="1"/>
  <c r="B702" i="1"/>
  <c r="G701" i="1"/>
  <c r="C701" i="1"/>
  <c r="B701" i="1"/>
  <c r="G700" i="1"/>
  <c r="C700" i="1"/>
  <c r="B700" i="1"/>
  <c r="G699" i="1"/>
  <c r="C699" i="1"/>
  <c r="B699" i="1"/>
  <c r="G698" i="1"/>
  <c r="C698" i="1"/>
  <c r="B698" i="1"/>
  <c r="G697" i="1"/>
  <c r="C697" i="1"/>
  <c r="B697" i="1"/>
  <c r="G696" i="1"/>
  <c r="C696" i="1"/>
  <c r="B696" i="1"/>
  <c r="G695" i="1"/>
  <c r="C695" i="1"/>
  <c r="B695" i="1"/>
  <c r="G694" i="1"/>
  <c r="C694" i="1"/>
  <c r="B694" i="1"/>
  <c r="G693" i="1"/>
  <c r="B693" i="1"/>
  <c r="G692" i="1"/>
  <c r="C692" i="1"/>
  <c r="B692" i="1"/>
  <c r="G691" i="1"/>
  <c r="C691" i="1"/>
  <c r="B691" i="1"/>
  <c r="G690" i="1"/>
  <c r="C690" i="1"/>
  <c r="B690" i="1"/>
  <c r="G689" i="1"/>
  <c r="B689" i="1"/>
  <c r="G688" i="1"/>
  <c r="C688" i="1"/>
  <c r="B688" i="1"/>
  <c r="G687" i="1"/>
  <c r="C687" i="1"/>
  <c r="B687" i="1"/>
  <c r="G686" i="1"/>
  <c r="C686" i="1"/>
  <c r="B686" i="1"/>
  <c r="G685" i="1"/>
  <c r="C685" i="1"/>
  <c r="B685" i="1"/>
  <c r="G684" i="1"/>
  <c r="C684" i="1"/>
  <c r="B684" i="1"/>
  <c r="G683" i="1"/>
  <c r="C683" i="1"/>
  <c r="B683" i="1"/>
  <c r="G682" i="1"/>
  <c r="C682" i="1"/>
  <c r="B682" i="1"/>
  <c r="G681" i="1"/>
  <c r="C681" i="1"/>
  <c r="B681" i="1"/>
  <c r="G680" i="1"/>
  <c r="C680" i="1"/>
  <c r="B680" i="1"/>
  <c r="G679" i="1"/>
  <c r="B679" i="1"/>
  <c r="G678" i="1"/>
  <c r="B678" i="1"/>
  <c r="G677" i="1"/>
  <c r="B677" i="1"/>
  <c r="G676" i="1"/>
  <c r="C676" i="1"/>
  <c r="B676" i="1"/>
  <c r="G675" i="1"/>
  <c r="C675" i="1"/>
  <c r="B675" i="1"/>
  <c r="G674" i="1"/>
  <c r="C674" i="1"/>
  <c r="B674" i="1"/>
  <c r="G673" i="1"/>
  <c r="B673" i="1"/>
  <c r="G672" i="1"/>
  <c r="C672" i="1"/>
  <c r="B672" i="1"/>
  <c r="G671" i="1"/>
  <c r="C671" i="1"/>
  <c r="B671" i="1"/>
  <c r="G670" i="1"/>
  <c r="C670" i="1"/>
  <c r="B670" i="1"/>
  <c r="G669" i="1"/>
  <c r="B669" i="1"/>
  <c r="G668" i="1"/>
  <c r="C668" i="1"/>
  <c r="B668" i="1"/>
  <c r="G667" i="1"/>
  <c r="C667" i="1"/>
  <c r="B667" i="1"/>
  <c r="G666" i="1"/>
  <c r="C666" i="1"/>
  <c r="B666" i="1"/>
  <c r="G665" i="1"/>
  <c r="C665" i="1"/>
  <c r="B665" i="1"/>
  <c r="G664" i="1"/>
  <c r="C664" i="1"/>
  <c r="B664" i="1"/>
  <c r="G663" i="1"/>
  <c r="B663" i="1"/>
  <c r="G662" i="1"/>
  <c r="C662" i="1"/>
  <c r="B662" i="1"/>
  <c r="G661" i="1"/>
  <c r="C661" i="1"/>
  <c r="B661" i="1"/>
  <c r="G660" i="1"/>
  <c r="B660" i="1"/>
  <c r="G659" i="1"/>
  <c r="C659" i="1"/>
  <c r="B659" i="1"/>
  <c r="G658" i="1"/>
  <c r="C658" i="1"/>
  <c r="B658" i="1"/>
  <c r="G657" i="1"/>
  <c r="C657" i="1"/>
  <c r="B657" i="1"/>
  <c r="G656" i="1"/>
  <c r="C656" i="1"/>
  <c r="B656" i="1"/>
  <c r="G655" i="1"/>
  <c r="C655" i="1"/>
  <c r="B655" i="1"/>
  <c r="G654" i="1"/>
  <c r="C654" i="1"/>
  <c r="B654" i="1"/>
  <c r="G653" i="1"/>
  <c r="B653" i="1"/>
  <c r="G652" i="1"/>
  <c r="B652" i="1"/>
  <c r="G651" i="1"/>
  <c r="C651" i="1"/>
  <c r="B651" i="1"/>
  <c r="G650" i="1"/>
  <c r="C650" i="1"/>
  <c r="B650" i="1"/>
  <c r="G649" i="1"/>
  <c r="C649" i="1"/>
  <c r="B649" i="1"/>
  <c r="G648" i="1"/>
  <c r="B648" i="1"/>
  <c r="G647" i="1"/>
  <c r="C647" i="1"/>
  <c r="B647" i="1"/>
  <c r="G646" i="1"/>
  <c r="C646" i="1"/>
  <c r="B646" i="1"/>
  <c r="G645" i="1"/>
  <c r="C645" i="1"/>
  <c r="B645" i="1"/>
  <c r="G644" i="1"/>
  <c r="C644" i="1"/>
  <c r="B644" i="1"/>
  <c r="G643" i="1"/>
  <c r="C643" i="1"/>
  <c r="B643" i="1"/>
  <c r="G642" i="1"/>
  <c r="C642" i="1"/>
  <c r="B642" i="1"/>
  <c r="G641" i="1"/>
  <c r="B641" i="1"/>
  <c r="G640" i="1"/>
  <c r="C640" i="1"/>
  <c r="B640" i="1"/>
  <c r="G639" i="1"/>
  <c r="C639" i="1"/>
  <c r="B639" i="1"/>
  <c r="G638" i="1"/>
  <c r="C638" i="1"/>
  <c r="B638" i="1"/>
  <c r="G637" i="1"/>
  <c r="C637" i="1"/>
  <c r="B637" i="1"/>
  <c r="G636" i="1"/>
  <c r="C636" i="1"/>
  <c r="B636" i="1"/>
  <c r="G635" i="1"/>
  <c r="C635" i="1"/>
  <c r="B635" i="1"/>
  <c r="G634" i="1"/>
  <c r="B634" i="1"/>
  <c r="G633" i="1"/>
  <c r="C633" i="1"/>
  <c r="B633" i="1"/>
  <c r="G632" i="1"/>
  <c r="C632" i="1"/>
  <c r="B632" i="1"/>
  <c r="G631" i="1"/>
  <c r="B631" i="1"/>
  <c r="G630" i="1"/>
  <c r="C630" i="1"/>
  <c r="B630" i="1"/>
  <c r="G629" i="1"/>
  <c r="C629" i="1"/>
  <c r="B629" i="1"/>
  <c r="G628" i="1"/>
  <c r="C628" i="1"/>
  <c r="B628" i="1"/>
  <c r="G627" i="1"/>
  <c r="C627" i="1"/>
  <c r="B627" i="1"/>
  <c r="G626" i="1"/>
  <c r="C626" i="1"/>
  <c r="B626" i="1"/>
  <c r="G625" i="1"/>
  <c r="C625" i="1"/>
  <c r="B625" i="1"/>
  <c r="G624" i="1"/>
  <c r="C624" i="1"/>
  <c r="B624" i="1"/>
  <c r="G623" i="1"/>
  <c r="C623" i="1"/>
  <c r="B623" i="1"/>
  <c r="G622" i="1"/>
  <c r="C622" i="1"/>
  <c r="B622" i="1"/>
  <c r="G621" i="1"/>
  <c r="C621" i="1"/>
  <c r="B621" i="1"/>
  <c r="G620" i="1"/>
  <c r="B620" i="1"/>
  <c r="G619" i="1"/>
  <c r="C619" i="1"/>
  <c r="B619" i="1"/>
  <c r="G618" i="1"/>
  <c r="C618" i="1"/>
  <c r="B618" i="1"/>
  <c r="G617" i="1"/>
  <c r="C617" i="1"/>
  <c r="B617" i="1"/>
  <c r="G616" i="1"/>
  <c r="C616" i="1"/>
  <c r="B616" i="1"/>
  <c r="G615" i="1"/>
  <c r="B615" i="1"/>
  <c r="G614" i="1"/>
  <c r="C614" i="1"/>
  <c r="B614" i="1"/>
  <c r="G613" i="1"/>
  <c r="C613" i="1"/>
  <c r="B613" i="1"/>
  <c r="G612" i="1"/>
  <c r="B612" i="1"/>
  <c r="G611" i="1"/>
  <c r="C611" i="1"/>
  <c r="B611" i="1"/>
  <c r="G610" i="1"/>
  <c r="C610" i="1"/>
  <c r="B610" i="1"/>
  <c r="G609" i="1"/>
  <c r="C609" i="1"/>
  <c r="B609" i="1"/>
  <c r="G608" i="1"/>
  <c r="C608" i="1"/>
  <c r="B608" i="1"/>
  <c r="G607" i="1"/>
  <c r="C607" i="1"/>
  <c r="B607" i="1"/>
  <c r="G606" i="1"/>
  <c r="C606" i="1"/>
  <c r="B606" i="1"/>
  <c r="G605" i="1"/>
  <c r="C605" i="1"/>
  <c r="B605" i="1"/>
  <c r="G604" i="1"/>
  <c r="C604" i="1"/>
  <c r="B604" i="1"/>
  <c r="G603" i="1"/>
  <c r="C603" i="1"/>
  <c r="B603" i="1"/>
  <c r="G602" i="1"/>
  <c r="B602" i="1"/>
  <c r="G601" i="1"/>
  <c r="B601" i="1"/>
  <c r="G600" i="1"/>
  <c r="B600" i="1"/>
  <c r="G599" i="1"/>
  <c r="C599" i="1"/>
  <c r="B599" i="1"/>
  <c r="G598" i="1"/>
  <c r="C598" i="1"/>
  <c r="B598" i="1"/>
  <c r="G597" i="1"/>
  <c r="C597" i="1"/>
  <c r="B597" i="1"/>
  <c r="G596" i="1"/>
  <c r="C596" i="1"/>
  <c r="B596" i="1"/>
  <c r="G595" i="1"/>
  <c r="C595" i="1"/>
  <c r="B595" i="1"/>
  <c r="G594" i="1"/>
  <c r="C594" i="1"/>
  <c r="B594" i="1"/>
  <c r="G593" i="1"/>
  <c r="B593" i="1"/>
  <c r="G592" i="1"/>
  <c r="B592" i="1"/>
  <c r="G591" i="1"/>
  <c r="C591" i="1"/>
  <c r="B591" i="1"/>
  <c r="G590" i="1"/>
  <c r="C590" i="1"/>
  <c r="B590" i="1"/>
  <c r="G589" i="1"/>
  <c r="C589" i="1"/>
  <c r="B589" i="1"/>
  <c r="G588" i="1"/>
  <c r="B588" i="1"/>
  <c r="G587" i="1"/>
  <c r="C587" i="1"/>
  <c r="B587" i="1"/>
  <c r="G586" i="1"/>
  <c r="C586" i="1"/>
  <c r="B586" i="1"/>
  <c r="G585" i="1"/>
  <c r="C585" i="1"/>
  <c r="B585" i="1"/>
  <c r="G584" i="1"/>
  <c r="B584" i="1"/>
  <c r="G583" i="1"/>
  <c r="B583" i="1"/>
  <c r="G582" i="1"/>
  <c r="C582" i="1"/>
  <c r="B582" i="1"/>
  <c r="G581" i="1"/>
  <c r="C581" i="1"/>
  <c r="B581" i="1"/>
  <c r="G580" i="1"/>
  <c r="C580" i="1"/>
  <c r="B580" i="1"/>
  <c r="G579" i="1"/>
  <c r="C579" i="1"/>
  <c r="B579" i="1"/>
  <c r="G578" i="1"/>
  <c r="B578" i="1"/>
  <c r="G577" i="1"/>
  <c r="C577" i="1"/>
  <c r="B577" i="1"/>
  <c r="G576" i="1"/>
  <c r="C576" i="1"/>
  <c r="B576" i="1"/>
  <c r="G575" i="1"/>
  <c r="C575" i="1"/>
  <c r="B575" i="1"/>
  <c r="G574" i="1"/>
  <c r="B574" i="1"/>
  <c r="G573" i="1"/>
  <c r="C573" i="1"/>
  <c r="B573" i="1"/>
  <c r="G572" i="1"/>
  <c r="C572" i="1"/>
  <c r="B572" i="1"/>
  <c r="G571" i="1"/>
  <c r="C571" i="1"/>
  <c r="B571" i="1"/>
  <c r="G570" i="1"/>
  <c r="B570" i="1"/>
  <c r="G569" i="1"/>
  <c r="C569" i="1"/>
  <c r="B569" i="1"/>
  <c r="G568" i="1"/>
  <c r="C568" i="1"/>
  <c r="B568" i="1"/>
  <c r="G567" i="1"/>
  <c r="C567" i="1"/>
  <c r="B567" i="1"/>
  <c r="G566" i="1"/>
  <c r="B566" i="1"/>
  <c r="G565" i="1"/>
  <c r="C565" i="1"/>
  <c r="B565" i="1"/>
  <c r="G564" i="1"/>
  <c r="B564" i="1"/>
  <c r="G563" i="1"/>
  <c r="B563" i="1"/>
  <c r="G562" i="1"/>
  <c r="C562" i="1"/>
  <c r="B562" i="1"/>
  <c r="G561" i="1"/>
  <c r="B561" i="1"/>
  <c r="G560" i="1"/>
  <c r="B560" i="1"/>
  <c r="G559" i="1"/>
  <c r="C559" i="1"/>
  <c r="B559" i="1"/>
  <c r="G558" i="1"/>
  <c r="C558" i="1"/>
  <c r="B558" i="1"/>
  <c r="G557" i="1"/>
  <c r="C557" i="1"/>
  <c r="B557" i="1"/>
  <c r="G556" i="1"/>
  <c r="C556" i="1"/>
  <c r="B556" i="1"/>
  <c r="G555" i="1"/>
  <c r="B555" i="1"/>
  <c r="G554" i="1"/>
  <c r="C554" i="1"/>
  <c r="B554" i="1"/>
  <c r="G553" i="1"/>
  <c r="C553" i="1"/>
  <c r="B553" i="1"/>
  <c r="G552" i="1"/>
  <c r="C552" i="1"/>
  <c r="B552" i="1"/>
  <c r="G551" i="1"/>
  <c r="C551" i="1"/>
  <c r="B551" i="1"/>
  <c r="G550" i="1"/>
  <c r="B550" i="1"/>
  <c r="G549" i="1"/>
  <c r="C549" i="1"/>
  <c r="B549" i="1"/>
  <c r="G548" i="1"/>
  <c r="C548" i="1"/>
  <c r="B548" i="1"/>
  <c r="G547" i="1"/>
  <c r="B547" i="1"/>
  <c r="G546" i="1"/>
  <c r="C546" i="1"/>
  <c r="B546" i="1"/>
  <c r="G545" i="1"/>
  <c r="C545" i="1"/>
  <c r="B545" i="1"/>
  <c r="G544" i="1"/>
  <c r="C544" i="1"/>
  <c r="B544" i="1"/>
  <c r="G543" i="1"/>
  <c r="C543" i="1"/>
  <c r="B543" i="1"/>
  <c r="G542" i="1"/>
  <c r="C542" i="1"/>
  <c r="B542" i="1"/>
  <c r="G541" i="1"/>
  <c r="C541" i="1"/>
  <c r="B541" i="1"/>
  <c r="G540" i="1"/>
  <c r="C540" i="1"/>
  <c r="B540" i="1"/>
  <c r="G539" i="1"/>
  <c r="C539" i="1"/>
  <c r="B539" i="1"/>
  <c r="G538" i="1"/>
  <c r="C538" i="1"/>
  <c r="B538" i="1"/>
  <c r="G537" i="1"/>
  <c r="C537" i="1"/>
  <c r="B537" i="1"/>
  <c r="G536" i="1"/>
  <c r="C536" i="1"/>
  <c r="B536" i="1"/>
  <c r="G535" i="1"/>
  <c r="C535" i="1"/>
  <c r="B535" i="1"/>
  <c r="G534" i="1"/>
  <c r="B534" i="1"/>
  <c r="G533" i="1"/>
  <c r="B533" i="1"/>
  <c r="G532" i="1"/>
  <c r="C532" i="1"/>
  <c r="B532" i="1"/>
  <c r="G531" i="1"/>
  <c r="C531" i="1"/>
  <c r="B531" i="1"/>
  <c r="G530" i="1"/>
  <c r="C530" i="1"/>
  <c r="B530" i="1"/>
  <c r="G529" i="1"/>
  <c r="C529" i="1"/>
  <c r="B529" i="1"/>
  <c r="G528" i="1"/>
  <c r="B528" i="1"/>
  <c r="G527" i="1"/>
  <c r="B527" i="1"/>
  <c r="G526" i="1"/>
  <c r="B526" i="1"/>
  <c r="G525" i="1"/>
  <c r="C525" i="1"/>
  <c r="B525" i="1"/>
  <c r="G524" i="1"/>
  <c r="C524" i="1"/>
  <c r="B524" i="1"/>
  <c r="G523" i="1"/>
  <c r="C523" i="1"/>
  <c r="B523" i="1"/>
  <c r="G522" i="1"/>
  <c r="C522" i="1"/>
  <c r="B522" i="1"/>
  <c r="G521" i="1"/>
  <c r="C521" i="1"/>
  <c r="B521" i="1"/>
  <c r="G520" i="1"/>
  <c r="C520" i="1"/>
  <c r="B520" i="1"/>
  <c r="G519" i="1"/>
  <c r="C519" i="1"/>
  <c r="B519" i="1"/>
  <c r="G518" i="1"/>
  <c r="B518" i="1"/>
  <c r="G517" i="1"/>
  <c r="C517" i="1"/>
  <c r="B517" i="1"/>
  <c r="G516" i="1"/>
  <c r="C516" i="1"/>
  <c r="B516" i="1"/>
  <c r="G515" i="1"/>
  <c r="B515" i="1"/>
  <c r="G514" i="1"/>
  <c r="C514" i="1"/>
  <c r="B514" i="1"/>
  <c r="G513" i="1"/>
  <c r="B513" i="1"/>
  <c r="G512" i="1"/>
  <c r="C512" i="1"/>
  <c r="B512" i="1"/>
  <c r="G511" i="1"/>
  <c r="C511" i="1"/>
  <c r="B511" i="1"/>
  <c r="G510" i="1"/>
  <c r="B510" i="1"/>
  <c r="G509" i="1"/>
  <c r="C509" i="1"/>
  <c r="B509" i="1"/>
  <c r="G508" i="1"/>
  <c r="C508" i="1"/>
  <c r="B508" i="1"/>
  <c r="G507" i="1"/>
  <c r="C507" i="1"/>
  <c r="B507" i="1"/>
  <c r="G506" i="1"/>
  <c r="B506" i="1"/>
  <c r="G505" i="1"/>
  <c r="C505" i="1"/>
  <c r="B505" i="1"/>
  <c r="G504" i="1"/>
  <c r="C504" i="1"/>
  <c r="B504" i="1"/>
  <c r="G503" i="1"/>
  <c r="B503" i="1"/>
  <c r="G502" i="1"/>
  <c r="B502" i="1"/>
  <c r="G501" i="1"/>
  <c r="B501" i="1"/>
  <c r="G500" i="1"/>
  <c r="C500" i="1"/>
  <c r="B500" i="1"/>
  <c r="G499" i="1"/>
  <c r="C499" i="1"/>
  <c r="B499" i="1"/>
  <c r="G498" i="1"/>
  <c r="B498" i="1"/>
  <c r="G497" i="1"/>
  <c r="B497" i="1"/>
  <c r="G496" i="1"/>
  <c r="C496" i="1"/>
  <c r="B496" i="1"/>
  <c r="G495" i="1"/>
  <c r="B495" i="1"/>
  <c r="G494" i="1"/>
  <c r="C494" i="1"/>
  <c r="B494" i="1"/>
  <c r="G493" i="1"/>
  <c r="B493" i="1"/>
  <c r="G492" i="1"/>
  <c r="B492" i="1"/>
  <c r="G491" i="1"/>
  <c r="C491" i="1"/>
  <c r="B491" i="1"/>
  <c r="G490" i="1"/>
  <c r="C490" i="1"/>
  <c r="B490" i="1"/>
  <c r="G489" i="1"/>
  <c r="C489" i="1"/>
  <c r="B489" i="1"/>
  <c r="G488" i="1"/>
  <c r="C488" i="1"/>
  <c r="B488" i="1"/>
  <c r="G487" i="1"/>
  <c r="C487" i="1"/>
  <c r="B487" i="1"/>
  <c r="G486" i="1"/>
  <c r="C486" i="1"/>
  <c r="B486" i="1"/>
  <c r="G485" i="1"/>
  <c r="B485" i="1"/>
  <c r="G484" i="1"/>
  <c r="C484" i="1"/>
  <c r="B484" i="1"/>
  <c r="G483" i="1"/>
  <c r="C483" i="1"/>
  <c r="B483" i="1"/>
  <c r="G482" i="1"/>
  <c r="C482" i="1"/>
  <c r="B482" i="1"/>
  <c r="G481" i="1"/>
  <c r="B481" i="1"/>
  <c r="G480" i="1"/>
  <c r="B480" i="1"/>
  <c r="G479" i="1"/>
  <c r="B479" i="1"/>
  <c r="G478" i="1"/>
  <c r="B478" i="1"/>
  <c r="G477" i="1"/>
  <c r="C477" i="1"/>
  <c r="B477" i="1"/>
  <c r="G476" i="1"/>
  <c r="C476" i="1"/>
  <c r="B476" i="1"/>
  <c r="G475" i="1"/>
  <c r="C475" i="1"/>
  <c r="B475" i="1"/>
  <c r="G474" i="1"/>
  <c r="B474" i="1"/>
  <c r="G473" i="1"/>
  <c r="B473" i="1"/>
  <c r="G472" i="1"/>
  <c r="C472" i="1"/>
  <c r="B472" i="1"/>
  <c r="G471" i="1"/>
  <c r="C471" i="1"/>
  <c r="B471" i="1"/>
  <c r="G470" i="1"/>
  <c r="B470" i="1"/>
  <c r="G469" i="1"/>
  <c r="C469" i="1"/>
  <c r="B469" i="1"/>
  <c r="G468" i="1"/>
  <c r="C468" i="1"/>
  <c r="B468" i="1"/>
  <c r="G467" i="1"/>
  <c r="C467" i="1"/>
  <c r="B467" i="1"/>
  <c r="G466" i="1"/>
  <c r="C466" i="1"/>
  <c r="B466" i="1"/>
  <c r="G465" i="1"/>
  <c r="C465" i="1"/>
  <c r="B465" i="1"/>
  <c r="G464" i="1"/>
  <c r="C464" i="1"/>
  <c r="B464" i="1"/>
  <c r="G463" i="1"/>
  <c r="B463" i="1"/>
  <c r="G462" i="1"/>
  <c r="B462" i="1"/>
  <c r="G461" i="1"/>
  <c r="C461" i="1"/>
  <c r="B461" i="1"/>
  <c r="G460" i="1"/>
  <c r="B460" i="1"/>
  <c r="G459" i="1"/>
  <c r="C459" i="1"/>
  <c r="B459" i="1"/>
  <c r="G458" i="1"/>
  <c r="B458" i="1"/>
  <c r="G457" i="1"/>
  <c r="C457" i="1"/>
  <c r="B457" i="1"/>
  <c r="G456" i="1"/>
  <c r="C456" i="1"/>
  <c r="B456" i="1"/>
  <c r="G455" i="1"/>
  <c r="C455" i="1"/>
  <c r="B455" i="1"/>
  <c r="G454" i="1"/>
  <c r="C454" i="1"/>
  <c r="B454" i="1"/>
  <c r="G453" i="1"/>
  <c r="B453" i="1"/>
  <c r="G452" i="1"/>
  <c r="B452" i="1"/>
  <c r="G451" i="1"/>
  <c r="B451" i="1"/>
  <c r="G450" i="1"/>
  <c r="C450" i="1"/>
  <c r="B450" i="1"/>
  <c r="G449" i="1"/>
  <c r="C449" i="1"/>
  <c r="B449" i="1"/>
  <c r="G448" i="1"/>
  <c r="C448" i="1"/>
  <c r="B448" i="1"/>
  <c r="G447" i="1"/>
  <c r="C447" i="1"/>
  <c r="B447" i="1"/>
  <c r="G446" i="1"/>
  <c r="C446" i="1"/>
  <c r="B446" i="1"/>
  <c r="G445" i="1"/>
  <c r="C445" i="1"/>
  <c r="B445" i="1"/>
  <c r="G444" i="1"/>
  <c r="B444" i="1"/>
  <c r="G443" i="1"/>
  <c r="B443" i="1"/>
  <c r="G442" i="1"/>
  <c r="C442" i="1"/>
  <c r="B442" i="1"/>
  <c r="G441" i="1"/>
  <c r="B441" i="1"/>
  <c r="G440" i="1"/>
  <c r="C440" i="1"/>
  <c r="B440" i="1"/>
  <c r="G439" i="1"/>
  <c r="C439" i="1"/>
  <c r="B439" i="1"/>
  <c r="G438" i="1"/>
  <c r="C438" i="1"/>
  <c r="B438" i="1"/>
  <c r="G437" i="1"/>
  <c r="C437" i="1"/>
  <c r="B437" i="1"/>
  <c r="G436" i="1"/>
  <c r="C436" i="1"/>
  <c r="B436" i="1"/>
  <c r="G435" i="1"/>
  <c r="C435" i="1"/>
  <c r="B435" i="1"/>
  <c r="G434" i="1"/>
  <c r="B434" i="1"/>
  <c r="G433" i="1"/>
  <c r="C433" i="1"/>
  <c r="B433" i="1"/>
  <c r="G432" i="1"/>
  <c r="C432" i="1"/>
  <c r="B432" i="1"/>
  <c r="G431" i="1"/>
  <c r="C431" i="1"/>
  <c r="B431" i="1"/>
  <c r="G430" i="1"/>
  <c r="C430" i="1"/>
  <c r="B430" i="1"/>
  <c r="G429" i="1"/>
  <c r="B429" i="1"/>
  <c r="G428" i="1"/>
  <c r="B428" i="1"/>
  <c r="G427" i="1"/>
  <c r="C427" i="1"/>
  <c r="B427" i="1"/>
  <c r="G426" i="1"/>
  <c r="C426" i="1"/>
  <c r="B426" i="1"/>
  <c r="G425" i="1"/>
  <c r="C425" i="1"/>
  <c r="B425" i="1"/>
  <c r="G424" i="1"/>
  <c r="C424" i="1"/>
  <c r="B424" i="1"/>
  <c r="G423" i="1"/>
  <c r="B423" i="1"/>
  <c r="G422" i="1"/>
  <c r="C422" i="1"/>
  <c r="B422" i="1"/>
  <c r="G421" i="1"/>
  <c r="C421" i="1"/>
  <c r="B421" i="1"/>
  <c r="G420" i="1"/>
  <c r="C420" i="1"/>
  <c r="B420" i="1"/>
  <c r="G419" i="1"/>
  <c r="C419" i="1"/>
  <c r="B419" i="1"/>
  <c r="G418" i="1"/>
  <c r="C418" i="1"/>
  <c r="B418" i="1"/>
  <c r="G417" i="1"/>
  <c r="B417" i="1"/>
  <c r="G416" i="1"/>
  <c r="C416" i="1"/>
  <c r="B416" i="1"/>
  <c r="G415" i="1"/>
  <c r="B415" i="1"/>
  <c r="G414" i="1"/>
  <c r="B414" i="1"/>
  <c r="G413" i="1"/>
  <c r="C413" i="1"/>
  <c r="B413" i="1"/>
  <c r="G412" i="1"/>
  <c r="C412" i="1"/>
  <c r="B412" i="1"/>
  <c r="G411" i="1"/>
  <c r="C411" i="1"/>
  <c r="B411" i="1"/>
  <c r="G410" i="1"/>
  <c r="C410" i="1"/>
  <c r="B410" i="1"/>
  <c r="G409" i="1"/>
  <c r="C409" i="1"/>
  <c r="B409" i="1"/>
  <c r="G408" i="1"/>
  <c r="C408" i="1"/>
  <c r="B408" i="1"/>
  <c r="G407" i="1"/>
  <c r="B407" i="1"/>
  <c r="G406" i="1"/>
  <c r="B406" i="1"/>
  <c r="G405" i="1"/>
  <c r="C405" i="1"/>
  <c r="B405" i="1"/>
  <c r="G404" i="1"/>
  <c r="C404" i="1"/>
  <c r="B404" i="1"/>
  <c r="G403" i="1"/>
  <c r="C403" i="1"/>
  <c r="B403" i="1"/>
  <c r="G402" i="1"/>
  <c r="C402" i="1"/>
  <c r="B402" i="1"/>
  <c r="G401" i="1"/>
  <c r="C401" i="1"/>
  <c r="B401" i="1"/>
  <c r="G400" i="1"/>
  <c r="B400" i="1"/>
  <c r="G399" i="1"/>
  <c r="C399" i="1"/>
  <c r="B399" i="1"/>
  <c r="G398" i="1"/>
  <c r="B398" i="1"/>
  <c r="G397" i="1"/>
  <c r="C397" i="1"/>
  <c r="B397" i="1"/>
  <c r="G396" i="1"/>
  <c r="B396" i="1"/>
  <c r="G395" i="1"/>
  <c r="B395" i="1"/>
  <c r="G394" i="1"/>
  <c r="C394" i="1"/>
  <c r="B394" i="1"/>
  <c r="G393" i="1"/>
  <c r="C393" i="1"/>
  <c r="B393" i="1"/>
  <c r="G392" i="1"/>
  <c r="C392" i="1"/>
  <c r="B392" i="1"/>
  <c r="G391" i="1"/>
  <c r="C391" i="1"/>
  <c r="B391" i="1"/>
  <c r="G390" i="1"/>
  <c r="C390" i="1"/>
  <c r="B390" i="1"/>
  <c r="G389" i="1"/>
  <c r="B389" i="1"/>
  <c r="G388" i="1"/>
  <c r="C388" i="1"/>
  <c r="B388" i="1"/>
  <c r="G387" i="1"/>
  <c r="C387" i="1"/>
  <c r="B387" i="1"/>
  <c r="G386" i="1"/>
  <c r="B386" i="1"/>
  <c r="G385" i="1"/>
  <c r="C385" i="1"/>
  <c r="B385" i="1"/>
  <c r="G384" i="1"/>
  <c r="C384" i="1"/>
  <c r="B384" i="1"/>
  <c r="G383" i="1"/>
  <c r="C383" i="1"/>
  <c r="B383" i="1"/>
  <c r="G382" i="1"/>
  <c r="C382" i="1"/>
  <c r="B382" i="1"/>
  <c r="G381" i="1"/>
  <c r="C381" i="1"/>
  <c r="B381" i="1"/>
  <c r="G380" i="1"/>
  <c r="C380" i="1"/>
  <c r="B380" i="1"/>
  <c r="G379" i="1"/>
  <c r="C379" i="1"/>
  <c r="B379" i="1"/>
  <c r="G378" i="1"/>
  <c r="B378" i="1"/>
  <c r="G377" i="1"/>
  <c r="C377" i="1"/>
  <c r="B377" i="1"/>
  <c r="G376" i="1"/>
  <c r="C376" i="1"/>
  <c r="B376" i="1"/>
  <c r="G375" i="1"/>
  <c r="C375" i="1"/>
  <c r="B375" i="1"/>
  <c r="G374" i="1"/>
  <c r="B374" i="1"/>
  <c r="G373" i="1"/>
  <c r="B373" i="1"/>
  <c r="G372" i="1"/>
  <c r="C372" i="1"/>
  <c r="B372" i="1"/>
  <c r="G371" i="1"/>
  <c r="C371" i="1"/>
  <c r="B371" i="1"/>
  <c r="G370" i="1"/>
  <c r="C370" i="1"/>
  <c r="B370" i="1"/>
  <c r="G369" i="1"/>
  <c r="C369" i="1"/>
  <c r="B369" i="1"/>
  <c r="G368" i="1"/>
  <c r="C368" i="1"/>
  <c r="B368" i="1"/>
  <c r="G367" i="1"/>
  <c r="C367" i="1"/>
  <c r="B367" i="1"/>
  <c r="G366" i="1"/>
  <c r="C366" i="1"/>
  <c r="B366" i="1"/>
  <c r="G365" i="1"/>
  <c r="C365" i="1"/>
  <c r="B365" i="1"/>
  <c r="G364" i="1"/>
  <c r="B364" i="1"/>
  <c r="G363" i="1"/>
  <c r="C363" i="1"/>
  <c r="B363" i="1"/>
  <c r="G362" i="1"/>
  <c r="B362" i="1"/>
  <c r="G361" i="1"/>
  <c r="C361" i="1"/>
  <c r="B361" i="1"/>
  <c r="G360" i="1"/>
  <c r="C360" i="1"/>
  <c r="B360" i="1"/>
  <c r="G359" i="1"/>
  <c r="C359" i="1"/>
  <c r="B359" i="1"/>
  <c r="G358" i="1"/>
  <c r="C358" i="1"/>
  <c r="B358" i="1"/>
  <c r="G357" i="1"/>
  <c r="C357" i="1"/>
  <c r="B357" i="1"/>
  <c r="G356" i="1"/>
  <c r="C356" i="1"/>
  <c r="B356" i="1"/>
  <c r="G355" i="1"/>
  <c r="C355" i="1"/>
  <c r="B355" i="1"/>
  <c r="G354" i="1"/>
  <c r="C354" i="1"/>
  <c r="B354" i="1"/>
  <c r="G353" i="1"/>
  <c r="C353" i="1"/>
  <c r="B353" i="1"/>
  <c r="G352" i="1"/>
  <c r="C352" i="1"/>
  <c r="B352" i="1"/>
  <c r="G351" i="1"/>
  <c r="B351" i="1"/>
  <c r="G350" i="1"/>
  <c r="C350" i="1"/>
  <c r="B350" i="1"/>
  <c r="G349" i="1"/>
  <c r="C349" i="1"/>
  <c r="B349" i="1"/>
  <c r="G348" i="1"/>
  <c r="C348" i="1"/>
  <c r="B348" i="1"/>
  <c r="G347" i="1"/>
  <c r="C347" i="1"/>
  <c r="B347" i="1"/>
  <c r="G346" i="1"/>
  <c r="B346" i="1"/>
  <c r="G345" i="1"/>
  <c r="C345" i="1"/>
  <c r="B345" i="1"/>
  <c r="G344" i="1"/>
  <c r="B344" i="1"/>
  <c r="G343" i="1"/>
  <c r="C343" i="1"/>
  <c r="B343" i="1"/>
  <c r="G342" i="1"/>
  <c r="C342" i="1"/>
  <c r="B342" i="1"/>
  <c r="G341" i="1"/>
  <c r="C341" i="1"/>
  <c r="B341" i="1"/>
  <c r="G340" i="1"/>
  <c r="C340" i="1"/>
  <c r="B340" i="1"/>
  <c r="G339" i="1"/>
  <c r="B339" i="1"/>
  <c r="G338" i="1"/>
  <c r="B338" i="1"/>
  <c r="G337" i="1"/>
  <c r="C337" i="1"/>
  <c r="B337" i="1"/>
  <c r="G336" i="1"/>
  <c r="B336" i="1"/>
  <c r="G335" i="1"/>
  <c r="C335" i="1"/>
  <c r="B335" i="1"/>
  <c r="G334" i="1"/>
  <c r="C334" i="1"/>
  <c r="B334" i="1"/>
  <c r="G333" i="1"/>
  <c r="C333" i="1"/>
  <c r="B333" i="1"/>
  <c r="G332" i="1"/>
  <c r="B332" i="1"/>
  <c r="G331" i="1"/>
  <c r="B331" i="1"/>
  <c r="G330" i="1"/>
  <c r="C330" i="1"/>
  <c r="B330" i="1"/>
  <c r="G329" i="1"/>
  <c r="C329" i="1"/>
  <c r="B329" i="1"/>
  <c r="G328" i="1"/>
  <c r="C328" i="1"/>
  <c r="B328" i="1"/>
  <c r="G327" i="1"/>
  <c r="C327" i="1"/>
  <c r="B327" i="1"/>
  <c r="G326" i="1"/>
  <c r="B326" i="1"/>
  <c r="G325" i="1"/>
  <c r="C325" i="1"/>
  <c r="B325" i="1"/>
  <c r="G324" i="1"/>
  <c r="C324" i="1"/>
  <c r="B324" i="1"/>
  <c r="G323" i="1"/>
  <c r="C323" i="1"/>
  <c r="B323" i="1"/>
  <c r="G322" i="1"/>
  <c r="C322" i="1"/>
  <c r="B322" i="1"/>
  <c r="G321" i="1"/>
  <c r="C321" i="1"/>
  <c r="B321" i="1"/>
  <c r="G320" i="1"/>
  <c r="C320" i="1"/>
  <c r="B320" i="1"/>
  <c r="G319" i="1"/>
  <c r="C319" i="1"/>
  <c r="B319" i="1"/>
  <c r="G318" i="1"/>
  <c r="B318" i="1"/>
  <c r="G317" i="1"/>
  <c r="B317" i="1"/>
  <c r="G316" i="1"/>
  <c r="B316" i="1"/>
  <c r="G315" i="1"/>
  <c r="B315" i="1"/>
  <c r="G314" i="1"/>
  <c r="B314" i="1"/>
  <c r="G313" i="1"/>
  <c r="B313" i="1"/>
  <c r="G312" i="1"/>
  <c r="B312" i="1"/>
  <c r="G311" i="1"/>
  <c r="C311" i="1"/>
  <c r="B311" i="1"/>
  <c r="G310" i="1"/>
  <c r="C310" i="1"/>
  <c r="B310" i="1"/>
  <c r="G309" i="1"/>
  <c r="B309" i="1"/>
  <c r="G308" i="1"/>
  <c r="C308" i="1"/>
  <c r="B308" i="1"/>
  <c r="G307" i="1"/>
  <c r="B307" i="1"/>
  <c r="G306" i="1"/>
  <c r="B306" i="1"/>
  <c r="G305" i="1"/>
  <c r="C305" i="1"/>
  <c r="B305" i="1"/>
  <c r="G304" i="1"/>
  <c r="B304" i="1"/>
  <c r="G303" i="1"/>
  <c r="C303" i="1"/>
  <c r="B303" i="1"/>
  <c r="G302" i="1"/>
  <c r="C302" i="1"/>
  <c r="B302" i="1"/>
  <c r="G301" i="1"/>
  <c r="C301" i="1"/>
  <c r="B301" i="1"/>
  <c r="G300" i="1"/>
  <c r="B300" i="1"/>
  <c r="G299" i="1"/>
  <c r="C299" i="1"/>
  <c r="B299" i="1"/>
  <c r="G298" i="1"/>
  <c r="C298" i="1"/>
  <c r="B298" i="1"/>
  <c r="G297" i="1"/>
  <c r="C297" i="1"/>
  <c r="B297" i="1"/>
  <c r="G296" i="1"/>
  <c r="C296" i="1"/>
  <c r="B296" i="1"/>
  <c r="G295" i="1"/>
  <c r="C295" i="1"/>
  <c r="B295" i="1"/>
  <c r="G294" i="1"/>
  <c r="C294" i="1"/>
  <c r="B294" i="1"/>
  <c r="G293" i="1"/>
  <c r="B293" i="1"/>
  <c r="G292" i="1"/>
  <c r="C292" i="1"/>
  <c r="B292" i="1"/>
  <c r="G291" i="1"/>
  <c r="B291" i="1"/>
  <c r="G290" i="1"/>
  <c r="C290" i="1"/>
  <c r="B290" i="1"/>
  <c r="G289" i="1"/>
  <c r="C289" i="1"/>
  <c r="B289" i="1"/>
  <c r="G288" i="1"/>
  <c r="C288" i="1"/>
  <c r="B288" i="1"/>
  <c r="G287" i="1"/>
  <c r="C287" i="1"/>
  <c r="B287" i="1"/>
  <c r="G286" i="1"/>
  <c r="C286" i="1"/>
  <c r="B286" i="1"/>
  <c r="G285" i="1"/>
  <c r="C285" i="1"/>
  <c r="B285" i="1"/>
  <c r="G284" i="1"/>
  <c r="C284" i="1"/>
  <c r="B284" i="1"/>
  <c r="G283" i="1"/>
  <c r="C283" i="1"/>
  <c r="B283" i="1"/>
  <c r="G282" i="1"/>
  <c r="B282" i="1"/>
  <c r="G281" i="1"/>
  <c r="C281" i="1"/>
  <c r="B281" i="1"/>
  <c r="G280" i="1"/>
  <c r="B280" i="1"/>
  <c r="G279" i="1"/>
  <c r="B279" i="1"/>
  <c r="G278" i="1"/>
  <c r="C278" i="1"/>
  <c r="B278" i="1"/>
  <c r="G277" i="1"/>
  <c r="C277" i="1"/>
  <c r="B277" i="1"/>
  <c r="G276" i="1"/>
  <c r="C276" i="1"/>
  <c r="B276" i="1"/>
  <c r="G275" i="1"/>
  <c r="C275" i="1"/>
  <c r="B275" i="1"/>
  <c r="G274" i="1"/>
  <c r="C274" i="1"/>
  <c r="B274" i="1"/>
  <c r="G273" i="1"/>
  <c r="C273" i="1"/>
  <c r="B273" i="1"/>
  <c r="G272" i="1"/>
  <c r="C272" i="1"/>
  <c r="B272" i="1"/>
  <c r="G271" i="1"/>
  <c r="C271" i="1"/>
  <c r="B271" i="1"/>
  <c r="G270" i="1"/>
  <c r="B270" i="1"/>
  <c r="G269" i="1"/>
  <c r="C269" i="1"/>
  <c r="B269" i="1"/>
  <c r="G268" i="1"/>
  <c r="C268" i="1"/>
  <c r="B268" i="1"/>
  <c r="G267" i="1"/>
  <c r="C267" i="1"/>
  <c r="B267" i="1"/>
  <c r="G266" i="1"/>
  <c r="C266" i="1"/>
  <c r="B266" i="1"/>
  <c r="G265" i="1"/>
  <c r="C265" i="1"/>
  <c r="B265" i="1"/>
  <c r="G264" i="1"/>
  <c r="B264" i="1"/>
  <c r="G263" i="1"/>
  <c r="C263" i="1"/>
  <c r="B263" i="1"/>
  <c r="G262" i="1"/>
  <c r="C262" i="1"/>
  <c r="B262" i="1"/>
  <c r="G261" i="1"/>
  <c r="B261" i="1"/>
  <c r="G260" i="1"/>
  <c r="C260" i="1"/>
  <c r="B260" i="1"/>
  <c r="G259" i="1"/>
  <c r="B259" i="1"/>
  <c r="G258" i="1"/>
  <c r="C258" i="1"/>
  <c r="B258" i="1"/>
  <c r="G257" i="1"/>
  <c r="B257" i="1"/>
  <c r="G256" i="1"/>
  <c r="B256" i="1"/>
  <c r="G255" i="1"/>
  <c r="C255" i="1"/>
  <c r="B255" i="1"/>
  <c r="G254" i="1"/>
  <c r="C254" i="1"/>
  <c r="B254" i="1"/>
  <c r="G253" i="1"/>
  <c r="B253" i="1"/>
  <c r="G252" i="1"/>
  <c r="C252" i="1"/>
  <c r="B252" i="1"/>
  <c r="G251" i="1"/>
  <c r="C251" i="1"/>
  <c r="B251" i="1"/>
  <c r="G250" i="1"/>
  <c r="B250" i="1"/>
  <c r="G249" i="1"/>
  <c r="B249" i="1"/>
  <c r="G248" i="1"/>
  <c r="C248" i="1"/>
  <c r="B248" i="1"/>
  <c r="G247" i="1"/>
  <c r="C247" i="1"/>
  <c r="B247" i="1"/>
  <c r="G246" i="1"/>
  <c r="C246" i="1"/>
  <c r="B246" i="1"/>
  <c r="G245" i="1"/>
  <c r="C245" i="1"/>
  <c r="B245" i="1"/>
  <c r="G244" i="1"/>
  <c r="C244" i="1"/>
  <c r="B244" i="1"/>
  <c r="G243" i="1"/>
  <c r="B243" i="1"/>
  <c r="G242" i="1"/>
  <c r="C242" i="1"/>
  <c r="B242" i="1"/>
  <c r="G241" i="1"/>
  <c r="B241" i="1"/>
  <c r="G240" i="1"/>
  <c r="C240" i="1"/>
  <c r="B240" i="1"/>
  <c r="G239" i="1"/>
  <c r="B239" i="1"/>
  <c r="G238" i="1"/>
  <c r="C238" i="1"/>
  <c r="B238" i="1"/>
  <c r="G237" i="1"/>
  <c r="C237" i="1"/>
  <c r="B237" i="1"/>
  <c r="G236" i="1"/>
  <c r="C236" i="1"/>
  <c r="B236" i="1"/>
  <c r="G235" i="1"/>
  <c r="C235" i="1"/>
  <c r="B235" i="1"/>
  <c r="G234" i="1"/>
  <c r="C234" i="1"/>
  <c r="B234" i="1"/>
  <c r="G233" i="1"/>
  <c r="B233" i="1"/>
  <c r="G232" i="1"/>
  <c r="C232" i="1"/>
  <c r="B232" i="1"/>
  <c r="G231" i="1"/>
  <c r="C231" i="1"/>
  <c r="B231" i="1"/>
  <c r="G230" i="1"/>
  <c r="C230" i="1"/>
  <c r="B230" i="1"/>
  <c r="G229" i="1"/>
  <c r="B229" i="1"/>
  <c r="G228" i="1"/>
  <c r="C228" i="1"/>
  <c r="B228" i="1"/>
  <c r="G227" i="1"/>
  <c r="B227" i="1"/>
  <c r="G226" i="1"/>
  <c r="B226" i="1"/>
  <c r="G225" i="1"/>
  <c r="B225" i="1"/>
  <c r="G224" i="1"/>
  <c r="C224" i="1"/>
  <c r="B224" i="1"/>
  <c r="G223" i="1"/>
  <c r="C223" i="1"/>
  <c r="B223" i="1"/>
  <c r="G222" i="1"/>
  <c r="C222" i="1"/>
  <c r="B222" i="1"/>
  <c r="G221" i="1"/>
  <c r="B221" i="1"/>
  <c r="G220" i="1"/>
  <c r="C220" i="1"/>
  <c r="B220" i="1"/>
  <c r="G219" i="1"/>
  <c r="C219" i="1"/>
  <c r="B219" i="1"/>
  <c r="G218" i="1"/>
  <c r="C218" i="1"/>
  <c r="B218" i="1"/>
  <c r="G217" i="1"/>
  <c r="C217" i="1"/>
  <c r="B217" i="1"/>
  <c r="G216" i="1"/>
  <c r="C216" i="1"/>
  <c r="B216" i="1"/>
  <c r="G215" i="1"/>
  <c r="C215" i="1"/>
  <c r="B215" i="1"/>
  <c r="G214" i="1"/>
  <c r="C214" i="1"/>
  <c r="B214" i="1"/>
  <c r="G213" i="1"/>
  <c r="C213" i="1"/>
  <c r="B213" i="1"/>
  <c r="G212" i="1"/>
  <c r="C212" i="1"/>
  <c r="B212" i="1"/>
  <c r="G211" i="1"/>
  <c r="B211" i="1"/>
  <c r="G210" i="1"/>
  <c r="C210" i="1"/>
  <c r="B210" i="1"/>
  <c r="G209" i="1"/>
  <c r="C209" i="1"/>
  <c r="B209" i="1"/>
  <c r="G208" i="1"/>
  <c r="B208" i="1"/>
  <c r="G207" i="1"/>
  <c r="C207" i="1"/>
  <c r="B207" i="1"/>
  <c r="G206" i="1"/>
  <c r="B206" i="1"/>
  <c r="G205" i="1"/>
  <c r="B205" i="1"/>
  <c r="G204" i="1"/>
  <c r="C204" i="1"/>
  <c r="B204" i="1"/>
  <c r="G203" i="1"/>
  <c r="C203" i="1"/>
  <c r="B203" i="1"/>
  <c r="G202" i="1"/>
  <c r="C202" i="1"/>
  <c r="B202" i="1"/>
  <c r="G201" i="1"/>
  <c r="B201" i="1"/>
  <c r="G200" i="1"/>
  <c r="C200" i="1"/>
  <c r="B200" i="1"/>
  <c r="G199" i="1"/>
  <c r="C199" i="1"/>
  <c r="B199" i="1"/>
  <c r="G198" i="1"/>
  <c r="B198" i="1"/>
  <c r="G197" i="1"/>
  <c r="C197" i="1"/>
  <c r="B197" i="1"/>
  <c r="G196" i="1"/>
  <c r="B196" i="1"/>
  <c r="G195" i="1"/>
  <c r="C195" i="1"/>
  <c r="B195" i="1"/>
  <c r="G194" i="1"/>
  <c r="C194" i="1"/>
  <c r="B194" i="1"/>
  <c r="G193" i="1"/>
  <c r="B193" i="1"/>
  <c r="G192" i="1"/>
  <c r="B192" i="1"/>
  <c r="G191" i="1"/>
  <c r="C191" i="1"/>
  <c r="B191" i="1"/>
  <c r="G190" i="1"/>
  <c r="C190" i="1"/>
  <c r="B190" i="1"/>
  <c r="G189" i="1"/>
  <c r="C189" i="1"/>
  <c r="B189" i="1"/>
  <c r="G188" i="1"/>
  <c r="C188" i="1"/>
  <c r="B188" i="1"/>
  <c r="G187" i="1"/>
  <c r="B187" i="1"/>
  <c r="G186" i="1"/>
  <c r="C186" i="1"/>
  <c r="B186" i="1"/>
  <c r="G185" i="1"/>
  <c r="C185" i="1"/>
  <c r="B185" i="1"/>
  <c r="G184" i="1"/>
  <c r="C184" i="1"/>
  <c r="B184" i="1"/>
  <c r="G183" i="1"/>
  <c r="B183" i="1"/>
  <c r="G182" i="1"/>
  <c r="B182" i="1"/>
  <c r="G181" i="1"/>
  <c r="C181" i="1"/>
  <c r="B181" i="1"/>
  <c r="G180" i="1"/>
  <c r="C180" i="1"/>
  <c r="B180" i="1"/>
  <c r="G179" i="1"/>
  <c r="C179" i="1"/>
  <c r="B179" i="1"/>
  <c r="G178" i="1"/>
  <c r="C178" i="1"/>
  <c r="B178" i="1"/>
  <c r="G177" i="1"/>
  <c r="C177" i="1"/>
  <c r="B177" i="1"/>
  <c r="G176" i="1"/>
  <c r="C176" i="1"/>
  <c r="B176" i="1"/>
  <c r="G175" i="1"/>
  <c r="C175" i="1"/>
  <c r="B175" i="1"/>
  <c r="G174" i="1"/>
  <c r="C174" i="1"/>
  <c r="B174" i="1"/>
  <c r="G173" i="1"/>
  <c r="C173" i="1"/>
  <c r="B173" i="1"/>
  <c r="G172" i="1"/>
  <c r="B172" i="1"/>
  <c r="G171" i="1"/>
  <c r="C171" i="1"/>
  <c r="B171" i="1"/>
  <c r="G170" i="1"/>
  <c r="B170" i="1"/>
  <c r="G169" i="1"/>
  <c r="C169" i="1"/>
  <c r="B169" i="1"/>
  <c r="G168" i="1"/>
  <c r="C168" i="1"/>
  <c r="B168" i="1"/>
  <c r="G167" i="1"/>
  <c r="C167" i="1"/>
  <c r="B167" i="1"/>
  <c r="G166" i="1"/>
  <c r="C166" i="1"/>
  <c r="B166" i="1"/>
  <c r="G165" i="1"/>
  <c r="B165" i="1"/>
  <c r="G164" i="1"/>
  <c r="C164" i="1"/>
  <c r="B164" i="1"/>
  <c r="G163" i="1"/>
  <c r="C163" i="1"/>
  <c r="B163" i="1"/>
  <c r="G162" i="1"/>
  <c r="C162" i="1"/>
  <c r="B162" i="1"/>
  <c r="G161" i="1"/>
  <c r="C161" i="1"/>
  <c r="B161" i="1"/>
  <c r="G160" i="1"/>
  <c r="C160" i="1"/>
  <c r="B160" i="1"/>
  <c r="G159" i="1"/>
  <c r="C159" i="1"/>
  <c r="B159" i="1"/>
  <c r="G158" i="1"/>
  <c r="C158" i="1"/>
  <c r="B158" i="1"/>
  <c r="G157" i="1"/>
  <c r="B157" i="1"/>
  <c r="G156" i="1"/>
  <c r="C156" i="1"/>
  <c r="B156" i="1"/>
  <c r="G155" i="1"/>
  <c r="C155" i="1"/>
  <c r="B155" i="1"/>
  <c r="G154" i="1"/>
  <c r="C154" i="1"/>
  <c r="B154" i="1"/>
  <c r="G153" i="1"/>
  <c r="B153" i="1"/>
  <c r="G152" i="1"/>
  <c r="C152" i="1"/>
  <c r="B152" i="1"/>
  <c r="G151" i="1"/>
  <c r="C151" i="1"/>
  <c r="B151" i="1"/>
  <c r="G150" i="1"/>
  <c r="C150" i="1"/>
  <c r="B150" i="1"/>
  <c r="G149" i="1"/>
  <c r="C149" i="1"/>
  <c r="B149" i="1"/>
  <c r="G148" i="1"/>
  <c r="B148" i="1"/>
  <c r="G147" i="1"/>
  <c r="B147" i="1"/>
  <c r="G146" i="1"/>
  <c r="B146" i="1"/>
  <c r="G145" i="1"/>
  <c r="C145" i="1"/>
  <c r="B145" i="1"/>
  <c r="G144" i="1"/>
  <c r="B144" i="1"/>
  <c r="G143" i="1"/>
  <c r="C143" i="1"/>
  <c r="B143" i="1"/>
  <c r="G142" i="1"/>
  <c r="B142" i="1"/>
  <c r="G141" i="1"/>
  <c r="B141" i="1"/>
  <c r="G140" i="1"/>
  <c r="C140" i="1"/>
  <c r="B140" i="1"/>
  <c r="G139" i="1"/>
  <c r="C139" i="1"/>
  <c r="B139" i="1"/>
  <c r="G138" i="1"/>
  <c r="B138" i="1"/>
  <c r="G137" i="1"/>
  <c r="B137" i="1"/>
  <c r="G136" i="1"/>
  <c r="C136" i="1"/>
  <c r="B136" i="1"/>
  <c r="G135" i="1"/>
  <c r="B135" i="1"/>
  <c r="G134" i="1"/>
  <c r="B134" i="1"/>
  <c r="G133" i="1"/>
  <c r="C133" i="1"/>
  <c r="B133" i="1"/>
  <c r="G132" i="1"/>
  <c r="C132" i="1"/>
  <c r="B132" i="1"/>
  <c r="G131" i="1"/>
  <c r="C131" i="1"/>
  <c r="B131" i="1"/>
  <c r="G130" i="1"/>
  <c r="C130" i="1"/>
  <c r="B130" i="1"/>
  <c r="G129" i="1"/>
  <c r="C129" i="1"/>
  <c r="B129" i="1"/>
  <c r="G128" i="1"/>
  <c r="B128" i="1"/>
  <c r="G127" i="1"/>
  <c r="C127" i="1"/>
  <c r="B127" i="1"/>
  <c r="G126" i="1"/>
  <c r="B126" i="1"/>
  <c r="G125" i="1"/>
  <c r="C125" i="1"/>
  <c r="B125" i="1"/>
  <c r="G124" i="1"/>
  <c r="C124" i="1"/>
  <c r="B124" i="1"/>
  <c r="G123" i="1"/>
  <c r="B123" i="1"/>
  <c r="G122" i="1"/>
  <c r="B122" i="1"/>
  <c r="G121" i="1"/>
  <c r="C121" i="1"/>
  <c r="B121" i="1"/>
  <c r="G120" i="1"/>
  <c r="C120" i="1"/>
  <c r="B120" i="1"/>
  <c r="G119" i="1"/>
  <c r="B119" i="1"/>
  <c r="G118" i="1"/>
  <c r="C118" i="1"/>
  <c r="B118" i="1"/>
  <c r="G117" i="1"/>
  <c r="C117" i="1"/>
  <c r="B117" i="1"/>
  <c r="G116" i="1"/>
  <c r="C116" i="1"/>
  <c r="B116" i="1"/>
  <c r="G115" i="1"/>
  <c r="B115" i="1"/>
  <c r="G114" i="1"/>
  <c r="C114" i="1"/>
  <c r="B114" i="1"/>
  <c r="G113" i="1"/>
  <c r="B113" i="1"/>
  <c r="G112" i="1"/>
  <c r="C112" i="1"/>
  <c r="B112" i="1"/>
  <c r="G111" i="1"/>
  <c r="B111" i="1"/>
  <c r="G110" i="1"/>
  <c r="B110" i="1"/>
  <c r="G109" i="1"/>
  <c r="B109" i="1"/>
  <c r="G108" i="1"/>
  <c r="B108" i="1"/>
  <c r="G107" i="1"/>
  <c r="C107" i="1"/>
  <c r="B107" i="1"/>
  <c r="G106" i="1"/>
  <c r="C106" i="1"/>
  <c r="B106" i="1"/>
  <c r="G105" i="1"/>
  <c r="C105" i="1"/>
  <c r="B105" i="1"/>
  <c r="G104" i="1"/>
  <c r="C104" i="1"/>
  <c r="B104" i="1"/>
  <c r="G103" i="1"/>
  <c r="C103" i="1"/>
  <c r="B103" i="1"/>
  <c r="G102" i="1"/>
  <c r="C102" i="1"/>
  <c r="B102" i="1"/>
  <c r="G101" i="1"/>
  <c r="C101" i="1"/>
  <c r="B101" i="1"/>
  <c r="G100" i="1"/>
  <c r="C100" i="1"/>
  <c r="B100" i="1"/>
  <c r="G99" i="1"/>
  <c r="C99" i="1"/>
  <c r="B99" i="1"/>
  <c r="G98" i="1"/>
  <c r="C98" i="1"/>
  <c r="B98" i="1"/>
  <c r="G97" i="1"/>
  <c r="B97" i="1"/>
  <c r="G96" i="1"/>
  <c r="C96" i="1"/>
  <c r="B96" i="1"/>
  <c r="G95" i="1"/>
  <c r="C95" i="1"/>
  <c r="B95" i="1"/>
  <c r="G94" i="1"/>
  <c r="B94" i="1"/>
  <c r="G93" i="1"/>
  <c r="C93" i="1"/>
  <c r="B93" i="1"/>
  <c r="G92" i="1"/>
  <c r="C92" i="1"/>
  <c r="B92" i="1"/>
  <c r="G91" i="1"/>
  <c r="B91" i="1"/>
  <c r="G90" i="1"/>
  <c r="C90" i="1"/>
  <c r="B90" i="1"/>
  <c r="G89" i="1"/>
  <c r="B89" i="1"/>
  <c r="G88" i="1"/>
  <c r="C88" i="1"/>
  <c r="B88" i="1"/>
  <c r="G87" i="1"/>
  <c r="C87" i="1"/>
  <c r="B87" i="1"/>
  <c r="G86" i="1"/>
  <c r="B86" i="1"/>
  <c r="G85" i="1"/>
  <c r="C85" i="1"/>
  <c r="B85" i="1"/>
  <c r="G84" i="1"/>
  <c r="B84" i="1"/>
  <c r="G83" i="1"/>
  <c r="C83" i="1"/>
  <c r="B83" i="1"/>
  <c r="G82" i="1"/>
  <c r="C82" i="1"/>
  <c r="B82" i="1"/>
  <c r="G81" i="1"/>
  <c r="C81" i="1"/>
  <c r="B81" i="1"/>
  <c r="G80" i="1"/>
  <c r="C80" i="1"/>
  <c r="B80" i="1"/>
  <c r="G79" i="1"/>
  <c r="C79" i="1"/>
  <c r="B79" i="1"/>
  <c r="G78" i="1"/>
  <c r="C78" i="1"/>
  <c r="B78" i="1"/>
  <c r="G77" i="1"/>
  <c r="C77" i="1"/>
  <c r="B77" i="1"/>
  <c r="G76" i="1"/>
  <c r="B76" i="1"/>
  <c r="G75" i="1"/>
  <c r="B75" i="1"/>
  <c r="G74" i="1"/>
  <c r="C74" i="1"/>
  <c r="B74" i="1"/>
  <c r="G73" i="1"/>
  <c r="C73" i="1"/>
  <c r="B73" i="1"/>
  <c r="G72" i="1"/>
  <c r="C72" i="1"/>
  <c r="B72" i="1"/>
  <c r="G71" i="1"/>
  <c r="C71" i="1"/>
  <c r="B71" i="1"/>
  <c r="G70" i="1"/>
  <c r="B70" i="1"/>
  <c r="G69" i="1"/>
  <c r="B69" i="1"/>
  <c r="G68" i="1"/>
  <c r="C68" i="1"/>
  <c r="B68" i="1"/>
  <c r="G67" i="1"/>
  <c r="B67" i="1"/>
  <c r="G66" i="1"/>
  <c r="C66" i="1"/>
  <c r="B66" i="1"/>
  <c r="G65" i="1"/>
  <c r="B65" i="1"/>
  <c r="G64" i="1"/>
  <c r="C64" i="1"/>
  <c r="B64" i="1"/>
  <c r="G63" i="1"/>
  <c r="C63" i="1"/>
  <c r="B63" i="1"/>
  <c r="G62" i="1"/>
  <c r="B62" i="1"/>
  <c r="G61" i="1"/>
  <c r="C61" i="1"/>
  <c r="B61" i="1"/>
  <c r="G60" i="1"/>
  <c r="B60" i="1"/>
  <c r="G59" i="1"/>
  <c r="C59" i="1"/>
  <c r="B59" i="1"/>
  <c r="G58" i="1"/>
  <c r="C58" i="1"/>
  <c r="B58" i="1"/>
  <c r="G57" i="1"/>
  <c r="C57" i="1"/>
  <c r="B57" i="1"/>
  <c r="G56" i="1"/>
  <c r="C56" i="1"/>
  <c r="B56" i="1"/>
  <c r="G55" i="1"/>
  <c r="C55" i="1"/>
  <c r="B55" i="1"/>
  <c r="G54" i="1"/>
  <c r="B54" i="1"/>
  <c r="G53" i="1"/>
  <c r="B53" i="1"/>
  <c r="G52" i="1"/>
  <c r="C52" i="1"/>
  <c r="B52" i="1"/>
  <c r="G51" i="1"/>
  <c r="C51" i="1"/>
  <c r="B51" i="1"/>
  <c r="G50" i="1"/>
  <c r="C50" i="1"/>
  <c r="B50" i="1"/>
  <c r="G49" i="1"/>
  <c r="B49" i="1"/>
  <c r="G48" i="1"/>
  <c r="C48" i="1"/>
  <c r="B48" i="1"/>
  <c r="G47" i="1"/>
  <c r="C47" i="1"/>
  <c r="B47" i="1"/>
  <c r="G46" i="1"/>
  <c r="C46" i="1"/>
  <c r="B46" i="1"/>
  <c r="G45" i="1"/>
  <c r="C45" i="1"/>
  <c r="B45" i="1"/>
  <c r="G44" i="1"/>
  <c r="C44" i="1"/>
  <c r="B44" i="1"/>
  <c r="G43" i="1"/>
  <c r="B43" i="1"/>
  <c r="G42" i="1"/>
  <c r="B42" i="1"/>
  <c r="G41" i="1"/>
  <c r="C41" i="1"/>
  <c r="B41" i="1"/>
  <c r="G40" i="1"/>
  <c r="B40" i="1"/>
  <c r="G39" i="1"/>
  <c r="C39" i="1"/>
  <c r="B39" i="1"/>
  <c r="G38" i="1"/>
  <c r="B38" i="1"/>
  <c r="G37" i="1"/>
  <c r="C37" i="1"/>
  <c r="B37" i="1"/>
  <c r="G36" i="1"/>
  <c r="C36" i="1"/>
  <c r="B36" i="1"/>
  <c r="G35" i="1"/>
  <c r="C35" i="1"/>
  <c r="B35" i="1"/>
  <c r="G34" i="1"/>
  <c r="B34" i="1"/>
  <c r="G33" i="1"/>
  <c r="C33" i="1"/>
  <c r="B33" i="1"/>
  <c r="G32" i="1"/>
  <c r="B32" i="1"/>
  <c r="G31" i="1"/>
  <c r="C31" i="1"/>
  <c r="B31" i="1"/>
  <c r="G30" i="1"/>
  <c r="C30" i="1"/>
  <c r="B30" i="1"/>
  <c r="G29" i="1"/>
  <c r="C29" i="1"/>
  <c r="B29" i="1"/>
  <c r="G28" i="1"/>
  <c r="C28" i="1"/>
  <c r="B28" i="1"/>
  <c r="G27" i="1"/>
  <c r="B27" i="1"/>
  <c r="G26" i="1"/>
  <c r="B26" i="1"/>
  <c r="G25" i="1"/>
  <c r="C25" i="1"/>
  <c r="B25" i="1"/>
  <c r="G24" i="1"/>
  <c r="C24" i="1"/>
  <c r="B24" i="1"/>
  <c r="G23" i="1"/>
  <c r="C23" i="1"/>
  <c r="B23" i="1"/>
  <c r="G22" i="1"/>
  <c r="C22" i="1"/>
  <c r="B22" i="1"/>
  <c r="G21" i="1"/>
  <c r="C21" i="1"/>
  <c r="B21" i="1"/>
  <c r="G20" i="1"/>
  <c r="C20" i="1"/>
  <c r="B20" i="1"/>
  <c r="G19" i="1"/>
  <c r="B19" i="1"/>
  <c r="G18" i="1"/>
  <c r="C18" i="1"/>
  <c r="B18" i="1"/>
  <c r="G17" i="1"/>
  <c r="B17" i="1"/>
  <c r="G16" i="1"/>
  <c r="B16" i="1"/>
  <c r="G15" i="1"/>
  <c r="B15" i="1"/>
  <c r="G14" i="1"/>
  <c r="B14" i="1"/>
  <c r="G13" i="1"/>
  <c r="C13" i="1"/>
  <c r="B13" i="1"/>
  <c r="G12" i="1"/>
  <c r="B12" i="1"/>
  <c r="G11" i="1"/>
  <c r="C11" i="1"/>
  <c r="B11" i="1"/>
  <c r="G10" i="1"/>
  <c r="C10" i="1"/>
  <c r="B10" i="1"/>
  <c r="G9" i="1"/>
  <c r="B9" i="1"/>
  <c r="G8" i="1"/>
  <c r="B8" i="1"/>
  <c r="G7" i="1"/>
  <c r="C7" i="1"/>
  <c r="B7" i="1"/>
  <c r="G6" i="1"/>
  <c r="C6" i="1"/>
  <c r="B6" i="1"/>
  <c r="G5" i="1"/>
  <c r="B5" i="1"/>
  <c r="G4" i="1"/>
  <c r="C4" i="1"/>
  <c r="B4" i="1"/>
  <c r="G3" i="1"/>
  <c r="C3" i="1"/>
  <c r="B3" i="1"/>
  <c r="G2" i="1"/>
  <c r="B2" i="1"/>
  <c r="G1" i="1"/>
  <c r="B1" i="1"/>
</calcChain>
</file>

<file path=xl/sharedStrings.xml><?xml version="1.0" encoding="utf-8"?>
<sst xmlns="http://schemas.openxmlformats.org/spreadsheetml/2006/main" count="4222" uniqueCount="938">
  <si>
    <t>-</t>
  </si>
  <si>
    <t>是</t>
  </si>
  <si>
    <t>张杰</t>
  </si>
  <si>
    <t>王磊</t>
  </si>
  <si>
    <t>刘小玉</t>
  </si>
  <si>
    <t>李猛</t>
  </si>
  <si>
    <t>刘刚</t>
  </si>
  <si>
    <t>吴雄</t>
  </si>
  <si>
    <t>王超</t>
  </si>
  <si>
    <t>曾强</t>
  </si>
  <si>
    <t>李鑫</t>
  </si>
  <si>
    <t>张洪</t>
  </si>
  <si>
    <t>李娜</t>
  </si>
  <si>
    <t>刘欢</t>
  </si>
  <si>
    <t>黄浩</t>
  </si>
  <si>
    <t>郑怡雯</t>
  </si>
  <si>
    <t>黄金海</t>
  </si>
  <si>
    <t>广东省深圳市宝安区沙井街道新玉路芙蓉蓝天科技园</t>
  </si>
  <si>
    <t>广东省深圳市宝安区沙井街道新玉路芙蓉蓝天科技园雄记模具钢材有限公司宿舍</t>
  </si>
  <si>
    <t>张国朋</t>
  </si>
  <si>
    <t>段辉</t>
  </si>
  <si>
    <t>宋雪妃</t>
  </si>
  <si>
    <t>刘纪鹏</t>
  </si>
  <si>
    <t>葛萌</t>
  </si>
  <si>
    <t>陈泓江</t>
  </si>
  <si>
    <t>弟生德</t>
  </si>
  <si>
    <t>李春福</t>
  </si>
  <si>
    <t>谷玉龙</t>
  </si>
  <si>
    <t>寇旭鹏</t>
  </si>
  <si>
    <t>武立超</t>
  </si>
  <si>
    <t>马冠军</t>
  </si>
  <si>
    <t>王帮滨</t>
  </si>
  <si>
    <t>包爽</t>
  </si>
  <si>
    <t>李保见</t>
  </si>
  <si>
    <t>史泰龙</t>
  </si>
  <si>
    <t>马建忠</t>
  </si>
  <si>
    <t>贾振宇</t>
  </si>
  <si>
    <t>陈建华</t>
  </si>
  <si>
    <t>张凯</t>
  </si>
  <si>
    <t>禤建漂</t>
  </si>
  <si>
    <t>雷钱璇</t>
  </si>
  <si>
    <t>周勇</t>
  </si>
  <si>
    <t>熊枭</t>
  </si>
  <si>
    <t>李广</t>
  </si>
  <si>
    <t>河北省保定市顺平县仙洲路156号</t>
  </si>
  <si>
    <t>河北省保定市顺平县高于铺镇东亭乡村1队37号</t>
  </si>
  <si>
    <t>曾庆林</t>
  </si>
  <si>
    <t>东莞市横沥镇半仙山公园市海路8号永和建设时代倾城项目部</t>
  </si>
  <si>
    <t>东莞市南城区孚泰明圆晶城小区4栋713</t>
  </si>
  <si>
    <t>林悬</t>
  </si>
  <si>
    <t>李晓红</t>
  </si>
  <si>
    <t>肖前勇</t>
  </si>
  <si>
    <t>覃永群</t>
  </si>
  <si>
    <t>周运鑫</t>
  </si>
  <si>
    <t>江苏省苏州市姑苏区嘉元路618号</t>
  </si>
  <si>
    <t>江苏省连云港市灌云县图河乡官场村一组</t>
  </si>
  <si>
    <t>殷峰</t>
  </si>
  <si>
    <t>赵运珑</t>
  </si>
  <si>
    <t>文海俊</t>
  </si>
  <si>
    <t>云南省楚雄彝族自治州元谋县元马镇政府旁</t>
  </si>
  <si>
    <t>云南省楚雄彝族自治州元谋县黄瓜园牛街村</t>
  </si>
  <si>
    <t>宋皓</t>
  </si>
  <si>
    <t>石六朋</t>
  </si>
  <si>
    <t>李小飞</t>
  </si>
  <si>
    <t>邵新仿</t>
  </si>
  <si>
    <t>刘杰</t>
  </si>
  <si>
    <t>宁垒园</t>
  </si>
  <si>
    <t>河南省商丘市梁园区310农贸市场</t>
  </si>
  <si>
    <t>河南省商丘市梁园区中州办事处孙楼村369号</t>
  </si>
  <si>
    <t>韦向</t>
  </si>
  <si>
    <t>张明海</t>
  </si>
  <si>
    <t>胡红明</t>
  </si>
  <si>
    <t>黄娟</t>
  </si>
  <si>
    <t>周建军</t>
  </si>
  <si>
    <t>江西省抚州市南丰县富溪工业园区蓝欣啤酒有限公司</t>
  </si>
  <si>
    <t>江西省抚州市南丰县紫霄镇紫霄新街1号</t>
  </si>
  <si>
    <t>李浩</t>
  </si>
  <si>
    <t>朱顺有</t>
  </si>
  <si>
    <t>陈德强</t>
  </si>
  <si>
    <t>广东省广州市花都区秀全大道2号502</t>
  </si>
  <si>
    <t>广东省广州市花都区广州市花都区石塘卫生站2号502</t>
  </si>
  <si>
    <t>伍德鹏</t>
  </si>
  <si>
    <t>张士锋</t>
  </si>
  <si>
    <t>广西南宁市青秀区佛子岭路在水一方40栋2单元302室</t>
  </si>
  <si>
    <t>广西南宁市良庆区银海大道永和街9号</t>
  </si>
  <si>
    <t>饶敏</t>
  </si>
  <si>
    <t>刘林</t>
  </si>
  <si>
    <t>高泉</t>
  </si>
  <si>
    <t>武兴彪</t>
  </si>
  <si>
    <t>黄傲丽</t>
  </si>
  <si>
    <t>广东省深圳市宝安区同心路245号</t>
  </si>
  <si>
    <t>湖北省随州市</t>
  </si>
  <si>
    <t>左方</t>
  </si>
  <si>
    <t>武海增</t>
  </si>
  <si>
    <t>河北省沧州市泊头市泊头市工业园区武港路2号路</t>
  </si>
  <si>
    <t>河北省沧州市泊头市文庙镇齐埝南村115号</t>
  </si>
  <si>
    <t>李瑞鹏</t>
  </si>
  <si>
    <t>程媛媛</t>
  </si>
  <si>
    <t>陕西省西安市新城区解放路338号保康大厦二层10258号</t>
  </si>
  <si>
    <t>西安市雁塔区电子城街道科技二路沙井村9号</t>
  </si>
  <si>
    <t>刘为章</t>
  </si>
  <si>
    <t>彭永健</t>
  </si>
  <si>
    <t>席延敏</t>
  </si>
  <si>
    <t>张教光</t>
  </si>
  <si>
    <t>吴金福</t>
  </si>
  <si>
    <t>官亚男</t>
  </si>
  <si>
    <t>王旭</t>
  </si>
  <si>
    <t>辽宁省锦州市太和区吉祥新家园小区29_92号层</t>
  </si>
  <si>
    <t>辽宁省锦州市太和区格林小居15_45</t>
  </si>
  <si>
    <t>王坤轮</t>
  </si>
  <si>
    <t>韩迪</t>
  </si>
  <si>
    <t>吴明杰</t>
  </si>
  <si>
    <t>卜仁荣</t>
  </si>
  <si>
    <t>张宇龙</t>
  </si>
  <si>
    <t>河北省保定市高碑店市白沟镇富强大街与友谊路交汇处</t>
  </si>
  <si>
    <t>内蒙古通辽市科尔沁区河北省保定市高碑店市白沟镇</t>
  </si>
  <si>
    <t>张莉莉</t>
  </si>
  <si>
    <t>王俊涵</t>
  </si>
  <si>
    <t>赵志虎</t>
  </si>
  <si>
    <t>施乾金</t>
  </si>
  <si>
    <t>福建省泉州市南安市梅山镇锦绣山庄12号楼一层07号店铺</t>
  </si>
  <si>
    <t>福建省泉州市南安市罗东镇新雨亭东街老人协会4楼402</t>
  </si>
  <si>
    <t>孙明</t>
  </si>
  <si>
    <t>杨柳</t>
  </si>
  <si>
    <t>云南省普洱市思茅区南屏镇水映林源二期13幢一层3号</t>
  </si>
  <si>
    <t>云南省普洱市思茅区阳光小区5幢三单元401</t>
  </si>
  <si>
    <t>王腾飞</t>
  </si>
  <si>
    <t>王建美</t>
  </si>
  <si>
    <t>黄东义</t>
  </si>
  <si>
    <t>顾宗荣</t>
  </si>
  <si>
    <t>吴舒婷</t>
  </si>
  <si>
    <t>周蕾</t>
  </si>
  <si>
    <t>林捷</t>
  </si>
  <si>
    <t>雷光灿</t>
  </si>
  <si>
    <t>周尊博</t>
  </si>
  <si>
    <t>广西桂林市临桂县机场路真龙物流园内2-302</t>
  </si>
  <si>
    <t>广西桂林市临桂县西城南路100号飞虎林居3栋1001室</t>
  </si>
  <si>
    <t>刘强</t>
  </si>
  <si>
    <t>陈建</t>
  </si>
  <si>
    <t>张文</t>
  </si>
  <si>
    <t>安徽省合肥市包河区服务小区一号门市</t>
  </si>
  <si>
    <t>安徽省合肥市包河区要二号楼一单元401。</t>
  </si>
  <si>
    <t>马盈泉</t>
  </si>
  <si>
    <t>胡理龙</t>
  </si>
  <si>
    <t>崔杰</t>
  </si>
  <si>
    <t>毛奕尧</t>
  </si>
  <si>
    <t>孙既瀚</t>
  </si>
  <si>
    <t>贺梅珍</t>
  </si>
  <si>
    <t>王小强</t>
  </si>
  <si>
    <t>余刚</t>
  </si>
  <si>
    <t>赵江稳</t>
  </si>
  <si>
    <t>冯志诚</t>
  </si>
  <si>
    <t>张瑶</t>
  </si>
  <si>
    <t>郑晓龙</t>
  </si>
  <si>
    <t>吴昌德</t>
  </si>
  <si>
    <t>李炳信</t>
  </si>
  <si>
    <t>山东省东营市垦利县东营市垦利区胜坨镇永莘路68号</t>
  </si>
  <si>
    <t>山东省东营市利津县利津县经济开发区铭仕花园</t>
  </si>
  <si>
    <t>杨彦杰</t>
  </si>
  <si>
    <t>汤国宏</t>
  </si>
  <si>
    <t>曾伟</t>
  </si>
  <si>
    <t>杨海兵</t>
  </si>
  <si>
    <t>江苏省南通市如皋市如城街道城建嘉园三期综合楼三楼</t>
  </si>
  <si>
    <t>江苏省南通市如皋市城北街道鑫品佳园12栋206</t>
  </si>
  <si>
    <t>黄姜东</t>
  </si>
  <si>
    <t>王涛</t>
  </si>
  <si>
    <t>王世平</t>
  </si>
  <si>
    <t>熊梦</t>
  </si>
  <si>
    <t>李琴</t>
  </si>
  <si>
    <t>彭荣</t>
  </si>
  <si>
    <t>熊卫</t>
  </si>
  <si>
    <t>朱瑞飞</t>
  </si>
  <si>
    <t>江苏省常州市金坛市北环西路114号</t>
  </si>
  <si>
    <t>江苏省常州市金坛市白塔镇管庄村83号</t>
  </si>
  <si>
    <t>黄超梦</t>
  </si>
  <si>
    <t>广东省广州市天河区科韵路16号自编二栋1301室</t>
  </si>
  <si>
    <t>广东省广州市天河区岑村玄武大街二巷20号</t>
  </si>
  <si>
    <t>张志明</t>
  </si>
  <si>
    <t>杜炜</t>
  </si>
  <si>
    <t>赵凯特</t>
  </si>
  <si>
    <t>陈学建</t>
  </si>
  <si>
    <t>王志峰</t>
  </si>
  <si>
    <t>靳鹏伟</t>
  </si>
  <si>
    <t>李建高</t>
  </si>
  <si>
    <t>张浩</t>
  </si>
  <si>
    <t>树山</t>
  </si>
  <si>
    <t>许真文</t>
  </si>
  <si>
    <t>欧阳敏</t>
  </si>
  <si>
    <t>殷浩</t>
  </si>
  <si>
    <t>张燕</t>
  </si>
  <si>
    <t>何秀丽</t>
  </si>
  <si>
    <t>连莉莉</t>
  </si>
  <si>
    <t>田时东</t>
  </si>
  <si>
    <t>陈国强</t>
  </si>
  <si>
    <t>熊龙辉</t>
  </si>
  <si>
    <t>蔡晓燕</t>
  </si>
  <si>
    <t>陈泽伟</t>
  </si>
  <si>
    <t>王民进</t>
  </si>
  <si>
    <t>刘秦</t>
  </si>
  <si>
    <t>王代彬</t>
  </si>
  <si>
    <t>林伟</t>
  </si>
  <si>
    <t>简斌</t>
  </si>
  <si>
    <t>温海仁</t>
  </si>
  <si>
    <t>福建省三明市宁化县边贸西路1号6栋106-110</t>
  </si>
  <si>
    <t>福建省三明市宁化县翠华小区1号楼三单元310</t>
  </si>
  <si>
    <t>宋庆永</t>
  </si>
  <si>
    <t>兰天荣</t>
  </si>
  <si>
    <t>广东省惠州市惠阳区淡水街道爱民东路42号</t>
  </si>
  <si>
    <t>郝崇文</t>
  </si>
  <si>
    <t>梁修铭</t>
  </si>
  <si>
    <t>广东省广州市天河区广州市天河区棠东横岭一路3号</t>
  </si>
  <si>
    <t>广东省广州市白云区广东省广州市白云区黄石西路马务村居民楼五栋505</t>
  </si>
  <si>
    <t>易小路</t>
  </si>
  <si>
    <t>海亚然</t>
  </si>
  <si>
    <t>樊向兵</t>
  </si>
  <si>
    <t>赵宵云</t>
  </si>
  <si>
    <t>云南省曲靖市麒麟区东山镇</t>
  </si>
  <si>
    <t>云南省曲靖市麒麟区东山镇石洞村</t>
  </si>
  <si>
    <t>梁新</t>
  </si>
  <si>
    <t>余吉祥</t>
  </si>
  <si>
    <t>刘玉梅</t>
  </si>
  <si>
    <t>黄际忠</t>
  </si>
  <si>
    <t>江西省赣州市南康市江西省南康市镜坝镇连城西区</t>
  </si>
  <si>
    <t>江西省赣州市南康市江西省南康市镜坝镇红星村窑下67号</t>
  </si>
  <si>
    <t>洪金河</t>
  </si>
  <si>
    <t>胡文龙</t>
  </si>
  <si>
    <t>谢庆勇</t>
  </si>
  <si>
    <t>广西贺州市八步区光明大道93号</t>
  </si>
  <si>
    <t>广西贺州市八步区公会镇双洋村二十三组289号</t>
  </si>
  <si>
    <t>孙晓兵</t>
  </si>
  <si>
    <t>吴龙善</t>
  </si>
  <si>
    <t>北京市北京市东城区康家园11号楼底商</t>
  </si>
  <si>
    <t>北京市北京市西城区康家园6号楼</t>
  </si>
  <si>
    <t>丁林</t>
  </si>
  <si>
    <t>王金文</t>
  </si>
  <si>
    <t>王琦</t>
  </si>
  <si>
    <t>贾颖</t>
  </si>
  <si>
    <t>姜锐</t>
  </si>
  <si>
    <t>辽宁省抚顺市望花区望花大街二院西门南三号门市</t>
  </si>
  <si>
    <t>辽宁省抚顺市望花区铁岭街25号楼7单元302号</t>
  </si>
  <si>
    <t>杨嘉琦</t>
  </si>
  <si>
    <t>易章桥</t>
  </si>
  <si>
    <t>林康杰</t>
  </si>
  <si>
    <t>徐锦添</t>
  </si>
  <si>
    <t>广东省广州市花都区广州市花都区新华镇建设北路3号</t>
  </si>
  <si>
    <t>广东省广州市花都区广东省广州市花都区新华镇嘉逸华庭A栋501</t>
  </si>
  <si>
    <t>关则滔</t>
  </si>
  <si>
    <t>莫丹</t>
  </si>
  <si>
    <t>孙君铭</t>
  </si>
  <si>
    <t>孙贵都</t>
  </si>
  <si>
    <t>何涵睿</t>
  </si>
  <si>
    <t>江西省赣州市南康市兴隆花园</t>
  </si>
  <si>
    <t>江西省赣州市南康市琴江镇兴隆花园</t>
  </si>
  <si>
    <t>肖宇</t>
  </si>
  <si>
    <t>湖北省武汉市武昌区武珞路114号</t>
  </si>
  <si>
    <t>湖北省武汉市洪山区街道口鹏程蕙园小区1栋8c</t>
  </si>
  <si>
    <t>刘传学</t>
  </si>
  <si>
    <t>任坤</t>
  </si>
  <si>
    <t>卢恒远</t>
  </si>
  <si>
    <t>张国荣</t>
  </si>
  <si>
    <t>秦江林</t>
  </si>
  <si>
    <t>浙江省丽水市缙云县新碧街道宅基村厅底巷64-3号</t>
  </si>
  <si>
    <t>陈兴</t>
  </si>
  <si>
    <t>刘江萍</t>
  </si>
  <si>
    <t>唐嘉静</t>
  </si>
  <si>
    <t>舒新</t>
  </si>
  <si>
    <t>马翠翠</t>
  </si>
  <si>
    <t>胡越</t>
  </si>
  <si>
    <t>蔡永常</t>
  </si>
  <si>
    <t>樊林中</t>
  </si>
  <si>
    <t>山西省忻州市原平市原平市京原北路电业局</t>
  </si>
  <si>
    <t>山西省忻州市原平市原平市文化南路含香池洗浴中心柳巷村</t>
  </si>
  <si>
    <t>韩磊</t>
  </si>
  <si>
    <t>郭基文</t>
  </si>
  <si>
    <t>胡江</t>
  </si>
  <si>
    <t>杨先雨</t>
  </si>
  <si>
    <t>吴龙超</t>
  </si>
  <si>
    <t>杨琳琳</t>
  </si>
  <si>
    <t>任斌</t>
  </si>
  <si>
    <t>福建省福州市晋安区新店古城12号</t>
  </si>
  <si>
    <t>福建省福州市鼓楼区天元美树馆19座206</t>
  </si>
  <si>
    <t>王刚</t>
  </si>
  <si>
    <t>西安市碑林区草场坡景致雅居低商</t>
  </si>
  <si>
    <t>陕西省西安市碑林区草场坡长安壹栋一单元318</t>
  </si>
  <si>
    <t>刘文小</t>
  </si>
  <si>
    <t>山西省太原市万柏林区渤海湾写字楼525室</t>
  </si>
  <si>
    <t>山西省太原市万柏林区御河俊景c区一单元3103</t>
  </si>
  <si>
    <t>梁花</t>
  </si>
  <si>
    <t>广东省湛江市麻章区全家福购物广场</t>
  </si>
  <si>
    <t>广东省湛江市麻章区全家福购物广场附近</t>
  </si>
  <si>
    <t>任羽</t>
  </si>
  <si>
    <t>云南省昆明市安宁市太平镇小普河村</t>
  </si>
  <si>
    <t>云南省昆明市安宁市金方街道办事处朝阳路朝阳后山小区50栋1单元4号</t>
  </si>
  <si>
    <t>孙建会</t>
  </si>
  <si>
    <t>张旭</t>
  </si>
  <si>
    <t>谷正凯</t>
  </si>
  <si>
    <t>阳渊</t>
  </si>
  <si>
    <t>湖南省娄底市娄星区湖南省娄底市娄星区涟滨东街玉龙新村3幢108号</t>
  </si>
  <si>
    <t>湖南省娄底市娄星区娄星广场吉泰领寓2012</t>
  </si>
  <si>
    <t>胡德柒</t>
  </si>
  <si>
    <t>周志雪</t>
  </si>
  <si>
    <t>孙新辉</t>
  </si>
  <si>
    <t>杨海雷</t>
  </si>
  <si>
    <t>苏琪琦</t>
  </si>
  <si>
    <t>内蒙古呼伦贝尔市满洲里市内蒙古呼伦贝尔满洲里99号</t>
  </si>
  <si>
    <t>安徽省合肥市包河区内蒙古呼伦贝尔满洲里梦圆大小区</t>
  </si>
  <si>
    <t>邝代敏</t>
  </si>
  <si>
    <t>黄检成</t>
  </si>
  <si>
    <t>郑罡</t>
  </si>
  <si>
    <t>段婉莹</t>
  </si>
  <si>
    <t>陕西省西安市周至县西安市周至县哑柏镇邮政储蓄所</t>
  </si>
  <si>
    <t>陕西省西安市周至县青化乡新白寨村新正街15号</t>
  </si>
  <si>
    <t>房伟杰</t>
  </si>
  <si>
    <t>姚科泉</t>
  </si>
  <si>
    <t>王泽辉</t>
  </si>
  <si>
    <t>浙江省绍兴市上虞市崧厦镇万达滨水美食街c区147号辉宇数码</t>
  </si>
  <si>
    <t>浙江省绍兴市越城区崧厦镇滨水美食街147号</t>
  </si>
  <si>
    <t>张宝胜</t>
  </si>
  <si>
    <t>王雪梅</t>
  </si>
  <si>
    <t>李严</t>
  </si>
  <si>
    <t>湖北省武汉市武昌区首义路天亿广场3楼</t>
  </si>
  <si>
    <t>湖北省武汉市武昌区保安街104号1-4门</t>
  </si>
  <si>
    <t>陈丰</t>
  </si>
  <si>
    <t>张朝铭</t>
  </si>
  <si>
    <t>赵寰宇</t>
  </si>
  <si>
    <t>石洋</t>
  </si>
  <si>
    <t>张海宁</t>
  </si>
  <si>
    <t>段怡鸣</t>
  </si>
  <si>
    <t>赵厚玉</t>
  </si>
  <si>
    <t>王丽</t>
  </si>
  <si>
    <t>高龙艳</t>
  </si>
  <si>
    <t>吴雁鸣</t>
  </si>
  <si>
    <t>沈兴龙</t>
  </si>
  <si>
    <t>浙江省温州市鹿城区鞋都二区真皮女鞋基地A1栋2楼</t>
  </si>
  <si>
    <t>浙江省温州市鹿城区鞋都二区戴宅路40栋28号</t>
  </si>
  <si>
    <t>王建涛</t>
  </si>
  <si>
    <t>郑刘峰</t>
  </si>
  <si>
    <t>唐月</t>
  </si>
  <si>
    <t>詹俊航</t>
  </si>
  <si>
    <t>黑龙江省哈尔滨市道里区安通家园</t>
  </si>
  <si>
    <t>刘满学</t>
  </si>
  <si>
    <t>位虎</t>
  </si>
  <si>
    <t>常华超</t>
  </si>
  <si>
    <t>王红</t>
  </si>
  <si>
    <t>宋志越</t>
  </si>
  <si>
    <t>郑立城</t>
  </si>
  <si>
    <t>陈彩明</t>
  </si>
  <si>
    <t>广东省肇庆市德庆县悦城镇321国道收费站旁</t>
  </si>
  <si>
    <t>广东省肇庆市德庆县悦城镇响水村委会红院村61号</t>
  </si>
  <si>
    <t>付大伟</t>
  </si>
  <si>
    <t>严培铭</t>
  </si>
  <si>
    <t>陈啸尘</t>
  </si>
  <si>
    <t>杨敏</t>
  </si>
  <si>
    <t>贵州省铜仁市玉屏侗族自治县平溪镇茅坪新区行政中心</t>
  </si>
  <si>
    <t>贵州省铜仁市玉屏侗族自治县平溪镇东市路紫气苑11号</t>
  </si>
  <si>
    <t>李林</t>
  </si>
  <si>
    <t>宋兆民</t>
  </si>
  <si>
    <t>王兴宇</t>
  </si>
  <si>
    <t>黑龙江省大庆市红岗区红岗区八百垧风华楼对面</t>
  </si>
  <si>
    <t>黑龙江省大庆市萨尔图区萨尔图区唯美主邑三期6-1-2501</t>
  </si>
  <si>
    <t>崔冠华</t>
  </si>
  <si>
    <t>梁东波</t>
  </si>
  <si>
    <t>海宇曙</t>
  </si>
  <si>
    <t>陈永发</t>
  </si>
  <si>
    <t>福建省泉州市晋江市陈埭镇洋埭村中兴路70号</t>
  </si>
  <si>
    <t>胡菱</t>
  </si>
  <si>
    <t>石宏扬</t>
  </si>
  <si>
    <t>尹财仙</t>
  </si>
  <si>
    <t>郝雨</t>
  </si>
  <si>
    <t>宁夏银川市兴庆区宁夏银川兴庆区利群西街公交公司综合楼4单元202室</t>
  </si>
  <si>
    <t>宁夏银川市兴庆区宁夏银川兴庆区锦福巷博雅家园二区10号楼一单元1302室</t>
  </si>
  <si>
    <t>杜鑫</t>
  </si>
  <si>
    <t>浙江省宁波市余姚市金兴路69号</t>
  </si>
  <si>
    <t>浙江省宁波市慈溪市建设路27号</t>
  </si>
  <si>
    <t>肖维</t>
  </si>
  <si>
    <t>孙金君</t>
  </si>
  <si>
    <t>侯泽鹏</t>
  </si>
  <si>
    <t>万昱伶</t>
  </si>
  <si>
    <t>陈森荣</t>
  </si>
  <si>
    <t>海南省海口市龙华区41</t>
  </si>
  <si>
    <t>海南省海口市龙华区龙华区龙华路80号</t>
  </si>
  <si>
    <t>求泽坤</t>
  </si>
  <si>
    <t>王思典</t>
  </si>
  <si>
    <t>马俊</t>
  </si>
  <si>
    <t>汤星</t>
  </si>
  <si>
    <t>张华生</t>
  </si>
  <si>
    <t>蔡小雅</t>
  </si>
  <si>
    <t>广东省阳江市江城区广东省阳江市江城区</t>
  </si>
  <si>
    <t>广东省阳江市江城区广东省阳江市江城区阳江市海陵岛</t>
  </si>
  <si>
    <t>屠莹</t>
  </si>
  <si>
    <t>吴洪</t>
  </si>
  <si>
    <t>安徽省合肥市包河区中山 中山市东区中山五路2号紫马奔腾3座7层1卡</t>
  </si>
  <si>
    <t>重庆市重庆市秀山土家族苗族自治县高田镇水田村河坝组14号</t>
  </si>
  <si>
    <t>张凯轩</t>
  </si>
  <si>
    <t>崔东海</t>
  </si>
  <si>
    <t>包智聪</t>
  </si>
  <si>
    <t>石蓉梅</t>
  </si>
  <si>
    <t>许红</t>
  </si>
  <si>
    <t>魏子涵</t>
  </si>
  <si>
    <t>林建中</t>
  </si>
  <si>
    <t>吴新德</t>
  </si>
  <si>
    <t>宋鹏鹏</t>
  </si>
  <si>
    <t>冯罡</t>
  </si>
  <si>
    <t>张红玉</t>
  </si>
  <si>
    <t>李勇敢</t>
  </si>
  <si>
    <t>沈慧子</t>
  </si>
  <si>
    <t>李嘉铭</t>
  </si>
  <si>
    <t>李飞</t>
  </si>
  <si>
    <t>钟云鹏</t>
  </si>
  <si>
    <t>唐雷</t>
  </si>
  <si>
    <t>黄帅</t>
  </si>
  <si>
    <t>黎时伟</t>
  </si>
  <si>
    <t>王光辉</t>
  </si>
  <si>
    <t>彭家骏</t>
  </si>
  <si>
    <t>罗忠英</t>
  </si>
  <si>
    <t>李畅</t>
  </si>
  <si>
    <t>李彪</t>
  </si>
  <si>
    <t>郭忠利</t>
  </si>
  <si>
    <t>北京市北京市房山区北京市通州区马驹桥镇房辛店76号</t>
  </si>
  <si>
    <t>河北张家口怀来</t>
  </si>
  <si>
    <t>杨长城</t>
  </si>
  <si>
    <t>陈佳富</t>
  </si>
  <si>
    <t>杨森伟</t>
  </si>
  <si>
    <t>邹艳</t>
  </si>
  <si>
    <t>陈荟雨</t>
  </si>
  <si>
    <t>陈跃</t>
  </si>
  <si>
    <t>林双文</t>
  </si>
  <si>
    <t>陈雨佳</t>
  </si>
  <si>
    <t>杨森</t>
  </si>
  <si>
    <t>邹朵莲</t>
  </si>
  <si>
    <t>邓国建</t>
  </si>
  <si>
    <t>黎华生</t>
  </si>
  <si>
    <t>杨博</t>
  </si>
  <si>
    <t>吴佳丽</t>
  </si>
  <si>
    <t>章春来</t>
  </si>
  <si>
    <t>刘海</t>
  </si>
  <si>
    <t>宋玉美</t>
  </si>
  <si>
    <t>于飞</t>
  </si>
  <si>
    <t>吕静静</t>
  </si>
  <si>
    <t>严振达</t>
  </si>
  <si>
    <t>广东省云浮市云城区腰古镇四村大道41号</t>
  </si>
  <si>
    <t>广东省云浮市云城区思劳镇双羌村77号</t>
  </si>
  <si>
    <t>卢怡</t>
  </si>
  <si>
    <t>杨胜刚</t>
  </si>
  <si>
    <t>冯建铭</t>
  </si>
  <si>
    <t>任强</t>
  </si>
  <si>
    <t>张玉芳</t>
  </si>
  <si>
    <t>王勇</t>
  </si>
  <si>
    <t>郑艺凡</t>
  </si>
  <si>
    <t>陈壮</t>
  </si>
  <si>
    <t>肖霞</t>
  </si>
  <si>
    <t>郑佳琪</t>
  </si>
  <si>
    <t>福建省龙岩市新罗区南环西路52号建设大厦一楼</t>
  </si>
  <si>
    <t>福建省龙岩市新罗区凤凰路李园新村c栋402</t>
  </si>
  <si>
    <t>王思立</t>
  </si>
  <si>
    <t>曾卫昕</t>
  </si>
  <si>
    <t>张蓉蓉</t>
  </si>
  <si>
    <t>杜文超</t>
  </si>
  <si>
    <t>胡海辉</t>
  </si>
  <si>
    <t>王立超</t>
  </si>
  <si>
    <t>辽宁省沈阳市铁西区南七中路41号</t>
  </si>
  <si>
    <t>辽宁省阜新市细河区柳荫巷30杠5杠507</t>
  </si>
  <si>
    <t>闫立杰</t>
  </si>
  <si>
    <t>刘蕊蕊</t>
  </si>
  <si>
    <t>高文艳</t>
  </si>
  <si>
    <t>苏云龙</t>
  </si>
  <si>
    <t>张小卫</t>
  </si>
  <si>
    <t>卢忠臣</t>
  </si>
  <si>
    <t>江苏省泰州市海陵区海军西路103号</t>
  </si>
  <si>
    <t>江苏省泰州市海陵区青年公寓8栋1011室</t>
  </si>
  <si>
    <t>郭兵</t>
  </si>
  <si>
    <t>冯达</t>
  </si>
  <si>
    <t>施慧华</t>
  </si>
  <si>
    <t>郑鸿琰</t>
  </si>
  <si>
    <t>福建省莆田市仙游县福建省莆田市仙游度尾镇度峰村居委会北街375</t>
  </si>
  <si>
    <t>福建省莆田市仙游县福建省莆田市仙游县度尾镇洋坂村顶庄14号</t>
  </si>
  <si>
    <t>马江涛</t>
  </si>
  <si>
    <t>丁瑞</t>
  </si>
  <si>
    <t>蒋宇</t>
  </si>
  <si>
    <t>邓绮琪</t>
  </si>
  <si>
    <t>余昌友</t>
  </si>
  <si>
    <t>郑前波</t>
  </si>
  <si>
    <t>云南省昆明市官渡区小板桥镇中街4号</t>
  </si>
  <si>
    <t>云南省昭通市彝良县角奎镇花桥村田坝组42号</t>
  </si>
  <si>
    <t>邵辉辉</t>
  </si>
  <si>
    <t>刘哲峰</t>
  </si>
  <si>
    <t>朱伟龙</t>
  </si>
  <si>
    <t>徐欢</t>
  </si>
  <si>
    <t>浙江省杭州市滨江区南环路3760号保亿创艺大厦1003</t>
  </si>
  <si>
    <t>浙江省杭州市萧山区闻堰镇黄山新村103</t>
  </si>
  <si>
    <t>云翔</t>
  </si>
  <si>
    <t>马飞</t>
  </si>
  <si>
    <t>柴智睿</t>
  </si>
  <si>
    <t>张智朋</t>
  </si>
  <si>
    <t>任杰</t>
  </si>
  <si>
    <t>浙江省杭州市临安市锦城街道城中街1005号</t>
  </si>
  <si>
    <t>浙江省杭州市临安市锦城街道钱锦山庄100号</t>
  </si>
  <si>
    <t>韩宇</t>
  </si>
  <si>
    <t>江苏省常州市武进区横林镇大桥南路58号</t>
  </si>
  <si>
    <t>江苏省常州市武进区横林镇大桥南路31号</t>
  </si>
  <si>
    <t>杨彭波</t>
  </si>
  <si>
    <t>黄中夏</t>
  </si>
  <si>
    <t>钟年贵</t>
  </si>
  <si>
    <t>湖南省常德市武陵区常德大道1672号</t>
  </si>
  <si>
    <t>湖南省常德市武陵区临江路汽修巷18号</t>
  </si>
  <si>
    <t>李嘎爱</t>
  </si>
  <si>
    <t>重庆市重庆市沙坪坝区沙坪坝区</t>
  </si>
  <si>
    <t>重庆市重庆市沙坪坝区沙坪坝区都市花园中路76号</t>
  </si>
  <si>
    <t>林春明</t>
  </si>
  <si>
    <t>江西省赣州市于都县贡江镇文昌路123号-2号</t>
  </si>
  <si>
    <t>江西省赣州市于都县岭背镇长富村林屋组89号</t>
  </si>
  <si>
    <t>曾昭群</t>
  </si>
  <si>
    <t>广东省肇庆市四会市高新技术开发区临江工业园肇庆碧桂园现代筑美家居</t>
  </si>
  <si>
    <t>广东省肇庆市四会市高新技术开发区锦绣名庭东梯三座28号</t>
  </si>
  <si>
    <t>于晓凯</t>
  </si>
  <si>
    <t>黑龙江省哈尔滨市道外区南直路520号校园小区a3栋1单元1601</t>
  </si>
  <si>
    <t>黑龙江省哈尔滨市道外区三颗小区8栋6单元503</t>
  </si>
  <si>
    <t>屈艳洁</t>
  </si>
  <si>
    <t>河北省唐山市路南区世博广场银泰城三层</t>
  </si>
  <si>
    <t>河北省唐山市开平区开平镇中八里村南7排4号</t>
  </si>
  <si>
    <t>陈中杰</t>
  </si>
  <si>
    <t>福建省厦门市思明区鹭江道远洋大厦27楼02</t>
  </si>
  <si>
    <t>福建省厦门市思明区禾山街道安兜社147号2栋313</t>
  </si>
  <si>
    <t>李春雪</t>
  </si>
  <si>
    <t>北京市北京市密云县北京市密云县远光街3号</t>
  </si>
  <si>
    <t>北京市北京市密云县北京市密云县高岭镇四合村</t>
  </si>
  <si>
    <t>杨金美</t>
  </si>
  <si>
    <t>王健明</t>
  </si>
  <si>
    <t>王晓芳</t>
  </si>
  <si>
    <t>宋飞飞</t>
  </si>
  <si>
    <t>张海燕</t>
  </si>
  <si>
    <t>郝彬</t>
  </si>
  <si>
    <t>卿锐</t>
  </si>
  <si>
    <t>四川省成都市武侯区火车南站西路18号川旅大厦1栋1单元9楼</t>
  </si>
  <si>
    <t>四川省成都市成华区新鸿南路77号18栋1单元15号</t>
  </si>
  <si>
    <t>李鹏程</t>
  </si>
  <si>
    <t>强虎</t>
  </si>
  <si>
    <t>甘肃省陇南市文县文县碧口后街</t>
  </si>
  <si>
    <t>甘肃省陇南市文县文县碧口碧峰村杨家坝社</t>
  </si>
  <si>
    <t>王学能</t>
  </si>
  <si>
    <t>朱敬臻</t>
  </si>
  <si>
    <t>赖吕高迪</t>
  </si>
  <si>
    <t>贾智仓</t>
  </si>
  <si>
    <t>孙晋凤</t>
  </si>
  <si>
    <t>江西省赣州市于都县赣州市于都县贡江镇文昌路123-2号</t>
  </si>
  <si>
    <t>江西省赣州市于都县江西省 赣州市于都县</t>
  </si>
  <si>
    <t>郝广臣</t>
  </si>
  <si>
    <t>张虎</t>
  </si>
  <si>
    <t>杨志虎</t>
  </si>
  <si>
    <t>贵州省贵阳市清镇市贵州省贵阳市清镇市</t>
  </si>
  <si>
    <t>贵州省黔南布依族苗族自治州都匀市贵州省贵阳市观山湖区</t>
  </si>
  <si>
    <t>陈玉晶</t>
  </si>
  <si>
    <t>孙元兵</t>
  </si>
  <si>
    <t>山东省淄博市张店区华光路288号</t>
  </si>
  <si>
    <t>山东省淄博市张店区世纪花园</t>
  </si>
  <si>
    <t>谌金虎</t>
  </si>
  <si>
    <t>李光明</t>
  </si>
  <si>
    <t>邢镇盛</t>
  </si>
  <si>
    <t>黄峰光</t>
  </si>
  <si>
    <t>广州市白云唐阁北路28号</t>
  </si>
  <si>
    <t>广东白云区钟落潭良城东路十四号</t>
  </si>
  <si>
    <t>董艳平</t>
  </si>
  <si>
    <t>吴子健</t>
  </si>
  <si>
    <t>张伟</t>
  </si>
  <si>
    <t>胡永电</t>
  </si>
  <si>
    <t>乌有图·高娃</t>
  </si>
  <si>
    <t>姚莉娜</t>
  </si>
  <si>
    <t>张梦霞</t>
  </si>
  <si>
    <t>郑俊辉</t>
  </si>
  <si>
    <t>湖北省武汉市硚口区古田二路蓝焰万源汽配城1栋16号</t>
  </si>
  <si>
    <t>湖北省武汉市硚口区紫润明园37栋2单元202</t>
  </si>
  <si>
    <t>李思晴</t>
  </si>
  <si>
    <t>蒋伟聪</t>
  </si>
  <si>
    <t>张自权</t>
  </si>
  <si>
    <t>蔡俊</t>
  </si>
  <si>
    <t>丁维秋</t>
  </si>
  <si>
    <t>赵亮</t>
  </si>
  <si>
    <t>周国栋</t>
  </si>
  <si>
    <t>梁杰</t>
  </si>
  <si>
    <t>许贵兴</t>
  </si>
  <si>
    <t>钟友</t>
  </si>
  <si>
    <t>许恒禹</t>
  </si>
  <si>
    <t>柏杏青</t>
  </si>
  <si>
    <t>易喜情</t>
  </si>
  <si>
    <t>叶智悠</t>
  </si>
  <si>
    <t>谢秋瑶</t>
  </si>
  <si>
    <t>李艳</t>
  </si>
  <si>
    <t>农社文</t>
  </si>
  <si>
    <t>王建设</t>
  </si>
  <si>
    <t>吴晓晶</t>
  </si>
  <si>
    <t>张裔康</t>
  </si>
  <si>
    <t>卢银涛</t>
  </si>
  <si>
    <t>韩扬扬</t>
  </si>
  <si>
    <t>辽宁省沈阳市沈河区沈河区方家栏方文路65号</t>
  </si>
  <si>
    <t>辽宁省沈阳市沈河区沈河区凌云街56号</t>
  </si>
  <si>
    <t>王明</t>
  </si>
  <si>
    <t>天津市天津市津南区天津市津南区吉兆路环湖医院明喆物业</t>
  </si>
  <si>
    <t>天津市天津市津南区天津市津南区吉兆路林景家园</t>
  </si>
  <si>
    <t>张军雄</t>
  </si>
  <si>
    <t>田俊</t>
  </si>
  <si>
    <t>湖南省湘西土家族苗族自治州凤凰县湖南省湘西州凤凰县老营哨90号</t>
  </si>
  <si>
    <t>湖南省湘西土家族苗族自治州凤凰县沱江镇老营哨74号</t>
  </si>
  <si>
    <t>孙海军</t>
  </si>
  <si>
    <t>何东曙</t>
  </si>
  <si>
    <t>江苏省苏州市吴中区木渎镇汲水路85号</t>
  </si>
  <si>
    <t>江苏省苏州市吴中区木渎镇姑苏村四组48号</t>
  </si>
  <si>
    <t>高富新</t>
  </si>
  <si>
    <t>刘海涛</t>
  </si>
  <si>
    <t>李言</t>
  </si>
  <si>
    <t>卢辉</t>
  </si>
  <si>
    <t>叶常弟</t>
  </si>
  <si>
    <t>陆佳佳</t>
  </si>
  <si>
    <t>唐杰</t>
  </si>
  <si>
    <t>孙强</t>
  </si>
  <si>
    <t>陈上</t>
  </si>
  <si>
    <t>张功来</t>
  </si>
  <si>
    <t>江西省赣州市章贡区香江大道西香江工业园16栋</t>
  </si>
  <si>
    <t>江西省赣州市章贡区江西省赣州市章贡区金东路隐龙山庄18栋1703室</t>
  </si>
  <si>
    <t>李俊刚</t>
  </si>
  <si>
    <t>湖南省张家界市慈利县溪口镇溪阳公路</t>
  </si>
  <si>
    <t>湖南省张家界市慈利县溪口镇火车站</t>
  </si>
  <si>
    <t>孙心庆</t>
  </si>
  <si>
    <t>张卫华</t>
  </si>
  <si>
    <t>陈瑶</t>
  </si>
  <si>
    <t>魏丹丹</t>
  </si>
  <si>
    <t>四川省成都市武侯区领事馆路保利中心北塔23楼</t>
  </si>
  <si>
    <t>四川省成都市成华区建设北路二段5号23栋4单元7号</t>
  </si>
  <si>
    <t>何友</t>
  </si>
  <si>
    <t>张贤良</t>
  </si>
  <si>
    <t>叶洪</t>
  </si>
  <si>
    <t>魏鑫海</t>
  </si>
  <si>
    <t>廖志林</t>
  </si>
  <si>
    <t>张旭伟</t>
  </si>
  <si>
    <t>武茜妮</t>
  </si>
  <si>
    <t>胡文杰</t>
  </si>
  <si>
    <t>云南省红河哈尼族彝族自治州个旧市云南省个旧市</t>
  </si>
  <si>
    <t>云南省红河哈尼族彝族自治州个旧市个旧市云锡一冶炼厂劳服司7幢18号301室</t>
  </si>
  <si>
    <t>冉彪</t>
  </si>
  <si>
    <t>林致合</t>
  </si>
  <si>
    <t>张航</t>
  </si>
  <si>
    <t>王春龙</t>
  </si>
  <si>
    <t>黑龙江省双鸭山市宝清县新华园小区4号楼7号门市</t>
  </si>
  <si>
    <t>黑龙江省双鸭山市宝清县黑龙江省双鸭山市宝清县中央大街国资名都小区2单元1201</t>
  </si>
  <si>
    <t>李开</t>
  </si>
  <si>
    <t>河南省许昌市长葛市长葛市配件城c区56号</t>
  </si>
  <si>
    <t>河南省许昌市长葛市董村镇北李庄村5组</t>
  </si>
  <si>
    <t>杨晓东</t>
  </si>
  <si>
    <t>高莉莉</t>
  </si>
  <si>
    <t>郭晓波</t>
  </si>
  <si>
    <t>张小毛</t>
  </si>
  <si>
    <t>刘泳池</t>
  </si>
  <si>
    <t>董邵华</t>
  </si>
  <si>
    <t>黄燕</t>
  </si>
  <si>
    <t>重庆市重庆市万州区国本路75号</t>
  </si>
  <si>
    <t>重庆市重庆市万州区五桥阳光苑5栋2单元702</t>
  </si>
  <si>
    <t>李幸阳</t>
  </si>
  <si>
    <t>华青海</t>
  </si>
  <si>
    <t>王通宁</t>
  </si>
  <si>
    <t>广东省惠州市惠城区惠州市惠城区云山工业村综合楼</t>
  </si>
  <si>
    <t>广东省惠州市惠城区惠州市惠城区江北佳兆业一期1515号</t>
  </si>
  <si>
    <t>郑宏亮</t>
  </si>
  <si>
    <t>曹锦梅</t>
  </si>
  <si>
    <t>江庆水</t>
  </si>
  <si>
    <t>广东省湛江市廉江市新风中路四横巷18号</t>
  </si>
  <si>
    <t>广东省湛江市廉江市城北街道水湖路19号2幢4单元802房</t>
  </si>
  <si>
    <t>邵书华</t>
  </si>
  <si>
    <t>晋森</t>
  </si>
  <si>
    <t>浙江省舟山市普陀区浙江省舟山市普陀区沈家门渔市大街129</t>
  </si>
  <si>
    <t>浙江省舟山市普陀区浙江省舟山市普陀区沈家门中沙谭路一弄3号</t>
  </si>
  <si>
    <t>蔡天朝</t>
  </si>
  <si>
    <t>孟德</t>
  </si>
  <si>
    <t>李燕君</t>
  </si>
  <si>
    <t>罗成明</t>
  </si>
  <si>
    <t>张鹏</t>
  </si>
  <si>
    <t>陈水木</t>
  </si>
  <si>
    <t>王申同</t>
  </si>
  <si>
    <t>高伟</t>
  </si>
  <si>
    <t>许耿新</t>
  </si>
  <si>
    <t>聂永胜</t>
  </si>
  <si>
    <t>内蒙古巴彦淖尔市磴口县巴彦高勒镇朝霞路清真寺南国际建材城</t>
  </si>
  <si>
    <t>内蒙古巴彦淖尔市磴口县溥德苑五号楼三单元302</t>
  </si>
  <si>
    <t>王宜军</t>
  </si>
  <si>
    <t>王海林</t>
  </si>
  <si>
    <t>王健</t>
  </si>
  <si>
    <t>邓飞</t>
  </si>
  <si>
    <t>王明洲</t>
  </si>
  <si>
    <t>刘先国</t>
  </si>
  <si>
    <t>苏燕春</t>
  </si>
  <si>
    <t>陈阳</t>
  </si>
  <si>
    <t>吴海峰</t>
  </si>
  <si>
    <t>李喜格</t>
  </si>
  <si>
    <t>李仲明</t>
  </si>
  <si>
    <t>曾传星</t>
  </si>
  <si>
    <t>杨洋</t>
  </si>
  <si>
    <t>杨铸铭</t>
  </si>
  <si>
    <t>谢东艺</t>
  </si>
  <si>
    <t>张立强</t>
  </si>
  <si>
    <t>河北省唐山市乐亭县富强街9号</t>
  </si>
  <si>
    <t>河北省唐山市乐亭县富强街9号4楼301室</t>
  </si>
  <si>
    <t>邱家中</t>
  </si>
  <si>
    <t>齐胜利</t>
  </si>
  <si>
    <t>张丽群</t>
  </si>
  <si>
    <t>广东省惠州市惠东县惠东大道423号</t>
  </si>
  <si>
    <t>广东省惠州市惠东县蕉田金山中七号</t>
  </si>
  <si>
    <t>李良</t>
  </si>
  <si>
    <t>苑玉春</t>
  </si>
  <si>
    <t>陈秦</t>
  </si>
  <si>
    <t>江苏省徐州市沛县新城区文化中心韩信路8号409室</t>
  </si>
  <si>
    <t>江苏省徐州市沛县汉城北路66号一单元401室</t>
  </si>
  <si>
    <t>徐厚周</t>
  </si>
  <si>
    <t>山东省滨州市滨城区新220国道与西外环交叉路口西200米</t>
  </si>
  <si>
    <t>山东省滨州市滨城区滨州市滨城区杨柳雪镇中心街42号</t>
  </si>
  <si>
    <t>罗洪春</t>
  </si>
  <si>
    <t>欧一良</t>
  </si>
  <si>
    <t>刘汉玉</t>
  </si>
  <si>
    <t>洪业兴</t>
  </si>
  <si>
    <t>邹骥</t>
  </si>
  <si>
    <t>翟雨斌</t>
  </si>
  <si>
    <t>张文江</t>
  </si>
  <si>
    <t>牟能兵</t>
  </si>
  <si>
    <t>习昆昆</t>
  </si>
  <si>
    <t>丘海</t>
  </si>
  <si>
    <t>窦新财</t>
  </si>
  <si>
    <t>张常鸣</t>
  </si>
  <si>
    <t>黑龙江省鹤岗市兴安区兴安区南桥300米处</t>
  </si>
  <si>
    <t>黑龙江省鹤岗市兴安区商贸小区a栋506室</t>
  </si>
  <si>
    <t>黄永亮</t>
  </si>
  <si>
    <t>郭强成</t>
  </si>
  <si>
    <t>吴雄杰</t>
  </si>
  <si>
    <t>广东省肇庆市德庆县广东省德庆县大桥工业区</t>
  </si>
  <si>
    <t>广东省肇庆市德庆县广东省德庆县朝阳东路104号</t>
  </si>
  <si>
    <t>范道虎</t>
  </si>
  <si>
    <t>朱文彬</t>
  </si>
  <si>
    <t>杨友婕</t>
  </si>
  <si>
    <t>姜辉</t>
  </si>
  <si>
    <t>林小平</t>
  </si>
  <si>
    <t>侯海珠</t>
  </si>
  <si>
    <t>杨蕾</t>
  </si>
  <si>
    <t>贵州省毕节市大方县莲成大道</t>
  </si>
  <si>
    <t>贵州省毕节市大方县珠市路74号</t>
  </si>
  <si>
    <t>王晓旭</t>
  </si>
  <si>
    <t>徐明</t>
  </si>
  <si>
    <t>王树春</t>
  </si>
  <si>
    <t>史红兰</t>
  </si>
  <si>
    <t>罗德兴</t>
  </si>
  <si>
    <t>孙鹏</t>
  </si>
  <si>
    <t>陈良勇</t>
  </si>
  <si>
    <t>童杰</t>
  </si>
  <si>
    <t>何永远</t>
  </si>
  <si>
    <t>柯常发</t>
  </si>
  <si>
    <t>湖北省黄石市大冶市港湖路罗桥工业园</t>
  </si>
  <si>
    <t>湖北省黄石市大冶市大冶市陈贵镇矿山村毛家垴湾</t>
  </si>
  <si>
    <t>洪峰</t>
  </si>
  <si>
    <t>韦云存</t>
  </si>
  <si>
    <t>广西南宁市西乡塘区安吉</t>
  </si>
  <si>
    <t>广西南宁市西乡塘区安吉大道西津村</t>
  </si>
  <si>
    <t>魏政和</t>
  </si>
  <si>
    <t>岑明桐</t>
  </si>
  <si>
    <t>舒英</t>
  </si>
  <si>
    <t>李婷婷</t>
  </si>
  <si>
    <t>秦丽华</t>
  </si>
  <si>
    <t>叶小丽</t>
  </si>
  <si>
    <t>马利军</t>
  </si>
  <si>
    <t>李建武</t>
  </si>
  <si>
    <t>骆开全</t>
  </si>
  <si>
    <t>吕国柱</t>
  </si>
  <si>
    <t>伍旭</t>
  </si>
  <si>
    <t>陈洪军</t>
  </si>
  <si>
    <t>庄伟</t>
  </si>
  <si>
    <t>吴敏</t>
  </si>
  <si>
    <t>赵佳保</t>
  </si>
  <si>
    <t>观笑</t>
  </si>
  <si>
    <t>袁子龙</t>
  </si>
  <si>
    <t>湖南省郴州市汝城县卢阳镇卢阳大道君莲大酒店旁</t>
  </si>
  <si>
    <t>湖南省郴州市汝城县井坡乡云先村外屋二组</t>
  </si>
  <si>
    <t>刘磊</t>
  </si>
  <si>
    <t>赵文良</t>
  </si>
  <si>
    <t>金杰</t>
  </si>
  <si>
    <t>徐玮</t>
  </si>
  <si>
    <t>江苏省南通市如东县洋口镇化工聚集区</t>
  </si>
  <si>
    <t>江苏省南通市如东县洋口镇古坳村三组71号</t>
  </si>
  <si>
    <t>王广祎</t>
  </si>
  <si>
    <t>白立明</t>
  </si>
  <si>
    <t>于海港</t>
  </si>
  <si>
    <t>山东省济宁市曲阜市曲阜市经济开发区</t>
  </si>
  <si>
    <t>山东省济宁市曲阜市泗水县三发帝景</t>
  </si>
  <si>
    <t>郭铅</t>
  </si>
  <si>
    <t>河北省石家庄市裕华区翟营大街83汽配城4排20号</t>
  </si>
  <si>
    <t>河北省石家庄市裕华区泊水湾小区1c 1006室</t>
  </si>
  <si>
    <t>朱小兴</t>
  </si>
  <si>
    <t>吴绍强</t>
  </si>
  <si>
    <t>王铖</t>
  </si>
  <si>
    <t>刘鹏</t>
  </si>
  <si>
    <t>凌庆</t>
  </si>
  <si>
    <t>武栋</t>
  </si>
  <si>
    <t>杨尚</t>
  </si>
  <si>
    <t>梁文威</t>
  </si>
  <si>
    <t>焦笃佳</t>
  </si>
  <si>
    <t>李若雪</t>
  </si>
  <si>
    <t>重庆市重庆市巴南区李家沱曦园柳镇3期一楼</t>
  </si>
  <si>
    <t>重庆市重庆市铜梁县巴川街道金沙支路袁家花园1-14-2</t>
  </si>
  <si>
    <t>叶昌辉</t>
  </si>
  <si>
    <t>岑迫辉</t>
  </si>
  <si>
    <t>吴学东</t>
  </si>
  <si>
    <t>骆顺萍</t>
  </si>
  <si>
    <t>孙竹芹</t>
  </si>
  <si>
    <t>王志发</t>
  </si>
  <si>
    <t>张丽炜</t>
  </si>
  <si>
    <t>王清瑞</t>
  </si>
  <si>
    <t>杨长玲</t>
  </si>
  <si>
    <t>四川省成都市双流县西航港成白路食品城1幢2单元302室</t>
  </si>
  <si>
    <t>四川省成都市双流县白家镇临江丽苑2期35栋1单元303号</t>
  </si>
  <si>
    <t>白丹</t>
  </si>
  <si>
    <t>孙艳红</t>
  </si>
  <si>
    <t>唐冬威</t>
  </si>
  <si>
    <t>四川省内江市威远县中心街207号附1号</t>
  </si>
  <si>
    <t>四川省内江市威远县天府路66号</t>
  </si>
  <si>
    <t>孙英林</t>
  </si>
  <si>
    <t>陈佳健</t>
  </si>
  <si>
    <t>北京市北京市东城区东花市北里中区28号楼底商</t>
  </si>
  <si>
    <t>北京市北京市东城区东花市北里中区28号楼一单元201</t>
  </si>
  <si>
    <t>何惠洪</t>
  </si>
  <si>
    <t>刘栋</t>
  </si>
  <si>
    <t>郑凯</t>
  </si>
  <si>
    <t>丁海亮</t>
  </si>
  <si>
    <t>程龙</t>
  </si>
  <si>
    <t>张猛</t>
  </si>
  <si>
    <t>左静</t>
  </si>
  <si>
    <t>蒙源芳</t>
  </si>
  <si>
    <t>方卉</t>
  </si>
  <si>
    <t>詹紫文</t>
  </si>
  <si>
    <t>喻文平</t>
  </si>
  <si>
    <t>林洁青</t>
  </si>
  <si>
    <t>广东省惠州市惠阳区惠阳区秋长镇岭湖村</t>
  </si>
  <si>
    <t>王振静</t>
  </si>
  <si>
    <t>洪尧达</t>
  </si>
  <si>
    <t>韩昊</t>
  </si>
  <si>
    <t>杨梁</t>
  </si>
  <si>
    <t>重庆市重庆市涪陵区清溪镇安民路5号</t>
  </si>
  <si>
    <t>重庆市重庆市涪陵区黎明南路人民银行宿舍3号楼2单元7-2</t>
  </si>
  <si>
    <t>熊英利</t>
  </si>
  <si>
    <t>湖北省随州市广水市湖北省随州广水市解放路129号</t>
  </si>
  <si>
    <t>湖北省随州市广水市湖北省随州广水市办事处工新街南巷25号-66</t>
  </si>
  <si>
    <t>肖桂花</t>
  </si>
  <si>
    <t>胡燕军</t>
  </si>
  <si>
    <t>刘浪</t>
  </si>
  <si>
    <t>贵州省遵义市汇川区河溪坝川洞</t>
  </si>
  <si>
    <t>贵州省遵义市汇川区团泽镇群兴村前锋组38号</t>
  </si>
  <si>
    <t>田力</t>
  </si>
  <si>
    <t>张聪辉</t>
  </si>
  <si>
    <t>梁纵豪</t>
  </si>
  <si>
    <t>叶幸运</t>
  </si>
  <si>
    <t>孙婷婷</t>
  </si>
  <si>
    <t>贵州省六盘水市盘县贵州盘县柏果镇沙子沟</t>
  </si>
  <si>
    <t>贵州省六盘水市盘县贵州盘县红果镇阳光小区二单元5-2</t>
  </si>
  <si>
    <t>蒋小龙</t>
  </si>
  <si>
    <t>江苏省镇江市扬中市中央商场5楼</t>
  </si>
  <si>
    <t>江苏省镇江市扬中市拥军小区52号</t>
  </si>
  <si>
    <t>谢宇</t>
  </si>
  <si>
    <t>王艺佳</t>
  </si>
  <si>
    <t>邵万星</t>
  </si>
  <si>
    <t>徐进德</t>
  </si>
  <si>
    <t>卢春生</t>
  </si>
  <si>
    <t>杨君平</t>
  </si>
  <si>
    <t>刘红亮</t>
  </si>
  <si>
    <t>冀鸿宇</t>
  </si>
  <si>
    <t>山西省大同市城区大北街龙宝楼4号</t>
  </si>
  <si>
    <t>山西省大同市城区育才园三号楼二单元二号</t>
  </si>
  <si>
    <t>王星</t>
  </si>
  <si>
    <t>江苏省徐州市鼓楼区螺山路15号</t>
  </si>
  <si>
    <t>江苏省徐州市贾汪区潘安湖街道荒里村2组187号</t>
  </si>
  <si>
    <t>丘剑和</t>
  </si>
  <si>
    <t>邓祥春</t>
  </si>
  <si>
    <t>张家儒</t>
  </si>
  <si>
    <t>刘亚超</t>
  </si>
  <si>
    <t>邓马俊</t>
  </si>
  <si>
    <t>黄国速</t>
  </si>
  <si>
    <t>刘辉</t>
  </si>
  <si>
    <t>四川省成都市锦江区牛市口路30号</t>
  </si>
  <si>
    <t>四川省成都市成华区桃蹊路108号6栋4单元3楼5号</t>
  </si>
  <si>
    <t>葛景熠</t>
  </si>
  <si>
    <t>苏坚挺</t>
  </si>
  <si>
    <t>张媛</t>
  </si>
  <si>
    <t>新疆伊犁哈萨克自治州伊宁市斯大林街92号</t>
  </si>
  <si>
    <t>新疆伊犁哈萨克自治州伊宁市西环北路1888号凯旋城</t>
  </si>
  <si>
    <t>袁欣龙</t>
  </si>
  <si>
    <t>李建军</t>
  </si>
  <si>
    <t>程瑞章</t>
  </si>
  <si>
    <t>梁金才</t>
  </si>
  <si>
    <t>杨廷敏</t>
  </si>
  <si>
    <t>金建炜</t>
  </si>
  <si>
    <t>范江河</t>
  </si>
  <si>
    <t>李欣钰</t>
  </si>
  <si>
    <t>居来提·依马木</t>
  </si>
  <si>
    <t>焦青柑</t>
  </si>
  <si>
    <t>李俊颐</t>
  </si>
  <si>
    <t>刘涛</t>
  </si>
  <si>
    <t>赵栋</t>
  </si>
  <si>
    <t>甘肃省张掖市山丹县山丹县东泉嘉园南区</t>
  </si>
  <si>
    <t>甘肃省张掖市山丹县甘肃省山丹县清泉镇西街村二社</t>
  </si>
  <si>
    <t>许培辉</t>
  </si>
  <si>
    <t>陈光成</t>
  </si>
  <si>
    <t>程波</t>
  </si>
  <si>
    <t>欧阳鑫</t>
  </si>
  <si>
    <t>文嗣沛</t>
  </si>
  <si>
    <t>广西玉林市玉州区广场东路13号金碧苑H栋商铺</t>
  </si>
  <si>
    <t>广西玉林市玉州区州佩社区6联59号</t>
  </si>
  <si>
    <t>廖端</t>
  </si>
  <si>
    <t>黄鹏展</t>
  </si>
  <si>
    <t>陈辉</t>
  </si>
  <si>
    <t>肖永胜</t>
  </si>
  <si>
    <t>四川省成都市金堂县淮口镇书院街109号</t>
  </si>
  <si>
    <t>四川省成都市金堂县淮口镇兴淮西苑21栋一单元四楼7号</t>
  </si>
  <si>
    <t>马瑞</t>
  </si>
  <si>
    <t>姚喜经</t>
  </si>
  <si>
    <t>山东省烟台市龙口市龙港街道桑园路5号</t>
  </si>
  <si>
    <t>山东省烟台市龙口市新嘉街道姚家新村70号</t>
  </si>
  <si>
    <t>林宏辉</t>
  </si>
  <si>
    <t>苗迪</t>
  </si>
  <si>
    <t>王永生</t>
  </si>
  <si>
    <t>浙江省宁波市象山县丹西街道新丰路</t>
  </si>
  <si>
    <t>浙江省宁波市象山县丹西街道洋心村</t>
  </si>
  <si>
    <t>何红香</t>
  </si>
  <si>
    <t>陈仁</t>
  </si>
  <si>
    <t>程静</t>
  </si>
  <si>
    <t>安徽省合肥市庐阳区安徽省合肥市庐阳区金都社区商业示范点062号</t>
  </si>
  <si>
    <t>安徽省合肥市庐阳区安徽省合肥市庐阳区北二环路与荣事达大道交叉口丽都名邸3栋202</t>
  </si>
  <si>
    <t>雷宗力</t>
  </si>
  <si>
    <t>彭威威</t>
  </si>
  <si>
    <t>柯明潮</t>
  </si>
  <si>
    <t>郑红</t>
  </si>
  <si>
    <t>湖北省恩施土家族苗族自治州鹤峰县湖北省鹤峰县容美镇中坝街</t>
  </si>
  <si>
    <t>湖北省恩施土家族苗族自治州鹤峰县湖北省鹤峰县容美镇中坝街银坤花园A</t>
  </si>
  <si>
    <t>屈凯航</t>
  </si>
  <si>
    <t>付楠</t>
  </si>
  <si>
    <t>黄慧军</t>
  </si>
  <si>
    <t>陈艳光</t>
  </si>
  <si>
    <t>肖红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</si>
</sst>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FC755-0B24-4EA3-A941-DBFE5274321A}">
  <dimension ref="A1:G982"/>
  <sheetViews>
    <sheetView tabSelected="1" workbookViewId="0">
      <selection sqref="A1:XFD500"/>
    </sheetView>
  </sheetViews>
  <sheetFormatPr defaultRowHeight="14.25" x14ac:dyDescent="0.2"/>
  <sheetData>
    <row r="1" spans="1:7" x14ac:dyDescent="0.2">
      <c r="A1" t="s">
        <v>0</v>
      </c>
      <c r="B1" t="str">
        <f>"15090872715"</f>
        <v>15090872715</v>
      </c>
      <c r="C1" t="s">
        <v>0</v>
      </c>
      <c r="D1" t="s">
        <v>0</v>
      </c>
      <c r="E1" t="s">
        <v>0</v>
      </c>
      <c r="F1" t="s">
        <v>1</v>
      </c>
      <c r="G1" t="str">
        <f>"2018-11-20 13:28:52"</f>
        <v>2018-11-20 13:28:52</v>
      </c>
    </row>
    <row r="2" spans="1:7" x14ac:dyDescent="0.2">
      <c r="A2" t="s">
        <v>0</v>
      </c>
      <c r="B2" t="str">
        <f>"18482390633"</f>
        <v>18482390633</v>
      </c>
      <c r="C2" t="s">
        <v>0</v>
      </c>
      <c r="D2" t="s">
        <v>0</v>
      </c>
      <c r="E2" t="s">
        <v>0</v>
      </c>
      <c r="F2" t="s">
        <v>1</v>
      </c>
      <c r="G2" t="str">
        <f>"2018-11-20 13:28:43"</f>
        <v>2018-11-20 13:28:43</v>
      </c>
    </row>
    <row r="3" spans="1:7" x14ac:dyDescent="0.2">
      <c r="A3" t="s">
        <v>15</v>
      </c>
      <c r="B3" t="str">
        <f>"13267781257"</f>
        <v>13267781257</v>
      </c>
      <c r="C3" t="str">
        <f>"440582199411160928"</f>
        <v>440582199411160928</v>
      </c>
      <c r="D3" t="s">
        <v>0</v>
      </c>
      <c r="E3" t="s">
        <v>0</v>
      </c>
      <c r="F3" t="s">
        <v>1</v>
      </c>
      <c r="G3" t="str">
        <f>"2018-11-20 13:28:29"</f>
        <v>2018-11-20 13:28:29</v>
      </c>
    </row>
    <row r="4" spans="1:7" x14ac:dyDescent="0.2">
      <c r="A4" t="s">
        <v>16</v>
      </c>
      <c r="B4" t="str">
        <f>"17605946689"</f>
        <v>17605946689</v>
      </c>
      <c r="C4" t="str">
        <f>"350301199809022831"</f>
        <v>350301199809022831</v>
      </c>
      <c r="D4" t="s">
        <v>17</v>
      </c>
      <c r="E4" t="s">
        <v>18</v>
      </c>
      <c r="F4" t="s">
        <v>1</v>
      </c>
      <c r="G4" t="str">
        <f>"2018-11-20 13:28:28"</f>
        <v>2018-11-20 13:28:28</v>
      </c>
    </row>
    <row r="5" spans="1:7" x14ac:dyDescent="0.2">
      <c r="A5" t="s">
        <v>0</v>
      </c>
      <c r="B5" t="str">
        <f>"17077256584"</f>
        <v>17077256584</v>
      </c>
      <c r="C5" t="s">
        <v>0</v>
      </c>
      <c r="D5" t="s">
        <v>0</v>
      </c>
      <c r="E5" t="s">
        <v>0</v>
      </c>
      <c r="F5" t="s">
        <v>1</v>
      </c>
      <c r="G5" t="str">
        <f>"2018-11-20 13:28:14"</f>
        <v>2018-11-20 13:28:14</v>
      </c>
    </row>
    <row r="6" spans="1:7" x14ac:dyDescent="0.2">
      <c r="A6" t="s">
        <v>10</v>
      </c>
      <c r="B6" t="str">
        <f>"13453620104"</f>
        <v>13453620104</v>
      </c>
      <c r="C6" t="str">
        <f>"140511199411166848"</f>
        <v>140511199411166848</v>
      </c>
      <c r="D6" t="s">
        <v>0</v>
      </c>
      <c r="E6" t="s">
        <v>0</v>
      </c>
      <c r="F6" t="s">
        <v>1</v>
      </c>
      <c r="G6" t="str">
        <f>"2018-11-20 13:27:56"</f>
        <v>2018-11-20 13:27:56</v>
      </c>
    </row>
    <row r="7" spans="1:7" x14ac:dyDescent="0.2">
      <c r="A7" t="s">
        <v>19</v>
      </c>
      <c r="B7" t="str">
        <f>"15131111174"</f>
        <v>15131111174</v>
      </c>
      <c r="C7" t="str">
        <f>"132201199307272676"</f>
        <v>132201199307272676</v>
      </c>
      <c r="D7" t="s">
        <v>0</v>
      </c>
      <c r="E7" t="s">
        <v>0</v>
      </c>
      <c r="F7" t="s">
        <v>1</v>
      </c>
      <c r="G7" t="str">
        <f>"2018-11-20 13:27:54"</f>
        <v>2018-11-20 13:27:54</v>
      </c>
    </row>
    <row r="8" spans="1:7" x14ac:dyDescent="0.2">
      <c r="A8" t="s">
        <v>0</v>
      </c>
      <c r="B8" t="str">
        <f>"18774433468"</f>
        <v>18774433468</v>
      </c>
      <c r="C8" t="s">
        <v>0</v>
      </c>
      <c r="D8" t="s">
        <v>0</v>
      </c>
      <c r="E8" t="s">
        <v>0</v>
      </c>
      <c r="F8" t="s">
        <v>1</v>
      </c>
      <c r="G8" t="str">
        <f>"2018-11-20 13:27:53"</f>
        <v>2018-11-20 13:27:53</v>
      </c>
    </row>
    <row r="9" spans="1:7" x14ac:dyDescent="0.2">
      <c r="A9" t="s">
        <v>0</v>
      </c>
      <c r="B9" t="str">
        <f>"13955615447"</f>
        <v>13955615447</v>
      </c>
      <c r="C9" t="s">
        <v>0</v>
      </c>
      <c r="D9" t="s">
        <v>0</v>
      </c>
      <c r="E9" t="s">
        <v>0</v>
      </c>
      <c r="F9" t="s">
        <v>1</v>
      </c>
      <c r="G9" t="str">
        <f>"2018-11-20 13:27:49"</f>
        <v>2018-11-20 13:27:49</v>
      </c>
    </row>
    <row r="10" spans="1:7" x14ac:dyDescent="0.2">
      <c r="A10" t="s">
        <v>20</v>
      </c>
      <c r="B10" t="str">
        <f>"18183804532"</f>
        <v>18183804532</v>
      </c>
      <c r="C10" t="str">
        <f>"430426197606082715"</f>
        <v>430426197606082715</v>
      </c>
      <c r="D10" t="s">
        <v>0</v>
      </c>
      <c r="E10" t="s">
        <v>0</v>
      </c>
      <c r="F10" t="s">
        <v>1</v>
      </c>
      <c r="G10" t="str">
        <f>"2018-11-20 13:27:28"</f>
        <v>2018-11-20 13:27:28</v>
      </c>
    </row>
    <row r="11" spans="1:7" x14ac:dyDescent="0.2">
      <c r="A11" t="s">
        <v>21</v>
      </c>
      <c r="B11" t="str">
        <f>"13854187572"</f>
        <v>13854187572</v>
      </c>
      <c r="C11" t="str">
        <f>"370181199211112722"</f>
        <v>370181199211112722</v>
      </c>
      <c r="D11" t="s">
        <v>0</v>
      </c>
      <c r="E11" t="s">
        <v>0</v>
      </c>
      <c r="F11" t="s">
        <v>1</v>
      </c>
      <c r="G11" t="str">
        <f>"2018-11-20 13:27:07"</f>
        <v>2018-11-20 13:27:07</v>
      </c>
    </row>
    <row r="12" spans="1:7" x14ac:dyDescent="0.2">
      <c r="A12" t="s">
        <v>0</v>
      </c>
      <c r="B12" t="str">
        <f>"15062281880"</f>
        <v>15062281880</v>
      </c>
      <c r="C12" t="s">
        <v>0</v>
      </c>
      <c r="D12" t="s">
        <v>0</v>
      </c>
      <c r="E12" t="s">
        <v>0</v>
      </c>
      <c r="F12" t="s">
        <v>1</v>
      </c>
      <c r="G12" t="str">
        <f>"2018-11-20 13:26:48"</f>
        <v>2018-11-20 13:26:48</v>
      </c>
    </row>
    <row r="13" spans="1:7" x14ac:dyDescent="0.2">
      <c r="A13" t="s">
        <v>22</v>
      </c>
      <c r="B13" t="str">
        <f>"15843377781"</f>
        <v>15843377781</v>
      </c>
      <c r="C13" t="str">
        <f>"132330197812122415"</f>
        <v>132330197812122415</v>
      </c>
      <c r="D13" t="s">
        <v>0</v>
      </c>
      <c r="E13" t="s">
        <v>0</v>
      </c>
      <c r="F13" t="s">
        <v>1</v>
      </c>
      <c r="G13" t="str">
        <f>"2018-11-20 13:26:45"</f>
        <v>2018-11-20 13:26:45</v>
      </c>
    </row>
    <row r="14" spans="1:7" x14ac:dyDescent="0.2">
      <c r="A14" t="s">
        <v>0</v>
      </c>
      <c r="B14" t="str">
        <f>"17636624596"</f>
        <v>17636624596</v>
      </c>
      <c r="C14" t="s">
        <v>0</v>
      </c>
      <c r="D14" t="s">
        <v>0</v>
      </c>
      <c r="E14" t="s">
        <v>0</v>
      </c>
      <c r="F14" t="s">
        <v>1</v>
      </c>
      <c r="G14" t="str">
        <f>"2018-11-20 13:26:38"</f>
        <v>2018-11-20 13:26:38</v>
      </c>
    </row>
    <row r="15" spans="1:7" x14ac:dyDescent="0.2">
      <c r="A15" t="s">
        <v>0</v>
      </c>
      <c r="B15" t="str">
        <f>"13216416338"</f>
        <v>13216416338</v>
      </c>
      <c r="C15" t="s">
        <v>0</v>
      </c>
      <c r="D15" t="s">
        <v>0</v>
      </c>
      <c r="E15" t="s">
        <v>0</v>
      </c>
      <c r="F15" t="s">
        <v>1</v>
      </c>
      <c r="G15" t="str">
        <f>"2018-11-20 13:26:31"</f>
        <v>2018-11-20 13:26:31</v>
      </c>
    </row>
    <row r="16" spans="1:7" x14ac:dyDescent="0.2">
      <c r="A16" t="s">
        <v>0</v>
      </c>
      <c r="B16" t="str">
        <f>"15677414823"</f>
        <v>15677414823</v>
      </c>
      <c r="C16" t="s">
        <v>0</v>
      </c>
      <c r="D16" t="s">
        <v>0</v>
      </c>
      <c r="E16" t="s">
        <v>0</v>
      </c>
      <c r="F16" t="s">
        <v>1</v>
      </c>
      <c r="G16" t="str">
        <f>"2018-11-20 13:26:11"</f>
        <v>2018-11-20 13:26:11</v>
      </c>
    </row>
    <row r="17" spans="1:7" x14ac:dyDescent="0.2">
      <c r="A17" t="s">
        <v>0</v>
      </c>
      <c r="B17" t="str">
        <f>"13436307138"</f>
        <v>13436307138</v>
      </c>
      <c r="C17" t="s">
        <v>0</v>
      </c>
      <c r="D17" t="s">
        <v>0</v>
      </c>
      <c r="E17" t="s">
        <v>0</v>
      </c>
      <c r="F17" t="s">
        <v>1</v>
      </c>
      <c r="G17" t="str">
        <f>"2018-11-20 13:26:00"</f>
        <v>2018-11-20 13:26:00</v>
      </c>
    </row>
    <row r="18" spans="1:7" x14ac:dyDescent="0.2">
      <c r="A18" t="s">
        <v>23</v>
      </c>
      <c r="B18" t="str">
        <f>"15104848822"</f>
        <v>15104848822</v>
      </c>
      <c r="C18" t="str">
        <f>"152221198807241432"</f>
        <v>152221198807241432</v>
      </c>
      <c r="D18" t="s">
        <v>0</v>
      </c>
      <c r="E18" t="s">
        <v>0</v>
      </c>
      <c r="F18" t="s">
        <v>1</v>
      </c>
      <c r="G18" t="str">
        <f>"2018-11-20 13:25:24"</f>
        <v>2018-11-20 13:25:24</v>
      </c>
    </row>
    <row r="19" spans="1:7" x14ac:dyDescent="0.2">
      <c r="A19" t="s">
        <v>0</v>
      </c>
      <c r="B19" t="str">
        <f>"18398455051"</f>
        <v>18398455051</v>
      </c>
      <c r="C19" t="s">
        <v>0</v>
      </c>
      <c r="D19" t="s">
        <v>0</v>
      </c>
      <c r="E19" t="s">
        <v>0</v>
      </c>
      <c r="F19" t="s">
        <v>1</v>
      </c>
      <c r="G19" t="str">
        <f>"2018-11-20 13:25:10"</f>
        <v>2018-11-20 13:25:10</v>
      </c>
    </row>
    <row r="20" spans="1:7" x14ac:dyDescent="0.2">
      <c r="A20" t="s">
        <v>24</v>
      </c>
      <c r="B20" t="str">
        <f>"13723198754"</f>
        <v>13723198754</v>
      </c>
      <c r="C20" t="str">
        <f>"410802198507200036"</f>
        <v>410802198507200036</v>
      </c>
      <c r="D20" t="s">
        <v>0</v>
      </c>
      <c r="E20" t="s">
        <v>0</v>
      </c>
      <c r="F20" t="s">
        <v>1</v>
      </c>
      <c r="G20" t="str">
        <f>"2018-11-20 13:24:58"</f>
        <v>2018-11-20 13:24:58</v>
      </c>
    </row>
    <row r="21" spans="1:7" x14ac:dyDescent="0.2">
      <c r="A21" t="s">
        <v>25</v>
      </c>
      <c r="B21" t="str">
        <f>"15097100937"</f>
        <v>15097100937</v>
      </c>
      <c r="C21" t="str">
        <f>"622823199401133610"</f>
        <v>622823199401133610</v>
      </c>
      <c r="D21" t="s">
        <v>0</v>
      </c>
      <c r="E21" t="s">
        <v>0</v>
      </c>
      <c r="F21" t="s">
        <v>1</v>
      </c>
      <c r="G21" t="str">
        <f>"2018-11-20 13:24:00"</f>
        <v>2018-11-20 13:24:00</v>
      </c>
    </row>
    <row r="22" spans="1:7" x14ac:dyDescent="0.2">
      <c r="A22" t="s">
        <v>26</v>
      </c>
      <c r="B22" t="str">
        <f>"15308791185"</f>
        <v>15308791185</v>
      </c>
      <c r="C22" t="str">
        <f>"532729197712143017"</f>
        <v>532729197712143017</v>
      </c>
      <c r="D22" t="s">
        <v>0</v>
      </c>
      <c r="E22" t="s">
        <v>0</v>
      </c>
      <c r="F22" t="s">
        <v>1</v>
      </c>
      <c r="G22" t="str">
        <f>"2018-11-20 13:23:52"</f>
        <v>2018-11-20 13:23:52</v>
      </c>
    </row>
    <row r="23" spans="1:7" x14ac:dyDescent="0.2">
      <c r="A23" t="s">
        <v>27</v>
      </c>
      <c r="B23" t="str">
        <f>"15031392006"</f>
        <v>15031392006</v>
      </c>
      <c r="C23" t="str">
        <f>"130705199004202110"</f>
        <v>130705199004202110</v>
      </c>
      <c r="D23" t="s">
        <v>0</v>
      </c>
      <c r="E23" t="s">
        <v>0</v>
      </c>
      <c r="F23" t="s">
        <v>1</v>
      </c>
      <c r="G23" t="str">
        <f>"2018-11-20 13:23:50"</f>
        <v>2018-11-20 13:23:50</v>
      </c>
    </row>
    <row r="24" spans="1:7" x14ac:dyDescent="0.2">
      <c r="A24" t="s">
        <v>28</v>
      </c>
      <c r="B24" t="str">
        <f>"18993197474"</f>
        <v>18993197474</v>
      </c>
      <c r="C24" t="str">
        <f>"620123199712220914"</f>
        <v>620123199712220914</v>
      </c>
      <c r="D24" t="s">
        <v>0</v>
      </c>
      <c r="E24" t="s">
        <v>0</v>
      </c>
      <c r="F24" t="s">
        <v>1</v>
      </c>
      <c r="G24" t="str">
        <f>"2018-11-20 13:23:36"</f>
        <v>2018-11-20 13:23:36</v>
      </c>
    </row>
    <row r="25" spans="1:7" x14ac:dyDescent="0.2">
      <c r="A25" t="s">
        <v>29</v>
      </c>
      <c r="B25" t="str">
        <f>"13930937377"</f>
        <v>13930937377</v>
      </c>
      <c r="C25" t="str">
        <f>"130528198610184812"</f>
        <v>130528198610184812</v>
      </c>
      <c r="D25" t="s">
        <v>0</v>
      </c>
      <c r="E25" t="s">
        <v>0</v>
      </c>
      <c r="F25" t="s">
        <v>1</v>
      </c>
      <c r="G25" t="str">
        <f>"2018-11-20 13:23:18"</f>
        <v>2018-11-20 13:23:18</v>
      </c>
    </row>
    <row r="26" spans="1:7" x14ac:dyDescent="0.2">
      <c r="A26" t="s">
        <v>0</v>
      </c>
      <c r="B26" t="str">
        <f>"15093092011"</f>
        <v>15093092011</v>
      </c>
      <c r="C26" t="s">
        <v>0</v>
      </c>
      <c r="D26" t="s">
        <v>0</v>
      </c>
      <c r="E26" t="s">
        <v>0</v>
      </c>
      <c r="F26" t="s">
        <v>1</v>
      </c>
      <c r="G26" t="str">
        <f>"2018-11-20 13:22:50"</f>
        <v>2018-11-20 13:22:50</v>
      </c>
    </row>
    <row r="27" spans="1:7" x14ac:dyDescent="0.2">
      <c r="A27" t="s">
        <v>0</v>
      </c>
      <c r="B27" t="str">
        <f>"13384699213"</f>
        <v>13384699213</v>
      </c>
      <c r="C27" t="s">
        <v>0</v>
      </c>
      <c r="D27" t="s">
        <v>0</v>
      </c>
      <c r="E27" t="s">
        <v>0</v>
      </c>
      <c r="F27" t="s">
        <v>1</v>
      </c>
      <c r="G27" t="str">
        <f>"2018-11-20 13:22:48"</f>
        <v>2018-11-20 13:22:48</v>
      </c>
    </row>
    <row r="28" spans="1:7" x14ac:dyDescent="0.2">
      <c r="A28" t="s">
        <v>30</v>
      </c>
      <c r="B28" t="str">
        <f>"17308147489"</f>
        <v>17308147489</v>
      </c>
      <c r="C28" t="str">
        <f>"511324199406103210"</f>
        <v>511324199406103210</v>
      </c>
      <c r="D28" t="s">
        <v>0</v>
      </c>
      <c r="E28" t="s">
        <v>0</v>
      </c>
      <c r="F28" t="s">
        <v>1</v>
      </c>
      <c r="G28" t="str">
        <f>"2018-11-20 13:22:48"</f>
        <v>2018-11-20 13:22:48</v>
      </c>
    </row>
    <row r="29" spans="1:7" x14ac:dyDescent="0.2">
      <c r="A29" t="s">
        <v>31</v>
      </c>
      <c r="B29" t="str">
        <f>"13704526865"</f>
        <v>13704526865</v>
      </c>
      <c r="C29" t="str">
        <f>"23022519871124101X"</f>
        <v>23022519871124101X</v>
      </c>
      <c r="D29" t="s">
        <v>0</v>
      </c>
      <c r="E29" t="s">
        <v>0</v>
      </c>
      <c r="F29" t="s">
        <v>1</v>
      </c>
      <c r="G29" t="str">
        <f>"2018-11-20 13:22:18"</f>
        <v>2018-11-20 13:22:18</v>
      </c>
    </row>
    <row r="30" spans="1:7" x14ac:dyDescent="0.2">
      <c r="A30" t="s">
        <v>32</v>
      </c>
      <c r="B30" t="str">
        <f>"13889625191"</f>
        <v>13889625191</v>
      </c>
      <c r="C30" t="str">
        <f>"220724199004182413"</f>
        <v>220724199004182413</v>
      </c>
      <c r="D30" t="s">
        <v>0</v>
      </c>
      <c r="E30" t="s">
        <v>0</v>
      </c>
      <c r="F30" t="s">
        <v>1</v>
      </c>
      <c r="G30" t="str">
        <f>"2018-11-20 13:22:16"</f>
        <v>2018-11-20 13:22:16</v>
      </c>
    </row>
    <row r="31" spans="1:7" x14ac:dyDescent="0.2">
      <c r="A31" t="s">
        <v>33</v>
      </c>
      <c r="B31" t="str">
        <f>"13407619637"</f>
        <v>13407619637</v>
      </c>
      <c r="C31" t="str">
        <f>"370729197002222990"</f>
        <v>370729197002222990</v>
      </c>
      <c r="D31" t="s">
        <v>0</v>
      </c>
      <c r="E31" t="s">
        <v>0</v>
      </c>
      <c r="F31" t="s">
        <v>1</v>
      </c>
      <c r="G31" t="str">
        <f>"2018-11-20 13:22:14"</f>
        <v>2018-11-20 13:22:14</v>
      </c>
    </row>
    <row r="32" spans="1:7" x14ac:dyDescent="0.2">
      <c r="A32" t="s">
        <v>0</v>
      </c>
      <c r="B32" t="str">
        <f>"13074029972"</f>
        <v>13074029972</v>
      </c>
      <c r="C32" t="s">
        <v>0</v>
      </c>
      <c r="D32" t="s">
        <v>0</v>
      </c>
      <c r="E32" t="s">
        <v>0</v>
      </c>
      <c r="F32" t="s">
        <v>1</v>
      </c>
      <c r="G32" t="str">
        <f>"2018-11-20 13:21:50"</f>
        <v>2018-11-20 13:21:50</v>
      </c>
    </row>
    <row r="33" spans="1:7" x14ac:dyDescent="0.2">
      <c r="A33" t="s">
        <v>34</v>
      </c>
      <c r="B33" t="str">
        <f>"18200711285"</f>
        <v>18200711285</v>
      </c>
      <c r="C33" t="str">
        <f>"410222199010042033"</f>
        <v>410222199010042033</v>
      </c>
      <c r="D33" t="s">
        <v>0</v>
      </c>
      <c r="E33" t="s">
        <v>0</v>
      </c>
      <c r="F33" t="s">
        <v>1</v>
      </c>
      <c r="G33" t="str">
        <f>"2018-11-20 13:21:50"</f>
        <v>2018-11-20 13:21:50</v>
      </c>
    </row>
    <row r="34" spans="1:7" x14ac:dyDescent="0.2">
      <c r="A34" t="s">
        <v>0</v>
      </c>
      <c r="B34" t="str">
        <f>"15205562056"</f>
        <v>15205562056</v>
      </c>
      <c r="C34" t="s">
        <v>0</v>
      </c>
      <c r="D34" t="s">
        <v>0</v>
      </c>
      <c r="E34" t="s">
        <v>0</v>
      </c>
      <c r="F34" t="s">
        <v>1</v>
      </c>
      <c r="G34" t="str">
        <f>"2018-11-20 13:21:34"</f>
        <v>2018-11-20 13:21:34</v>
      </c>
    </row>
    <row r="35" spans="1:7" x14ac:dyDescent="0.2">
      <c r="A35" t="s">
        <v>35</v>
      </c>
      <c r="B35" t="str">
        <f>"17697210206"</f>
        <v>17697210206</v>
      </c>
      <c r="C35" t="str">
        <f>"630102199604100413"</f>
        <v>630102199604100413</v>
      </c>
      <c r="D35" t="s">
        <v>0</v>
      </c>
      <c r="E35" t="s">
        <v>0</v>
      </c>
      <c r="F35" t="s">
        <v>1</v>
      </c>
      <c r="G35" t="str">
        <f>"2018-11-20 13:21:15"</f>
        <v>2018-11-20 13:21:15</v>
      </c>
    </row>
    <row r="36" spans="1:7" x14ac:dyDescent="0.2">
      <c r="A36" t="s">
        <v>36</v>
      </c>
      <c r="B36" t="str">
        <f>"15598382158"</f>
        <v>15598382158</v>
      </c>
      <c r="C36" t="str">
        <f>"152624196506280317"</f>
        <v>152624196506280317</v>
      </c>
      <c r="D36" t="s">
        <v>0</v>
      </c>
      <c r="E36" t="s">
        <v>0</v>
      </c>
      <c r="F36" t="s">
        <v>1</v>
      </c>
      <c r="G36" t="str">
        <f>"2018-11-20 13:21:12"</f>
        <v>2018-11-20 13:21:12</v>
      </c>
    </row>
    <row r="37" spans="1:7" x14ac:dyDescent="0.2">
      <c r="A37" t="s">
        <v>37</v>
      </c>
      <c r="B37" t="str">
        <f>"15294326069"</f>
        <v>15294326069</v>
      </c>
      <c r="C37" t="str">
        <f>"622322199312080613"</f>
        <v>622322199312080613</v>
      </c>
      <c r="D37" t="s">
        <v>0</v>
      </c>
      <c r="E37" t="s">
        <v>0</v>
      </c>
      <c r="F37" t="s">
        <v>1</v>
      </c>
      <c r="G37" t="str">
        <f>"2018-11-20 13:20:58"</f>
        <v>2018-11-20 13:20:58</v>
      </c>
    </row>
    <row r="38" spans="1:7" x14ac:dyDescent="0.2">
      <c r="A38" t="s">
        <v>0</v>
      </c>
      <c r="B38" t="str">
        <f>"13771381114"</f>
        <v>13771381114</v>
      </c>
      <c r="C38" t="s">
        <v>0</v>
      </c>
      <c r="D38" t="s">
        <v>0</v>
      </c>
      <c r="E38" t="s">
        <v>0</v>
      </c>
      <c r="F38" t="s">
        <v>1</v>
      </c>
      <c r="G38" t="str">
        <f>"2018-11-20 13:20:48"</f>
        <v>2018-11-20 13:20:48</v>
      </c>
    </row>
    <row r="39" spans="1:7" x14ac:dyDescent="0.2">
      <c r="A39" t="s">
        <v>38</v>
      </c>
      <c r="B39" t="str">
        <f>"18095055111"</f>
        <v>18095055111</v>
      </c>
      <c r="C39" t="str">
        <f>"511112199602160718"</f>
        <v>511112199602160718</v>
      </c>
      <c r="D39" t="s">
        <v>0</v>
      </c>
      <c r="E39" t="s">
        <v>0</v>
      </c>
      <c r="F39" t="s">
        <v>1</v>
      </c>
      <c r="G39" t="str">
        <f>"2018-11-20 13:20:29"</f>
        <v>2018-11-20 13:20:29</v>
      </c>
    </row>
    <row r="40" spans="1:7" x14ac:dyDescent="0.2">
      <c r="A40" t="s">
        <v>0</v>
      </c>
      <c r="B40" t="str">
        <f>"18284243076"</f>
        <v>18284243076</v>
      </c>
      <c r="C40" t="s">
        <v>0</v>
      </c>
      <c r="D40" t="s">
        <v>0</v>
      </c>
      <c r="E40" t="s">
        <v>0</v>
      </c>
      <c r="F40" t="s">
        <v>1</v>
      </c>
      <c r="G40" t="str">
        <f>"2018-11-20 13:20:23"</f>
        <v>2018-11-20 13:20:23</v>
      </c>
    </row>
    <row r="41" spans="1:7" x14ac:dyDescent="0.2">
      <c r="A41" t="s">
        <v>39</v>
      </c>
      <c r="B41" t="str">
        <f>"15112966050"</f>
        <v>15112966050</v>
      </c>
      <c r="C41" t="str">
        <f>"441224199901282910"</f>
        <v>441224199901282910</v>
      </c>
      <c r="D41" t="s">
        <v>0</v>
      </c>
      <c r="E41" t="s">
        <v>0</v>
      </c>
      <c r="F41" t="s">
        <v>1</v>
      </c>
      <c r="G41" t="str">
        <f>"2018-11-20 13:19:55"</f>
        <v>2018-11-20 13:19:55</v>
      </c>
    </row>
    <row r="42" spans="1:7" x14ac:dyDescent="0.2">
      <c r="A42" t="s">
        <v>0</v>
      </c>
      <c r="B42" t="str">
        <f>"17040852535"</f>
        <v>17040852535</v>
      </c>
      <c r="C42" t="s">
        <v>0</v>
      </c>
      <c r="D42" t="s">
        <v>0</v>
      </c>
      <c r="E42" t="s">
        <v>0</v>
      </c>
      <c r="F42" t="s">
        <v>1</v>
      </c>
      <c r="G42" t="str">
        <f>"2018-11-20 13:19:37"</f>
        <v>2018-11-20 13:19:37</v>
      </c>
    </row>
    <row r="43" spans="1:7" x14ac:dyDescent="0.2">
      <c r="A43" t="s">
        <v>0</v>
      </c>
      <c r="B43" t="str">
        <f>"18224610263"</f>
        <v>18224610263</v>
      </c>
      <c r="C43" t="s">
        <v>0</v>
      </c>
      <c r="D43" t="s">
        <v>0</v>
      </c>
      <c r="E43" t="s">
        <v>0</v>
      </c>
      <c r="F43" t="s">
        <v>1</v>
      </c>
      <c r="G43" t="str">
        <f>"2018-11-20 13:19:25"</f>
        <v>2018-11-20 13:19:25</v>
      </c>
    </row>
    <row r="44" spans="1:7" x14ac:dyDescent="0.2">
      <c r="A44" t="s">
        <v>40</v>
      </c>
      <c r="B44" t="str">
        <f>"13265536616"</f>
        <v>13265536616</v>
      </c>
      <c r="C44" t="str">
        <f>"430482200010276899"</f>
        <v>430482200010276899</v>
      </c>
      <c r="D44" t="s">
        <v>0</v>
      </c>
      <c r="E44" t="s">
        <v>0</v>
      </c>
      <c r="F44" t="s">
        <v>1</v>
      </c>
      <c r="G44" t="str">
        <f>"2018-11-20 13:19:20"</f>
        <v>2018-11-20 13:19:20</v>
      </c>
    </row>
    <row r="45" spans="1:7" x14ac:dyDescent="0.2">
      <c r="A45" t="s">
        <v>41</v>
      </c>
      <c r="B45" t="str">
        <f>"15025496198"</f>
        <v>15025496198</v>
      </c>
      <c r="C45" t="str">
        <f>"500223199008102074"</f>
        <v>500223199008102074</v>
      </c>
      <c r="D45" t="s">
        <v>0</v>
      </c>
      <c r="E45" t="s">
        <v>0</v>
      </c>
      <c r="F45" t="s">
        <v>1</v>
      </c>
      <c r="G45" t="str">
        <f>"2018-11-20 13:18:32"</f>
        <v>2018-11-20 13:18:32</v>
      </c>
    </row>
    <row r="46" spans="1:7" x14ac:dyDescent="0.2">
      <c r="A46" t="s">
        <v>42</v>
      </c>
      <c r="B46" t="str">
        <f>"15171158292"</f>
        <v>15171158292</v>
      </c>
      <c r="C46" t="str">
        <f>"420583199410271039"</f>
        <v>420583199410271039</v>
      </c>
      <c r="D46" t="s">
        <v>0</v>
      </c>
      <c r="E46" t="s">
        <v>0</v>
      </c>
      <c r="F46" t="s">
        <v>1</v>
      </c>
      <c r="G46" t="str">
        <f>"2018-11-20 13:18:22"</f>
        <v>2018-11-20 13:18:22</v>
      </c>
    </row>
    <row r="47" spans="1:7" x14ac:dyDescent="0.2">
      <c r="A47" t="s">
        <v>43</v>
      </c>
      <c r="B47" t="str">
        <f>"13930229673"</f>
        <v>13930229673</v>
      </c>
      <c r="C47" t="str">
        <f>"130636198208252878"</f>
        <v>130636198208252878</v>
      </c>
      <c r="D47" t="s">
        <v>44</v>
      </c>
      <c r="E47" t="s">
        <v>45</v>
      </c>
      <c r="F47" t="s">
        <v>1</v>
      </c>
      <c r="G47" t="str">
        <f>"2018-11-20 13:17:09"</f>
        <v>2018-11-20 13:17:09</v>
      </c>
    </row>
    <row r="48" spans="1:7" x14ac:dyDescent="0.2">
      <c r="A48" t="s">
        <v>46</v>
      </c>
      <c r="B48" t="str">
        <f>"15826466525"</f>
        <v>15826466525</v>
      </c>
      <c r="C48" t="str">
        <f>"622621198506170612"</f>
        <v>622621198506170612</v>
      </c>
      <c r="D48" t="s">
        <v>0</v>
      </c>
      <c r="E48" t="s">
        <v>0</v>
      </c>
      <c r="F48" t="s">
        <v>1</v>
      </c>
      <c r="G48" t="str">
        <f>"2018-11-20 13:16:57"</f>
        <v>2018-11-20 13:16:57</v>
      </c>
    </row>
    <row r="49" spans="1:7" x14ac:dyDescent="0.2">
      <c r="A49" t="s">
        <v>0</v>
      </c>
      <c r="B49" t="str">
        <f>"15355082762"</f>
        <v>15355082762</v>
      </c>
      <c r="C49" t="s">
        <v>0</v>
      </c>
      <c r="D49" t="s">
        <v>0</v>
      </c>
      <c r="E49" t="s">
        <v>0</v>
      </c>
      <c r="F49" t="s">
        <v>1</v>
      </c>
      <c r="G49" t="str">
        <f>"2018-11-20 13:16:46"</f>
        <v>2018-11-20 13:16:46</v>
      </c>
    </row>
    <row r="50" spans="1:7" x14ac:dyDescent="0.2">
      <c r="A50" t="s">
        <v>11</v>
      </c>
      <c r="B50" t="str">
        <f>"18617332443"</f>
        <v>18617332443</v>
      </c>
      <c r="C50" t="str">
        <f>"513022198612246835"</f>
        <v>513022198612246835</v>
      </c>
      <c r="D50" t="s">
        <v>47</v>
      </c>
      <c r="E50" t="s">
        <v>48</v>
      </c>
      <c r="F50" t="s">
        <v>1</v>
      </c>
      <c r="G50" t="str">
        <f>"2018-11-20 13:16:45"</f>
        <v>2018-11-20 13:16:45</v>
      </c>
    </row>
    <row r="51" spans="1:7" x14ac:dyDescent="0.2">
      <c r="A51" t="s">
        <v>49</v>
      </c>
      <c r="B51" t="str">
        <f>"15767921168"</f>
        <v>15767921168</v>
      </c>
      <c r="C51" t="str">
        <f>"440824197907050013"</f>
        <v>440824197907050013</v>
      </c>
      <c r="D51" t="s">
        <v>0</v>
      </c>
      <c r="E51" t="s">
        <v>0</v>
      </c>
      <c r="F51" t="s">
        <v>1</v>
      </c>
      <c r="G51" t="str">
        <f>"2018-11-20 13:16:26"</f>
        <v>2018-11-20 13:16:26</v>
      </c>
    </row>
    <row r="52" spans="1:7" x14ac:dyDescent="0.2">
      <c r="A52" t="s">
        <v>50</v>
      </c>
      <c r="B52" t="str">
        <f>"15103462705"</f>
        <v>15103462705</v>
      </c>
      <c r="C52" t="str">
        <f>"142725198207192850"</f>
        <v>142725198207192850</v>
      </c>
      <c r="D52" t="s">
        <v>0</v>
      </c>
      <c r="E52" t="s">
        <v>0</v>
      </c>
      <c r="F52" t="s">
        <v>1</v>
      </c>
      <c r="G52" t="str">
        <f>"2018-11-20 13:15:52"</f>
        <v>2018-11-20 13:15:52</v>
      </c>
    </row>
    <row r="53" spans="1:7" x14ac:dyDescent="0.2">
      <c r="A53" t="s">
        <v>0</v>
      </c>
      <c r="B53" t="str">
        <f>"18885439552"</f>
        <v>18885439552</v>
      </c>
      <c r="C53" t="s">
        <v>0</v>
      </c>
      <c r="D53" t="s">
        <v>0</v>
      </c>
      <c r="E53" t="s">
        <v>0</v>
      </c>
      <c r="F53" t="s">
        <v>1</v>
      </c>
      <c r="G53" t="str">
        <f>"2018-11-20 13:15:27"</f>
        <v>2018-11-20 13:15:27</v>
      </c>
    </row>
    <row r="54" spans="1:7" x14ac:dyDescent="0.2">
      <c r="A54" t="s">
        <v>0</v>
      </c>
      <c r="B54" t="str">
        <f>"15220093513"</f>
        <v>15220093513</v>
      </c>
      <c r="C54" t="s">
        <v>0</v>
      </c>
      <c r="D54" t="s">
        <v>0</v>
      </c>
      <c r="E54" t="s">
        <v>0</v>
      </c>
      <c r="F54" t="s">
        <v>1</v>
      </c>
      <c r="G54" t="str">
        <f>"2018-11-20 13:14:51"</f>
        <v>2018-11-20 13:14:51</v>
      </c>
    </row>
    <row r="55" spans="1:7" x14ac:dyDescent="0.2">
      <c r="A55" t="s">
        <v>51</v>
      </c>
      <c r="B55" t="str">
        <f>"15170726777"</f>
        <v>15170726777</v>
      </c>
      <c r="C55" t="str">
        <f>"362426198401153514"</f>
        <v>362426198401153514</v>
      </c>
      <c r="D55" t="s">
        <v>0</v>
      </c>
      <c r="E55" t="s">
        <v>0</v>
      </c>
      <c r="F55" t="s">
        <v>1</v>
      </c>
      <c r="G55" t="str">
        <f>"2018-11-20 13:14:16"</f>
        <v>2018-11-20 13:14:16</v>
      </c>
    </row>
    <row r="56" spans="1:7" x14ac:dyDescent="0.2">
      <c r="A56" t="s">
        <v>52</v>
      </c>
      <c r="B56" t="str">
        <f>"13610446465"</f>
        <v>13610446465</v>
      </c>
      <c r="C56" t="str">
        <f>"451229198811280312"</f>
        <v>451229198811280312</v>
      </c>
      <c r="D56" t="s">
        <v>0</v>
      </c>
      <c r="E56" t="s">
        <v>0</v>
      </c>
      <c r="F56" t="s">
        <v>1</v>
      </c>
      <c r="G56" t="str">
        <f>"2018-11-20 13:13:51"</f>
        <v>2018-11-20 13:13:51</v>
      </c>
    </row>
    <row r="57" spans="1:7" x14ac:dyDescent="0.2">
      <c r="A57" t="s">
        <v>53</v>
      </c>
      <c r="B57" t="str">
        <f>"18861227707"</f>
        <v>18861227707</v>
      </c>
      <c r="C57" t="str">
        <f>"320723199412133212"</f>
        <v>320723199412133212</v>
      </c>
      <c r="D57" t="s">
        <v>54</v>
      </c>
      <c r="E57" t="s">
        <v>55</v>
      </c>
      <c r="F57" t="s">
        <v>1</v>
      </c>
      <c r="G57" t="str">
        <f>"2018-11-20 13:13:23"</f>
        <v>2018-11-20 13:13:23</v>
      </c>
    </row>
    <row r="58" spans="1:7" x14ac:dyDescent="0.2">
      <c r="A58" t="s">
        <v>56</v>
      </c>
      <c r="B58" t="str">
        <f>"18211763101"</f>
        <v>18211763101</v>
      </c>
      <c r="C58" t="str">
        <f>"411521199304182593"</f>
        <v>411521199304182593</v>
      </c>
      <c r="D58" t="s">
        <v>0</v>
      </c>
      <c r="E58" t="s">
        <v>0</v>
      </c>
      <c r="F58" t="s">
        <v>1</v>
      </c>
      <c r="G58" t="str">
        <f>"2018-11-20 13:13:14"</f>
        <v>2018-11-20 13:13:14</v>
      </c>
    </row>
    <row r="59" spans="1:7" x14ac:dyDescent="0.2">
      <c r="A59" t="s">
        <v>57</v>
      </c>
      <c r="B59" t="str">
        <f>"13888388674"</f>
        <v>13888388674</v>
      </c>
      <c r="C59" t="str">
        <f>"53012619900918105X"</f>
        <v>53012619900918105X</v>
      </c>
      <c r="D59" t="s">
        <v>0</v>
      </c>
      <c r="E59" t="s">
        <v>0</v>
      </c>
      <c r="F59" t="s">
        <v>1</v>
      </c>
      <c r="G59" t="str">
        <f>"2018-11-20 13:13:11"</f>
        <v>2018-11-20 13:13:11</v>
      </c>
    </row>
    <row r="60" spans="1:7" x14ac:dyDescent="0.2">
      <c r="A60" t="s">
        <v>0</v>
      </c>
      <c r="B60" t="str">
        <f>"18745970590"</f>
        <v>18745970590</v>
      </c>
      <c r="C60" t="s">
        <v>0</v>
      </c>
      <c r="D60" t="s">
        <v>0</v>
      </c>
      <c r="E60" t="s">
        <v>0</v>
      </c>
      <c r="F60" t="s">
        <v>1</v>
      </c>
      <c r="G60" t="str">
        <f>"2018-11-20 13:12:50"</f>
        <v>2018-11-20 13:12:50</v>
      </c>
    </row>
    <row r="61" spans="1:7" x14ac:dyDescent="0.2">
      <c r="A61" t="s">
        <v>58</v>
      </c>
      <c r="B61" t="str">
        <f>"15288580002"</f>
        <v>15288580002</v>
      </c>
      <c r="C61" t="str">
        <f>"532328199005151924"</f>
        <v>532328199005151924</v>
      </c>
      <c r="D61" t="s">
        <v>59</v>
      </c>
      <c r="E61" t="s">
        <v>60</v>
      </c>
      <c r="F61" t="s">
        <v>1</v>
      </c>
      <c r="G61" t="str">
        <f>"2018-11-20 13:11:57"</f>
        <v>2018-11-20 13:11:57</v>
      </c>
    </row>
    <row r="62" spans="1:7" x14ac:dyDescent="0.2">
      <c r="A62" t="s">
        <v>0</v>
      </c>
      <c r="B62" t="str">
        <f>"18221963329"</f>
        <v>18221963329</v>
      </c>
      <c r="C62" t="s">
        <v>0</v>
      </c>
      <c r="D62" t="s">
        <v>0</v>
      </c>
      <c r="E62" t="s">
        <v>0</v>
      </c>
      <c r="F62" t="s">
        <v>1</v>
      </c>
      <c r="G62" t="str">
        <f>"2018-11-20 13:10:46"</f>
        <v>2018-11-20 13:10:46</v>
      </c>
    </row>
    <row r="63" spans="1:7" x14ac:dyDescent="0.2">
      <c r="A63" t="s">
        <v>61</v>
      </c>
      <c r="B63" t="str">
        <f>"13912628387"</f>
        <v>13912628387</v>
      </c>
      <c r="C63" t="str">
        <f>"320504198108072019"</f>
        <v>320504198108072019</v>
      </c>
      <c r="D63" t="s">
        <v>0</v>
      </c>
      <c r="E63" t="s">
        <v>0</v>
      </c>
      <c r="F63" t="s">
        <v>1</v>
      </c>
      <c r="G63" t="str">
        <f>"2018-11-20 13:10:29"</f>
        <v>2018-11-20 13:10:29</v>
      </c>
    </row>
    <row r="64" spans="1:7" x14ac:dyDescent="0.2">
      <c r="A64" t="s">
        <v>62</v>
      </c>
      <c r="B64" t="str">
        <f>"18239494179"</f>
        <v>18239494179</v>
      </c>
      <c r="C64" t="str">
        <f>"412702198906231813"</f>
        <v>412702198906231813</v>
      </c>
      <c r="D64" t="s">
        <v>0</v>
      </c>
      <c r="E64" t="s">
        <v>0</v>
      </c>
      <c r="F64" t="s">
        <v>1</v>
      </c>
      <c r="G64" t="str">
        <f>"2018-11-20 13:10:16"</f>
        <v>2018-11-20 13:10:16</v>
      </c>
    </row>
    <row r="65" spans="1:7" x14ac:dyDescent="0.2">
      <c r="A65" t="s">
        <v>0</v>
      </c>
      <c r="B65" t="str">
        <f>"15774121066"</f>
        <v>15774121066</v>
      </c>
      <c r="C65" t="s">
        <v>0</v>
      </c>
      <c r="D65" t="s">
        <v>0</v>
      </c>
      <c r="E65" t="s">
        <v>0</v>
      </c>
      <c r="F65" t="s">
        <v>1</v>
      </c>
      <c r="G65" t="str">
        <f>"2018-11-20 13:09:57"</f>
        <v>2018-11-20 13:09:57</v>
      </c>
    </row>
    <row r="66" spans="1:7" x14ac:dyDescent="0.2">
      <c r="A66" t="s">
        <v>63</v>
      </c>
      <c r="B66" t="str">
        <f>"17505817521"</f>
        <v>17505817521</v>
      </c>
      <c r="C66" t="str">
        <f>"412725199512249139"</f>
        <v>412725199512249139</v>
      </c>
      <c r="D66" t="s">
        <v>0</v>
      </c>
      <c r="E66" t="s">
        <v>0</v>
      </c>
      <c r="F66" t="s">
        <v>1</v>
      </c>
      <c r="G66" t="str">
        <f>"2018-11-20 13:09:48"</f>
        <v>2018-11-20 13:09:48</v>
      </c>
    </row>
    <row r="67" spans="1:7" x14ac:dyDescent="0.2">
      <c r="A67" t="s">
        <v>0</v>
      </c>
      <c r="B67" t="str">
        <f>"15054330388"</f>
        <v>15054330388</v>
      </c>
      <c r="C67" t="s">
        <v>0</v>
      </c>
      <c r="D67" t="s">
        <v>0</v>
      </c>
      <c r="E67" t="s">
        <v>0</v>
      </c>
      <c r="F67" t="s">
        <v>1</v>
      </c>
      <c r="G67" t="str">
        <f>"2018-11-20 13:09:32"</f>
        <v>2018-11-20 13:09:32</v>
      </c>
    </row>
    <row r="68" spans="1:7" x14ac:dyDescent="0.2">
      <c r="A68" t="s">
        <v>64</v>
      </c>
      <c r="B68" t="str">
        <f>"13562197397"</f>
        <v>13562197397</v>
      </c>
      <c r="C68" t="str">
        <f>"371083198006103513"</f>
        <v>371083198006103513</v>
      </c>
      <c r="D68" t="s">
        <v>0</v>
      </c>
      <c r="E68" t="s">
        <v>0</v>
      </c>
      <c r="F68" t="s">
        <v>1</v>
      </c>
      <c r="G68" t="str">
        <f>"2018-11-20 13:09:23"</f>
        <v>2018-11-20 13:09:23</v>
      </c>
    </row>
    <row r="69" spans="1:7" x14ac:dyDescent="0.2">
      <c r="A69" t="s">
        <v>0</v>
      </c>
      <c r="B69" t="str">
        <f>"17313056018"</f>
        <v>17313056018</v>
      </c>
      <c r="C69" t="s">
        <v>0</v>
      </c>
      <c r="D69" t="s">
        <v>0</v>
      </c>
      <c r="E69" t="s">
        <v>0</v>
      </c>
      <c r="F69" t="s">
        <v>1</v>
      </c>
      <c r="G69" t="str">
        <f>"2018-11-20 13:09:10"</f>
        <v>2018-11-20 13:09:10</v>
      </c>
    </row>
    <row r="70" spans="1:7" x14ac:dyDescent="0.2">
      <c r="A70" t="s">
        <v>0</v>
      </c>
      <c r="B70" t="str">
        <f>"13544150940"</f>
        <v>13544150940</v>
      </c>
      <c r="C70" t="s">
        <v>0</v>
      </c>
      <c r="D70" t="s">
        <v>0</v>
      </c>
      <c r="E70" t="s">
        <v>0</v>
      </c>
      <c r="F70" t="s">
        <v>1</v>
      </c>
      <c r="G70" t="str">
        <f>"2018-11-20 13:08:35"</f>
        <v>2018-11-20 13:08:35</v>
      </c>
    </row>
    <row r="71" spans="1:7" x14ac:dyDescent="0.2">
      <c r="A71" t="s">
        <v>65</v>
      </c>
      <c r="B71" t="str">
        <f>"18833270106"</f>
        <v>18833270106</v>
      </c>
      <c r="C71" t="str">
        <f>"130622198402042059"</f>
        <v>130622198402042059</v>
      </c>
      <c r="D71" t="s">
        <v>0</v>
      </c>
      <c r="E71" t="s">
        <v>0</v>
      </c>
      <c r="F71" t="s">
        <v>1</v>
      </c>
      <c r="G71" t="str">
        <f>"2018-11-20 13:08:23"</f>
        <v>2018-11-20 13:08:23</v>
      </c>
    </row>
    <row r="72" spans="1:7" x14ac:dyDescent="0.2">
      <c r="A72" t="s">
        <v>66</v>
      </c>
      <c r="B72" t="str">
        <f>"15518757478"</f>
        <v>15518757478</v>
      </c>
      <c r="C72" t="str">
        <f>"411402199409161532"</f>
        <v>411402199409161532</v>
      </c>
      <c r="D72" t="s">
        <v>67</v>
      </c>
      <c r="E72" t="s">
        <v>68</v>
      </c>
      <c r="F72" t="s">
        <v>1</v>
      </c>
      <c r="G72" t="str">
        <f>"2018-11-20 13:08:19"</f>
        <v>2018-11-20 13:08:19</v>
      </c>
    </row>
    <row r="73" spans="1:7" x14ac:dyDescent="0.2">
      <c r="A73" t="s">
        <v>69</v>
      </c>
      <c r="B73" t="str">
        <f>"13557887652"</f>
        <v>13557887652</v>
      </c>
      <c r="C73" t="str">
        <f>"452731198608191816"</f>
        <v>452731198608191816</v>
      </c>
      <c r="D73" t="s">
        <v>0</v>
      </c>
      <c r="E73" t="s">
        <v>0</v>
      </c>
      <c r="F73" t="s">
        <v>1</v>
      </c>
      <c r="G73" t="str">
        <f>"2018-11-20 13:08:08"</f>
        <v>2018-11-20 13:08:08</v>
      </c>
    </row>
    <row r="74" spans="1:7" x14ac:dyDescent="0.2">
      <c r="A74" t="s">
        <v>70</v>
      </c>
      <c r="B74" t="str">
        <f>"18842633145"</f>
        <v>18842633145</v>
      </c>
      <c r="C74" t="str">
        <f>"210212197402280517"</f>
        <v>210212197402280517</v>
      </c>
      <c r="D74" t="s">
        <v>0</v>
      </c>
      <c r="E74" t="s">
        <v>0</v>
      </c>
      <c r="F74" t="s">
        <v>1</v>
      </c>
      <c r="G74" t="str">
        <f>"2018-11-20 13:08:03"</f>
        <v>2018-11-20 13:08:03</v>
      </c>
    </row>
    <row r="75" spans="1:7" x14ac:dyDescent="0.2">
      <c r="A75" t="s">
        <v>0</v>
      </c>
      <c r="B75" t="str">
        <f>"13853933004"</f>
        <v>13853933004</v>
      </c>
      <c r="C75" t="s">
        <v>0</v>
      </c>
      <c r="D75" t="s">
        <v>0</v>
      </c>
      <c r="E75" t="s">
        <v>0</v>
      </c>
      <c r="F75" t="s">
        <v>1</v>
      </c>
      <c r="G75" t="str">
        <f>"2018-11-20 13:07:27"</f>
        <v>2018-11-20 13:07:27</v>
      </c>
    </row>
    <row r="76" spans="1:7" x14ac:dyDescent="0.2">
      <c r="A76" t="s">
        <v>0</v>
      </c>
      <c r="B76" t="str">
        <f>"18733753753"</f>
        <v>18733753753</v>
      </c>
      <c r="C76" t="s">
        <v>0</v>
      </c>
      <c r="D76" t="s">
        <v>0</v>
      </c>
      <c r="E76" t="s">
        <v>0</v>
      </c>
      <c r="F76" t="s">
        <v>1</v>
      </c>
      <c r="G76" t="str">
        <f>"2018-11-20 13:07:23"</f>
        <v>2018-11-20 13:07:23</v>
      </c>
    </row>
    <row r="77" spans="1:7" x14ac:dyDescent="0.2">
      <c r="A77" t="s">
        <v>12</v>
      </c>
      <c r="B77" t="str">
        <f>"13805650093"</f>
        <v>13805650093</v>
      </c>
      <c r="C77" t="str">
        <f>"342601199810110261"</f>
        <v>342601199810110261</v>
      </c>
      <c r="D77" t="s">
        <v>0</v>
      </c>
      <c r="E77" t="s">
        <v>0</v>
      </c>
      <c r="F77" t="s">
        <v>1</v>
      </c>
      <c r="G77" t="str">
        <f>"2018-11-20 13:06:42"</f>
        <v>2018-11-20 13:06:42</v>
      </c>
    </row>
    <row r="78" spans="1:7" x14ac:dyDescent="0.2">
      <c r="A78" t="s">
        <v>71</v>
      </c>
      <c r="B78" t="str">
        <f>"15935751464"</f>
        <v>15935751464</v>
      </c>
      <c r="C78" t="str">
        <f>"142625198003121713"</f>
        <v>142625198003121713</v>
      </c>
      <c r="D78" t="s">
        <v>0</v>
      </c>
      <c r="E78" t="s">
        <v>0</v>
      </c>
      <c r="F78" t="s">
        <v>1</v>
      </c>
      <c r="G78" t="str">
        <f>"2018-11-20 13:06:34"</f>
        <v>2018-11-20 13:06:34</v>
      </c>
    </row>
    <row r="79" spans="1:7" x14ac:dyDescent="0.2">
      <c r="A79" t="s">
        <v>72</v>
      </c>
      <c r="B79" t="str">
        <f>"15971546366"</f>
        <v>15971546366</v>
      </c>
      <c r="C79" t="str">
        <f>"420204198405186829"</f>
        <v>420204198405186829</v>
      </c>
      <c r="D79" t="s">
        <v>0</v>
      </c>
      <c r="E79" t="s">
        <v>0</v>
      </c>
      <c r="F79" t="s">
        <v>1</v>
      </c>
      <c r="G79" t="str">
        <f>"2018-11-20 13:06:21"</f>
        <v>2018-11-20 13:06:21</v>
      </c>
    </row>
    <row r="80" spans="1:7" x14ac:dyDescent="0.2">
      <c r="A80" t="s">
        <v>73</v>
      </c>
      <c r="B80" t="str">
        <f>"15070486465"</f>
        <v>15070486465</v>
      </c>
      <c r="C80" t="str">
        <f>"362524198607138013"</f>
        <v>362524198607138013</v>
      </c>
      <c r="D80" t="s">
        <v>74</v>
      </c>
      <c r="E80" t="s">
        <v>75</v>
      </c>
      <c r="F80" t="s">
        <v>1</v>
      </c>
      <c r="G80" t="str">
        <f>"2018-11-20 13:06:12"</f>
        <v>2018-11-20 13:06:12</v>
      </c>
    </row>
    <row r="81" spans="1:7" x14ac:dyDescent="0.2">
      <c r="A81" t="s">
        <v>76</v>
      </c>
      <c r="B81" t="str">
        <f>"15939900687"</f>
        <v>15939900687</v>
      </c>
      <c r="C81" t="str">
        <f>"411081199608294059"</f>
        <v>411081199608294059</v>
      </c>
      <c r="D81" t="s">
        <v>0</v>
      </c>
      <c r="E81" t="s">
        <v>0</v>
      </c>
      <c r="F81" t="s">
        <v>1</v>
      </c>
      <c r="G81" t="str">
        <f>"2018-11-20 13:05:49"</f>
        <v>2018-11-20 13:05:49</v>
      </c>
    </row>
    <row r="82" spans="1:7" x14ac:dyDescent="0.2">
      <c r="A82" t="s">
        <v>77</v>
      </c>
      <c r="B82" t="str">
        <f>"13773101654"</f>
        <v>13773101654</v>
      </c>
      <c r="C82" t="str">
        <f>"420683197711221859"</f>
        <v>420683197711221859</v>
      </c>
      <c r="D82" t="s">
        <v>0</v>
      </c>
      <c r="E82" t="s">
        <v>0</v>
      </c>
      <c r="F82" t="s">
        <v>1</v>
      </c>
      <c r="G82" t="str">
        <f>"2018-11-20 13:05:35"</f>
        <v>2018-11-20 13:05:35</v>
      </c>
    </row>
    <row r="83" spans="1:7" x14ac:dyDescent="0.2">
      <c r="A83" t="s">
        <v>78</v>
      </c>
      <c r="B83" t="str">
        <f>"15814597050"</f>
        <v>15814597050</v>
      </c>
      <c r="C83" t="str">
        <f>"511303199512255419"</f>
        <v>511303199512255419</v>
      </c>
      <c r="D83" t="s">
        <v>79</v>
      </c>
      <c r="E83" t="s">
        <v>80</v>
      </c>
      <c r="F83" t="s">
        <v>1</v>
      </c>
      <c r="G83" t="str">
        <f>"2018-11-20 13:05:17"</f>
        <v>2018-11-20 13:05:17</v>
      </c>
    </row>
    <row r="84" spans="1:7" x14ac:dyDescent="0.2">
      <c r="A84" t="s">
        <v>0</v>
      </c>
      <c r="B84" t="str">
        <f>"15750913295"</f>
        <v>15750913295</v>
      </c>
      <c r="C84" t="s">
        <v>0</v>
      </c>
      <c r="D84" t="s">
        <v>0</v>
      </c>
      <c r="E84" t="s">
        <v>0</v>
      </c>
      <c r="F84" t="s">
        <v>1</v>
      </c>
      <c r="G84" t="str">
        <f>"2018-11-20 13:05:16"</f>
        <v>2018-11-20 13:05:16</v>
      </c>
    </row>
    <row r="85" spans="1:7" x14ac:dyDescent="0.2">
      <c r="A85" t="s">
        <v>81</v>
      </c>
      <c r="B85" t="str">
        <f>"15015714045"</f>
        <v>15015714045</v>
      </c>
      <c r="C85" t="str">
        <f>"44182319971004393X"</f>
        <v>44182319971004393X</v>
      </c>
      <c r="D85" t="s">
        <v>0</v>
      </c>
      <c r="E85" t="s">
        <v>0</v>
      </c>
      <c r="F85" t="s">
        <v>1</v>
      </c>
      <c r="G85" t="str">
        <f>"2018-11-20 13:04:40"</f>
        <v>2018-11-20 13:04:40</v>
      </c>
    </row>
    <row r="86" spans="1:7" x14ac:dyDescent="0.2">
      <c r="A86" t="s">
        <v>0</v>
      </c>
      <c r="B86" t="str">
        <f>"17666282807"</f>
        <v>17666282807</v>
      </c>
      <c r="C86" t="s">
        <v>0</v>
      </c>
      <c r="D86" t="s">
        <v>0</v>
      </c>
      <c r="E86" t="s">
        <v>0</v>
      </c>
      <c r="F86" t="s">
        <v>1</v>
      </c>
      <c r="G86" t="str">
        <f>"2018-11-20 13:04:28"</f>
        <v>2018-11-20 13:04:28</v>
      </c>
    </row>
    <row r="87" spans="1:7" x14ac:dyDescent="0.2">
      <c r="A87" t="s">
        <v>82</v>
      </c>
      <c r="B87" t="str">
        <f>"17777171399"</f>
        <v>17777171399</v>
      </c>
      <c r="C87" t="str">
        <f>"230621197505170419"</f>
        <v>230621197505170419</v>
      </c>
      <c r="D87" t="s">
        <v>83</v>
      </c>
      <c r="E87" t="s">
        <v>84</v>
      </c>
      <c r="F87" t="s">
        <v>1</v>
      </c>
      <c r="G87" t="str">
        <f>"2018-11-20 13:04:19"</f>
        <v>2018-11-20 13:04:19</v>
      </c>
    </row>
    <row r="88" spans="1:7" x14ac:dyDescent="0.2">
      <c r="A88" t="s">
        <v>85</v>
      </c>
      <c r="B88" t="str">
        <f>"13658116632"</f>
        <v>13658116632</v>
      </c>
      <c r="C88" t="str">
        <f>"511011199904065060"</f>
        <v>511011199904065060</v>
      </c>
      <c r="D88" t="s">
        <v>0</v>
      </c>
      <c r="E88" t="s">
        <v>0</v>
      </c>
      <c r="F88" t="s">
        <v>1</v>
      </c>
      <c r="G88" t="str">
        <f>"2018-11-20 13:03:39"</f>
        <v>2018-11-20 13:03:39</v>
      </c>
    </row>
    <row r="89" spans="1:7" x14ac:dyDescent="0.2">
      <c r="A89" t="s">
        <v>0</v>
      </c>
      <c r="B89" t="str">
        <f>"15050979474"</f>
        <v>15050979474</v>
      </c>
      <c r="C89" t="s">
        <v>0</v>
      </c>
      <c r="D89" t="s">
        <v>0</v>
      </c>
      <c r="E89" t="s">
        <v>0</v>
      </c>
      <c r="F89" t="s">
        <v>1</v>
      </c>
      <c r="G89" t="str">
        <f>"2018-11-20 13:03:37"</f>
        <v>2018-11-20 13:03:37</v>
      </c>
    </row>
    <row r="90" spans="1:7" x14ac:dyDescent="0.2">
      <c r="A90" t="s">
        <v>86</v>
      </c>
      <c r="B90" t="str">
        <f>"18781700562"</f>
        <v>18781700562</v>
      </c>
      <c r="C90" t="str">
        <f>"511304198612170801"</f>
        <v>511304198612170801</v>
      </c>
      <c r="D90" t="s">
        <v>0</v>
      </c>
      <c r="E90" t="s">
        <v>0</v>
      </c>
      <c r="F90" t="s">
        <v>1</v>
      </c>
      <c r="G90" t="str">
        <f>"2018-11-20 13:03:37"</f>
        <v>2018-11-20 13:03:37</v>
      </c>
    </row>
    <row r="91" spans="1:7" x14ac:dyDescent="0.2">
      <c r="A91" t="s">
        <v>0</v>
      </c>
      <c r="B91" t="str">
        <f>"13185664730"</f>
        <v>13185664730</v>
      </c>
      <c r="C91" t="s">
        <v>0</v>
      </c>
      <c r="D91" t="s">
        <v>0</v>
      </c>
      <c r="E91" t="s">
        <v>0</v>
      </c>
      <c r="F91" t="s">
        <v>1</v>
      </c>
      <c r="G91" t="str">
        <f>"2018-11-20 13:03:29"</f>
        <v>2018-11-20 13:03:29</v>
      </c>
    </row>
    <row r="92" spans="1:7" x14ac:dyDescent="0.2">
      <c r="A92" t="s">
        <v>87</v>
      </c>
      <c r="B92" t="str">
        <f>"18206457567"</f>
        <v>18206457567</v>
      </c>
      <c r="C92" t="str">
        <f>"370785198710159318"</f>
        <v>370785198710159318</v>
      </c>
      <c r="D92" t="s">
        <v>0</v>
      </c>
      <c r="E92" t="s">
        <v>0</v>
      </c>
      <c r="F92" t="s">
        <v>1</v>
      </c>
      <c r="G92" t="str">
        <f>"2018-11-20 13:03:15"</f>
        <v>2018-11-20 13:03:15</v>
      </c>
    </row>
    <row r="93" spans="1:7" x14ac:dyDescent="0.2">
      <c r="A93" t="s">
        <v>88</v>
      </c>
      <c r="B93" t="str">
        <f>"15254491109"</f>
        <v>15254491109</v>
      </c>
      <c r="C93" t="str">
        <f>"371323198908160816"</f>
        <v>371323198908160816</v>
      </c>
      <c r="D93" t="s">
        <v>0</v>
      </c>
      <c r="E93" t="s">
        <v>0</v>
      </c>
      <c r="F93" t="s">
        <v>1</v>
      </c>
      <c r="G93" t="str">
        <f>"2018-11-20 13:03:15"</f>
        <v>2018-11-20 13:03:15</v>
      </c>
    </row>
    <row r="94" spans="1:7" x14ac:dyDescent="0.2">
      <c r="A94" t="s">
        <v>0</v>
      </c>
      <c r="B94" t="str">
        <f>"13935921158"</f>
        <v>13935921158</v>
      </c>
      <c r="C94" t="s">
        <v>0</v>
      </c>
      <c r="D94" t="s">
        <v>0</v>
      </c>
      <c r="E94" t="s">
        <v>0</v>
      </c>
      <c r="F94" t="s">
        <v>1</v>
      </c>
      <c r="G94" t="str">
        <f>"2018-11-20 13:03:07"</f>
        <v>2018-11-20 13:03:07</v>
      </c>
    </row>
    <row r="95" spans="1:7" x14ac:dyDescent="0.2">
      <c r="A95" t="s">
        <v>89</v>
      </c>
      <c r="B95" t="str">
        <f>"13797874590"</f>
        <v>13797874590</v>
      </c>
      <c r="C95" t="str">
        <f>"421302199508061621"</f>
        <v>421302199508061621</v>
      </c>
      <c r="D95" t="s">
        <v>90</v>
      </c>
      <c r="E95" t="s">
        <v>91</v>
      </c>
      <c r="F95" t="s">
        <v>1</v>
      </c>
      <c r="G95" t="str">
        <f>"2018-11-20 13:02:55"</f>
        <v>2018-11-20 13:02:55</v>
      </c>
    </row>
    <row r="96" spans="1:7" x14ac:dyDescent="0.2">
      <c r="A96" t="s">
        <v>92</v>
      </c>
      <c r="B96" t="str">
        <f>"18333552300"</f>
        <v>18333552300</v>
      </c>
      <c r="C96" t="str">
        <f>"610430199304130547"</f>
        <v>610430199304130547</v>
      </c>
      <c r="D96" t="s">
        <v>0</v>
      </c>
      <c r="E96" t="s">
        <v>0</v>
      </c>
      <c r="F96" t="s">
        <v>1</v>
      </c>
      <c r="G96" t="str">
        <f>"2018-11-20 13:02:44"</f>
        <v>2018-11-20 13:02:44</v>
      </c>
    </row>
    <row r="97" spans="1:7" x14ac:dyDescent="0.2">
      <c r="A97" t="s">
        <v>0</v>
      </c>
      <c r="B97" t="str">
        <f>"18403907232"</f>
        <v>18403907232</v>
      </c>
      <c r="C97" t="s">
        <v>0</v>
      </c>
      <c r="D97" t="s">
        <v>0</v>
      </c>
      <c r="E97" t="s">
        <v>0</v>
      </c>
      <c r="F97" t="s">
        <v>1</v>
      </c>
      <c r="G97" t="str">
        <f>"2018-11-20 13:02:11"</f>
        <v>2018-11-20 13:02:11</v>
      </c>
    </row>
    <row r="98" spans="1:7" x14ac:dyDescent="0.2">
      <c r="A98" t="s">
        <v>93</v>
      </c>
      <c r="B98" t="str">
        <f>"15930783920"</f>
        <v>15930783920</v>
      </c>
      <c r="C98" t="str">
        <f>"130981198911262910"</f>
        <v>130981198911262910</v>
      </c>
      <c r="D98" t="s">
        <v>94</v>
      </c>
      <c r="E98" t="s">
        <v>95</v>
      </c>
      <c r="F98" t="s">
        <v>1</v>
      </c>
      <c r="G98" t="str">
        <f>"2018-11-20 13:02:10"</f>
        <v>2018-11-20 13:02:10</v>
      </c>
    </row>
    <row r="99" spans="1:7" x14ac:dyDescent="0.2">
      <c r="A99" t="s">
        <v>96</v>
      </c>
      <c r="B99" t="str">
        <f>"18833430725"</f>
        <v>18833430725</v>
      </c>
      <c r="C99" t="str">
        <f>"130431199605290837"</f>
        <v>130431199605290837</v>
      </c>
      <c r="D99" t="s">
        <v>0</v>
      </c>
      <c r="E99" t="s">
        <v>0</v>
      </c>
      <c r="F99" t="s">
        <v>1</v>
      </c>
      <c r="G99" t="str">
        <f>"2018-11-20 13:01:45"</f>
        <v>2018-11-20 13:01:45</v>
      </c>
    </row>
    <row r="100" spans="1:7" x14ac:dyDescent="0.2">
      <c r="A100" t="s">
        <v>97</v>
      </c>
      <c r="B100" t="str">
        <f>"15002631089"</f>
        <v>15002631089</v>
      </c>
      <c r="C100" t="str">
        <f>"412726199804130822"</f>
        <v>412726199804130822</v>
      </c>
      <c r="D100" t="s">
        <v>98</v>
      </c>
      <c r="E100" t="s">
        <v>99</v>
      </c>
      <c r="F100" t="s">
        <v>1</v>
      </c>
      <c r="G100" t="str">
        <f>"2018-11-20 13:01:37"</f>
        <v>2018-11-20 13:01:37</v>
      </c>
    </row>
    <row r="101" spans="1:7" x14ac:dyDescent="0.2">
      <c r="A101" t="s">
        <v>100</v>
      </c>
      <c r="B101" t="str">
        <f>"18668367077"</f>
        <v>18668367077</v>
      </c>
      <c r="C101" t="str">
        <f>"362322197702078110"</f>
        <v>362322197702078110</v>
      </c>
      <c r="D101" t="s">
        <v>0</v>
      </c>
      <c r="E101" t="s">
        <v>0</v>
      </c>
      <c r="F101" t="s">
        <v>1</v>
      </c>
      <c r="G101" t="str">
        <f>"2018-11-20 13:01:10"</f>
        <v>2018-11-20 13:01:10</v>
      </c>
    </row>
    <row r="102" spans="1:7" x14ac:dyDescent="0.2">
      <c r="A102" t="s">
        <v>101</v>
      </c>
      <c r="B102" t="str">
        <f>"15992759226"</f>
        <v>15992759226</v>
      </c>
      <c r="C102" t="str">
        <f>"440183199309274819"</f>
        <v>440183199309274819</v>
      </c>
      <c r="D102" t="s">
        <v>0</v>
      </c>
      <c r="E102" t="s">
        <v>0</v>
      </c>
      <c r="F102" t="s">
        <v>1</v>
      </c>
      <c r="G102" t="str">
        <f>"2018-11-20 13:00:57"</f>
        <v>2018-11-20 13:00:57</v>
      </c>
    </row>
    <row r="103" spans="1:7" x14ac:dyDescent="0.2">
      <c r="A103" t="s">
        <v>102</v>
      </c>
      <c r="B103" t="str">
        <f>"13283759178"</f>
        <v>13283759178</v>
      </c>
      <c r="C103" t="str">
        <f>"419002196612170022"</f>
        <v>419002196612170022</v>
      </c>
      <c r="D103" t="s">
        <v>0</v>
      </c>
      <c r="E103" t="s">
        <v>0</v>
      </c>
      <c r="F103" t="s">
        <v>1</v>
      </c>
      <c r="G103" t="str">
        <f>"2018-11-20 13:00:20"</f>
        <v>2018-11-20 13:00:20</v>
      </c>
    </row>
    <row r="104" spans="1:7" x14ac:dyDescent="0.2">
      <c r="A104" t="s">
        <v>103</v>
      </c>
      <c r="B104" t="str">
        <f>"18866352100"</f>
        <v>18866352100</v>
      </c>
      <c r="C104" t="str">
        <f>"371581199801061454"</f>
        <v>371581199801061454</v>
      </c>
      <c r="D104" t="s">
        <v>0</v>
      </c>
      <c r="E104" t="s">
        <v>0</v>
      </c>
      <c r="F104" t="s">
        <v>1</v>
      </c>
      <c r="G104" t="str">
        <f>"2018-11-20 13:00:16"</f>
        <v>2018-11-20 13:00:16</v>
      </c>
    </row>
    <row r="105" spans="1:7" x14ac:dyDescent="0.2">
      <c r="A105" t="s">
        <v>104</v>
      </c>
      <c r="B105" t="str">
        <f>"13169181108"</f>
        <v>13169181108</v>
      </c>
      <c r="C105" t="str">
        <f>"440981198504142236"</f>
        <v>440981198504142236</v>
      </c>
      <c r="D105" t="s">
        <v>0</v>
      </c>
      <c r="E105" t="s">
        <v>0</v>
      </c>
      <c r="F105" t="s">
        <v>1</v>
      </c>
      <c r="G105" t="str">
        <f>"2018-11-20 13:00:01"</f>
        <v>2018-11-20 13:00:01</v>
      </c>
    </row>
    <row r="106" spans="1:7" x14ac:dyDescent="0.2">
      <c r="A106" t="s">
        <v>105</v>
      </c>
      <c r="B106" t="str">
        <f>"15803201313"</f>
        <v>15803201313</v>
      </c>
      <c r="C106" t="str">
        <f>"130406198505040688"</f>
        <v>130406198505040688</v>
      </c>
      <c r="D106" t="s">
        <v>0</v>
      </c>
      <c r="E106" t="s">
        <v>0</v>
      </c>
      <c r="F106" t="s">
        <v>1</v>
      </c>
      <c r="G106" t="str">
        <f>"2018-11-20 12:59:55"</f>
        <v>2018-11-20 12:59:55</v>
      </c>
    </row>
    <row r="107" spans="1:7" x14ac:dyDescent="0.2">
      <c r="A107" t="s">
        <v>106</v>
      </c>
      <c r="B107" t="str">
        <f>"15134159574"</f>
        <v>15134159574</v>
      </c>
      <c r="C107" t="str">
        <f>"210724198608021243"</f>
        <v>210724198608021243</v>
      </c>
      <c r="D107" t="s">
        <v>107</v>
      </c>
      <c r="E107" t="s">
        <v>108</v>
      </c>
      <c r="F107" t="s">
        <v>1</v>
      </c>
      <c r="G107" t="str">
        <f>"2018-11-20 12:59:01"</f>
        <v>2018-11-20 12:59:01</v>
      </c>
    </row>
    <row r="108" spans="1:7" x14ac:dyDescent="0.2">
      <c r="A108" t="s">
        <v>0</v>
      </c>
      <c r="B108" t="str">
        <f>"18210001728"</f>
        <v>18210001728</v>
      </c>
      <c r="C108" t="s">
        <v>0</v>
      </c>
      <c r="D108" t="s">
        <v>0</v>
      </c>
      <c r="E108" t="s">
        <v>0</v>
      </c>
      <c r="F108" t="s">
        <v>1</v>
      </c>
      <c r="G108" t="str">
        <f>"2018-11-20 12:58:40"</f>
        <v>2018-11-20 12:58:40</v>
      </c>
    </row>
    <row r="109" spans="1:7" x14ac:dyDescent="0.2">
      <c r="A109" t="s">
        <v>0</v>
      </c>
      <c r="B109" t="str">
        <f>"15099332482"</f>
        <v>15099332482</v>
      </c>
      <c r="C109" t="s">
        <v>0</v>
      </c>
      <c r="D109" t="s">
        <v>0</v>
      </c>
      <c r="E109" t="s">
        <v>0</v>
      </c>
      <c r="F109" t="s">
        <v>1</v>
      </c>
      <c r="G109" t="str">
        <f>"2018-11-20 12:58:26"</f>
        <v>2018-11-20 12:58:26</v>
      </c>
    </row>
    <row r="110" spans="1:7" x14ac:dyDescent="0.2">
      <c r="A110" t="s">
        <v>0</v>
      </c>
      <c r="B110" t="str">
        <f>"15760588917"</f>
        <v>15760588917</v>
      </c>
      <c r="C110" t="s">
        <v>0</v>
      </c>
      <c r="D110" t="s">
        <v>0</v>
      </c>
      <c r="E110" t="s">
        <v>0</v>
      </c>
      <c r="F110" t="s">
        <v>1</v>
      </c>
      <c r="G110" t="str">
        <f>"2018-11-20 12:58:19"</f>
        <v>2018-11-20 12:58:19</v>
      </c>
    </row>
    <row r="111" spans="1:7" x14ac:dyDescent="0.2">
      <c r="A111" t="s">
        <v>0</v>
      </c>
      <c r="B111" t="str">
        <f>"17761148030"</f>
        <v>17761148030</v>
      </c>
      <c r="C111" t="s">
        <v>0</v>
      </c>
      <c r="D111" t="s">
        <v>0</v>
      </c>
      <c r="E111" t="s">
        <v>0</v>
      </c>
      <c r="F111" t="s">
        <v>1</v>
      </c>
      <c r="G111" t="str">
        <f>"2018-11-20 12:58:00"</f>
        <v>2018-11-20 12:58:00</v>
      </c>
    </row>
    <row r="112" spans="1:7" x14ac:dyDescent="0.2">
      <c r="A112" t="s">
        <v>109</v>
      </c>
      <c r="B112" t="str">
        <f>"13876339498"</f>
        <v>13876339498</v>
      </c>
      <c r="C112" t="str">
        <f>"460102198406112118"</f>
        <v>460102198406112118</v>
      </c>
      <c r="D112" t="s">
        <v>0</v>
      </c>
      <c r="E112" t="s">
        <v>0</v>
      </c>
      <c r="F112" t="s">
        <v>1</v>
      </c>
      <c r="G112" t="str">
        <f>"2018-11-20 12:57:32"</f>
        <v>2018-11-20 12:57:32</v>
      </c>
    </row>
    <row r="113" spans="1:7" x14ac:dyDescent="0.2">
      <c r="A113" t="s">
        <v>0</v>
      </c>
      <c r="B113" t="str">
        <f>"15109820230"</f>
        <v>15109820230</v>
      </c>
      <c r="C113" t="s">
        <v>0</v>
      </c>
      <c r="D113" t="s">
        <v>0</v>
      </c>
      <c r="E113" t="s">
        <v>0</v>
      </c>
      <c r="F113" t="s">
        <v>1</v>
      </c>
      <c r="G113" t="str">
        <f>"2018-11-20 12:57:09"</f>
        <v>2018-11-20 12:57:09</v>
      </c>
    </row>
    <row r="114" spans="1:7" x14ac:dyDescent="0.2">
      <c r="A114" t="s">
        <v>110</v>
      </c>
      <c r="B114" t="str">
        <f>"18364239010"</f>
        <v>18364239010</v>
      </c>
      <c r="C114" t="str">
        <f>"370282200003294645"</f>
        <v>370282200003294645</v>
      </c>
      <c r="D114" t="s">
        <v>0</v>
      </c>
      <c r="E114" t="s">
        <v>0</v>
      </c>
      <c r="F114" t="s">
        <v>1</v>
      </c>
      <c r="G114" t="str">
        <f>"2018-11-20 12:56:45"</f>
        <v>2018-11-20 12:56:45</v>
      </c>
    </row>
    <row r="115" spans="1:7" x14ac:dyDescent="0.2">
      <c r="A115" t="s">
        <v>0</v>
      </c>
      <c r="B115" t="str">
        <f>"13560476753"</f>
        <v>13560476753</v>
      </c>
      <c r="C115" t="s">
        <v>0</v>
      </c>
      <c r="D115" t="s">
        <v>0</v>
      </c>
      <c r="E115" t="s">
        <v>0</v>
      </c>
      <c r="F115" t="s">
        <v>1</v>
      </c>
      <c r="G115" t="str">
        <f>"2018-11-20 12:56:28"</f>
        <v>2018-11-20 12:56:28</v>
      </c>
    </row>
    <row r="116" spans="1:7" x14ac:dyDescent="0.2">
      <c r="A116" t="s">
        <v>111</v>
      </c>
      <c r="B116" t="str">
        <f>"18885193584"</f>
        <v>18885193584</v>
      </c>
      <c r="C116" t="str">
        <f>"520112199407070013"</f>
        <v>520112199407070013</v>
      </c>
      <c r="D116" t="s">
        <v>0</v>
      </c>
      <c r="E116" t="s">
        <v>0</v>
      </c>
      <c r="F116" t="s">
        <v>1</v>
      </c>
      <c r="G116" t="str">
        <f>"2018-11-20 12:56:17"</f>
        <v>2018-11-20 12:56:17</v>
      </c>
    </row>
    <row r="117" spans="1:7" x14ac:dyDescent="0.2">
      <c r="A117" t="s">
        <v>112</v>
      </c>
      <c r="B117" t="str">
        <f>"17508433737"</f>
        <v>17508433737</v>
      </c>
      <c r="C117" t="str">
        <f>"430721198608293734"</f>
        <v>430721198608293734</v>
      </c>
      <c r="D117" t="s">
        <v>0</v>
      </c>
      <c r="E117" t="s">
        <v>0</v>
      </c>
      <c r="F117" t="s">
        <v>1</v>
      </c>
      <c r="G117" t="str">
        <f>"2018-11-20 12:56:11"</f>
        <v>2018-11-20 12:56:11</v>
      </c>
    </row>
    <row r="118" spans="1:7" x14ac:dyDescent="0.2">
      <c r="A118" t="s">
        <v>113</v>
      </c>
      <c r="B118" t="str">
        <f>"18747573450"</f>
        <v>18747573450</v>
      </c>
      <c r="C118" t="str">
        <f>"152321199904180918"</f>
        <v>152321199904180918</v>
      </c>
      <c r="D118" t="s">
        <v>114</v>
      </c>
      <c r="E118" t="s">
        <v>115</v>
      </c>
      <c r="F118" t="s">
        <v>1</v>
      </c>
      <c r="G118" t="str">
        <f>"2018-11-20 12:56:03"</f>
        <v>2018-11-20 12:56:03</v>
      </c>
    </row>
    <row r="119" spans="1:7" x14ac:dyDescent="0.2">
      <c r="A119" t="s">
        <v>0</v>
      </c>
      <c r="B119" t="str">
        <f>"13216607194"</f>
        <v>13216607194</v>
      </c>
      <c r="C119" t="s">
        <v>0</v>
      </c>
      <c r="D119" t="s">
        <v>0</v>
      </c>
      <c r="E119" t="s">
        <v>0</v>
      </c>
      <c r="F119" t="s">
        <v>1</v>
      </c>
      <c r="G119" t="str">
        <f>"2018-11-20 12:55:30"</f>
        <v>2018-11-20 12:55:30</v>
      </c>
    </row>
    <row r="120" spans="1:7" x14ac:dyDescent="0.2">
      <c r="A120" t="s">
        <v>116</v>
      </c>
      <c r="B120" t="str">
        <f>"18516677936"</f>
        <v>18516677936</v>
      </c>
      <c r="C120" t="str">
        <f>"310104198509050108"</f>
        <v>310104198509050108</v>
      </c>
      <c r="D120" t="s">
        <v>0</v>
      </c>
      <c r="E120" t="s">
        <v>0</v>
      </c>
      <c r="F120" t="s">
        <v>1</v>
      </c>
      <c r="G120" t="str">
        <f>"2018-11-20 12:55:28"</f>
        <v>2018-11-20 12:55:28</v>
      </c>
    </row>
    <row r="121" spans="1:7" x14ac:dyDescent="0.2">
      <c r="A121" t="s">
        <v>117</v>
      </c>
      <c r="B121" t="str">
        <f>"15210488524"</f>
        <v>15210488524</v>
      </c>
      <c r="C121" t="str">
        <f>"220724198703026028"</f>
        <v>220724198703026028</v>
      </c>
      <c r="D121" t="s">
        <v>0</v>
      </c>
      <c r="E121" t="s">
        <v>0</v>
      </c>
      <c r="F121" t="s">
        <v>1</v>
      </c>
      <c r="G121" t="str">
        <f>"2018-11-20 12:55:20"</f>
        <v>2018-11-20 12:55:20</v>
      </c>
    </row>
    <row r="122" spans="1:7" x14ac:dyDescent="0.2">
      <c r="A122" t="s">
        <v>0</v>
      </c>
      <c r="B122" t="str">
        <f>"18080954559"</f>
        <v>18080954559</v>
      </c>
      <c r="C122" t="s">
        <v>0</v>
      </c>
      <c r="D122" t="s">
        <v>0</v>
      </c>
      <c r="E122" t="s">
        <v>0</v>
      </c>
      <c r="F122" t="s">
        <v>1</v>
      </c>
      <c r="G122" t="str">
        <f>"2018-11-20 12:54:52"</f>
        <v>2018-11-20 12:54:52</v>
      </c>
    </row>
    <row r="123" spans="1:7" x14ac:dyDescent="0.2">
      <c r="A123" t="s">
        <v>0</v>
      </c>
      <c r="B123" t="str">
        <f>"13267787769"</f>
        <v>13267787769</v>
      </c>
      <c r="C123" t="s">
        <v>0</v>
      </c>
      <c r="D123" t="s">
        <v>0</v>
      </c>
      <c r="E123" t="s">
        <v>0</v>
      </c>
      <c r="F123" t="s">
        <v>1</v>
      </c>
      <c r="G123" t="str">
        <f>"2018-11-20 12:54:10"</f>
        <v>2018-11-20 12:54:10</v>
      </c>
    </row>
    <row r="124" spans="1:7" x14ac:dyDescent="0.2">
      <c r="A124" t="s">
        <v>118</v>
      </c>
      <c r="B124" t="str">
        <f>"15248665733"</f>
        <v>15248665733</v>
      </c>
      <c r="C124" t="str">
        <f>"150422197211274218"</f>
        <v>150422197211274218</v>
      </c>
      <c r="D124" t="s">
        <v>0</v>
      </c>
      <c r="E124" t="s">
        <v>0</v>
      </c>
      <c r="F124" t="s">
        <v>1</v>
      </c>
      <c r="G124" t="str">
        <f>"2018-11-20 12:54:05"</f>
        <v>2018-11-20 12:54:05</v>
      </c>
    </row>
    <row r="125" spans="1:7" x14ac:dyDescent="0.2">
      <c r="A125" t="s">
        <v>119</v>
      </c>
      <c r="B125" t="str">
        <f>"15392206066"</f>
        <v>15392206066</v>
      </c>
      <c r="C125" t="str">
        <f>"350583199003288038"</f>
        <v>350583199003288038</v>
      </c>
      <c r="D125" t="s">
        <v>120</v>
      </c>
      <c r="E125" t="s">
        <v>121</v>
      </c>
      <c r="F125" t="s">
        <v>1</v>
      </c>
      <c r="G125" t="str">
        <f>"2018-11-20 12:53:57"</f>
        <v>2018-11-20 12:53:57</v>
      </c>
    </row>
    <row r="126" spans="1:7" x14ac:dyDescent="0.2">
      <c r="A126" t="s">
        <v>0</v>
      </c>
      <c r="B126" t="str">
        <f>"15285834568"</f>
        <v>15285834568</v>
      </c>
      <c r="C126" t="s">
        <v>0</v>
      </c>
      <c r="D126" t="s">
        <v>0</v>
      </c>
      <c r="E126" t="s">
        <v>0</v>
      </c>
      <c r="F126" t="s">
        <v>1</v>
      </c>
      <c r="G126" t="str">
        <f>"2018-11-20 12:53:54"</f>
        <v>2018-11-20 12:53:54</v>
      </c>
    </row>
    <row r="127" spans="1:7" x14ac:dyDescent="0.2">
      <c r="A127" t="s">
        <v>122</v>
      </c>
      <c r="B127" t="str">
        <f>"15131819307"</f>
        <v>15131819307</v>
      </c>
      <c r="C127" t="str">
        <f>"131125199307223414"</f>
        <v>131125199307223414</v>
      </c>
      <c r="D127" t="s">
        <v>0</v>
      </c>
      <c r="E127" t="s">
        <v>0</v>
      </c>
      <c r="F127" t="s">
        <v>1</v>
      </c>
      <c r="G127" t="str">
        <f>"2018-11-20 12:52:46"</f>
        <v>2018-11-20 12:52:46</v>
      </c>
    </row>
    <row r="128" spans="1:7" x14ac:dyDescent="0.2">
      <c r="A128" t="s">
        <v>0</v>
      </c>
      <c r="B128" t="str">
        <f>"18310033814"</f>
        <v>18310033814</v>
      </c>
      <c r="C128" t="s">
        <v>0</v>
      </c>
      <c r="D128" t="s">
        <v>0</v>
      </c>
      <c r="E128" t="s">
        <v>0</v>
      </c>
      <c r="F128" t="s">
        <v>1</v>
      </c>
      <c r="G128" t="str">
        <f>"2018-11-20 12:51:46"</f>
        <v>2018-11-20 12:51:46</v>
      </c>
    </row>
    <row r="129" spans="1:7" x14ac:dyDescent="0.2">
      <c r="A129" t="s">
        <v>123</v>
      </c>
      <c r="B129" t="str">
        <f>"13759013683"</f>
        <v>13759013683</v>
      </c>
      <c r="C129" t="str">
        <f>"532701199903090061"</f>
        <v>532701199903090061</v>
      </c>
      <c r="D129" t="s">
        <v>124</v>
      </c>
      <c r="E129" t="s">
        <v>125</v>
      </c>
      <c r="F129" t="s">
        <v>1</v>
      </c>
      <c r="G129" t="str">
        <f>"2018-11-20 12:51:14"</f>
        <v>2018-11-20 12:51:14</v>
      </c>
    </row>
    <row r="130" spans="1:7" x14ac:dyDescent="0.2">
      <c r="A130" t="s">
        <v>126</v>
      </c>
      <c r="B130" t="str">
        <f>"18729838949"</f>
        <v>18729838949</v>
      </c>
      <c r="C130" t="str">
        <f>"610524199211014051"</f>
        <v>610524199211014051</v>
      </c>
      <c r="D130" t="s">
        <v>0</v>
      </c>
      <c r="E130" t="s">
        <v>0</v>
      </c>
      <c r="F130" t="s">
        <v>1</v>
      </c>
      <c r="G130" t="str">
        <f>"2018-11-20 12:51:12"</f>
        <v>2018-11-20 12:51:12</v>
      </c>
    </row>
    <row r="131" spans="1:7" x14ac:dyDescent="0.2">
      <c r="A131" t="s">
        <v>127</v>
      </c>
      <c r="B131" t="str">
        <f>"13678705842"</f>
        <v>13678705842</v>
      </c>
      <c r="C131" t="str">
        <f>"530126198602130822"</f>
        <v>530126198602130822</v>
      </c>
      <c r="D131" t="s">
        <v>0</v>
      </c>
      <c r="E131" t="s">
        <v>0</v>
      </c>
      <c r="F131" t="s">
        <v>1</v>
      </c>
      <c r="G131" t="str">
        <f>"2018-11-20 12:51:10"</f>
        <v>2018-11-20 12:51:10</v>
      </c>
    </row>
    <row r="132" spans="1:7" x14ac:dyDescent="0.2">
      <c r="A132" t="s">
        <v>128</v>
      </c>
      <c r="B132" t="str">
        <f>"15155919117"</f>
        <v>15155919117</v>
      </c>
      <c r="C132" t="str">
        <f>"34292119870207343X"</f>
        <v>34292119870207343X</v>
      </c>
      <c r="D132" t="s">
        <v>0</v>
      </c>
      <c r="E132" t="s">
        <v>0</v>
      </c>
      <c r="F132" t="s">
        <v>1</v>
      </c>
      <c r="G132" t="str">
        <f>"2018-11-20 12:50:47"</f>
        <v>2018-11-20 12:50:47</v>
      </c>
    </row>
    <row r="133" spans="1:7" x14ac:dyDescent="0.2">
      <c r="A133" t="s">
        <v>129</v>
      </c>
      <c r="B133" t="str">
        <f>"15880623227"</f>
        <v>15880623227</v>
      </c>
      <c r="C133" t="str">
        <f>"350823199202297113"</f>
        <v>350823199202297113</v>
      </c>
      <c r="D133" t="s">
        <v>0</v>
      </c>
      <c r="E133" t="s">
        <v>0</v>
      </c>
      <c r="F133" t="s">
        <v>1</v>
      </c>
      <c r="G133" t="str">
        <f>"2018-11-20 12:50:31"</f>
        <v>2018-11-20 12:50:31</v>
      </c>
    </row>
    <row r="134" spans="1:7" x14ac:dyDescent="0.2">
      <c r="A134" t="s">
        <v>0</v>
      </c>
      <c r="B134" t="str">
        <f>"18374113925"</f>
        <v>18374113925</v>
      </c>
      <c r="C134" t="s">
        <v>0</v>
      </c>
      <c r="D134" t="s">
        <v>0</v>
      </c>
      <c r="E134" t="s">
        <v>0</v>
      </c>
      <c r="F134" t="s">
        <v>1</v>
      </c>
      <c r="G134" t="str">
        <f>"2018-11-20 12:49:24"</f>
        <v>2018-11-20 12:49:24</v>
      </c>
    </row>
    <row r="135" spans="1:7" x14ac:dyDescent="0.2">
      <c r="A135" t="s">
        <v>0</v>
      </c>
      <c r="B135" t="str">
        <f>"17790065902"</f>
        <v>17790065902</v>
      </c>
      <c r="C135" t="s">
        <v>0</v>
      </c>
      <c r="D135" t="s">
        <v>0</v>
      </c>
      <c r="E135" t="s">
        <v>0</v>
      </c>
      <c r="F135" t="s">
        <v>1</v>
      </c>
      <c r="G135" t="str">
        <f>"2018-11-20 12:49:22"</f>
        <v>2018-11-20 12:49:22</v>
      </c>
    </row>
    <row r="136" spans="1:7" x14ac:dyDescent="0.2">
      <c r="A136" t="s">
        <v>130</v>
      </c>
      <c r="B136" t="str">
        <f>"18506068771"</f>
        <v>18506068771</v>
      </c>
      <c r="C136" t="str">
        <f>"350111198211272948"</f>
        <v>350111198211272948</v>
      </c>
      <c r="D136" t="s">
        <v>0</v>
      </c>
      <c r="E136" t="s">
        <v>0</v>
      </c>
      <c r="F136" t="s">
        <v>1</v>
      </c>
      <c r="G136" t="str">
        <f>"2018-11-20 12:49:04"</f>
        <v>2018-11-20 12:49:04</v>
      </c>
    </row>
    <row r="137" spans="1:7" x14ac:dyDescent="0.2">
      <c r="A137" t="s">
        <v>0</v>
      </c>
      <c r="B137" t="str">
        <f>"15723591319"</f>
        <v>15723591319</v>
      </c>
      <c r="C137" t="s">
        <v>0</v>
      </c>
      <c r="D137" t="s">
        <v>0</v>
      </c>
      <c r="E137" t="s">
        <v>0</v>
      </c>
      <c r="F137" t="s">
        <v>1</v>
      </c>
      <c r="G137" t="str">
        <f>"2018-11-20 12:49:03"</f>
        <v>2018-11-20 12:49:03</v>
      </c>
    </row>
    <row r="138" spans="1:7" x14ac:dyDescent="0.2">
      <c r="A138" t="s">
        <v>0</v>
      </c>
      <c r="B138" t="str">
        <f>"13186753642"</f>
        <v>13186753642</v>
      </c>
      <c r="C138" t="s">
        <v>0</v>
      </c>
      <c r="D138" t="s">
        <v>0</v>
      </c>
      <c r="E138" t="s">
        <v>0</v>
      </c>
      <c r="F138" t="s">
        <v>1</v>
      </c>
      <c r="G138" t="str">
        <f>"2018-11-20 12:48:51"</f>
        <v>2018-11-20 12:48:51</v>
      </c>
    </row>
    <row r="139" spans="1:7" x14ac:dyDescent="0.2">
      <c r="A139" t="s">
        <v>131</v>
      </c>
      <c r="B139" t="str">
        <f>"13601227087"</f>
        <v>13601227087</v>
      </c>
      <c r="C139" t="str">
        <f>"152825198110080024"</f>
        <v>152825198110080024</v>
      </c>
      <c r="D139" t="s">
        <v>0</v>
      </c>
      <c r="E139" t="s">
        <v>0</v>
      </c>
      <c r="F139" t="s">
        <v>1</v>
      </c>
      <c r="G139" t="str">
        <f>"2018-11-20 12:48:29"</f>
        <v>2018-11-20 12:48:29</v>
      </c>
    </row>
    <row r="140" spans="1:7" x14ac:dyDescent="0.2">
      <c r="A140" t="s">
        <v>132</v>
      </c>
      <c r="B140" t="str">
        <f>"15770962888"</f>
        <v>15770962888</v>
      </c>
      <c r="C140" t="str">
        <f>"350128199112160176"</f>
        <v>350128199112160176</v>
      </c>
      <c r="D140" t="s">
        <v>0</v>
      </c>
      <c r="E140" t="s">
        <v>0</v>
      </c>
      <c r="F140" t="s">
        <v>1</v>
      </c>
      <c r="G140" t="str">
        <f>"2018-11-20 12:48:04"</f>
        <v>2018-11-20 12:48:04</v>
      </c>
    </row>
    <row r="141" spans="1:7" x14ac:dyDescent="0.2">
      <c r="A141" t="s">
        <v>0</v>
      </c>
      <c r="B141" t="str">
        <f>"15221479798"</f>
        <v>15221479798</v>
      </c>
      <c r="C141" t="s">
        <v>0</v>
      </c>
      <c r="D141" t="s">
        <v>0</v>
      </c>
      <c r="E141" t="s">
        <v>0</v>
      </c>
      <c r="F141" t="s">
        <v>1</v>
      </c>
      <c r="G141" t="str">
        <f>"2018-11-20 12:47:48"</f>
        <v>2018-11-20 12:47:48</v>
      </c>
    </row>
    <row r="142" spans="1:7" x14ac:dyDescent="0.2">
      <c r="A142" t="s">
        <v>0</v>
      </c>
      <c r="B142" t="str">
        <f>"13619079307"</f>
        <v>13619079307</v>
      </c>
      <c r="C142" t="s">
        <v>0</v>
      </c>
      <c r="D142" t="s">
        <v>0</v>
      </c>
      <c r="E142" t="s">
        <v>0</v>
      </c>
      <c r="F142" t="s">
        <v>1</v>
      </c>
      <c r="G142" t="str">
        <f>"2018-11-20 12:46:51"</f>
        <v>2018-11-20 12:46:51</v>
      </c>
    </row>
    <row r="143" spans="1:7" x14ac:dyDescent="0.2">
      <c r="A143" t="s">
        <v>133</v>
      </c>
      <c r="B143" t="str">
        <f>"18308622400"</f>
        <v>18308622400</v>
      </c>
      <c r="C143" t="str">
        <f>"522101198104156811"</f>
        <v>522101198104156811</v>
      </c>
      <c r="D143" t="s">
        <v>0</v>
      </c>
      <c r="E143" t="s">
        <v>0</v>
      </c>
      <c r="F143" t="s">
        <v>1</v>
      </c>
      <c r="G143" t="str">
        <f>"2018-11-20 12:46:50"</f>
        <v>2018-11-20 12:46:50</v>
      </c>
    </row>
    <row r="144" spans="1:7" x14ac:dyDescent="0.2">
      <c r="A144" t="s">
        <v>0</v>
      </c>
      <c r="B144" t="str">
        <f>"18215157835"</f>
        <v>18215157835</v>
      </c>
      <c r="C144" t="s">
        <v>0</v>
      </c>
      <c r="D144" t="s">
        <v>0</v>
      </c>
      <c r="E144" t="s">
        <v>0</v>
      </c>
      <c r="F144" t="s">
        <v>1</v>
      </c>
      <c r="G144" t="str">
        <f>"2018-11-20 12:46:31"</f>
        <v>2018-11-20 12:46:31</v>
      </c>
    </row>
    <row r="145" spans="1:7" x14ac:dyDescent="0.2">
      <c r="A145" t="s">
        <v>134</v>
      </c>
      <c r="B145" t="str">
        <f>"18178384958"</f>
        <v>18178384958</v>
      </c>
      <c r="C145" t="str">
        <f>"210422199210123114"</f>
        <v>210422199210123114</v>
      </c>
      <c r="D145" t="s">
        <v>135</v>
      </c>
      <c r="E145" t="s">
        <v>136</v>
      </c>
      <c r="F145" t="s">
        <v>1</v>
      </c>
      <c r="G145" t="str">
        <f>"2018-11-20 12:46:26"</f>
        <v>2018-11-20 12:46:26</v>
      </c>
    </row>
    <row r="146" spans="1:7" x14ac:dyDescent="0.2">
      <c r="A146" t="s">
        <v>0</v>
      </c>
      <c r="B146" t="str">
        <f>"13782682368"</f>
        <v>13782682368</v>
      </c>
      <c r="C146" t="s">
        <v>0</v>
      </c>
      <c r="D146" t="s">
        <v>0</v>
      </c>
      <c r="E146" t="s">
        <v>0</v>
      </c>
      <c r="F146" t="s">
        <v>1</v>
      </c>
      <c r="G146" t="str">
        <f>"2018-11-20 12:45:35"</f>
        <v>2018-11-20 12:45:35</v>
      </c>
    </row>
    <row r="147" spans="1:7" x14ac:dyDescent="0.2">
      <c r="A147" t="s">
        <v>0</v>
      </c>
      <c r="B147" t="str">
        <f>"18974664376"</f>
        <v>18974664376</v>
      </c>
      <c r="C147" t="s">
        <v>0</v>
      </c>
      <c r="D147" t="s">
        <v>0</v>
      </c>
      <c r="E147" t="s">
        <v>0</v>
      </c>
      <c r="F147" t="s">
        <v>1</v>
      </c>
      <c r="G147" t="str">
        <f>"2018-11-20 12:45:32"</f>
        <v>2018-11-20 12:45:32</v>
      </c>
    </row>
    <row r="148" spans="1:7" x14ac:dyDescent="0.2">
      <c r="A148" t="s">
        <v>0</v>
      </c>
      <c r="B148" t="str">
        <f>"15677674714"</f>
        <v>15677674714</v>
      </c>
      <c r="C148" t="s">
        <v>0</v>
      </c>
      <c r="D148" t="s">
        <v>0</v>
      </c>
      <c r="E148" t="s">
        <v>0</v>
      </c>
      <c r="F148" t="s">
        <v>1</v>
      </c>
      <c r="G148" t="str">
        <f>"2018-11-20 12:45:17"</f>
        <v>2018-11-20 12:45:17</v>
      </c>
    </row>
    <row r="149" spans="1:7" x14ac:dyDescent="0.2">
      <c r="A149" t="s">
        <v>137</v>
      </c>
      <c r="B149" t="str">
        <f>"17723561381"</f>
        <v>17723561381</v>
      </c>
      <c r="C149" t="str">
        <f>"500384198902274210"</f>
        <v>500384198902274210</v>
      </c>
      <c r="D149" t="s">
        <v>0</v>
      </c>
      <c r="E149" t="s">
        <v>0</v>
      </c>
      <c r="F149" t="s">
        <v>1</v>
      </c>
      <c r="G149" t="str">
        <f>"2018-11-20 12:45:12"</f>
        <v>2018-11-20 12:45:12</v>
      </c>
    </row>
    <row r="150" spans="1:7" x14ac:dyDescent="0.2">
      <c r="A150" t="s">
        <v>138</v>
      </c>
      <c r="B150" t="str">
        <f>"13541511190"</f>
        <v>13541511190</v>
      </c>
      <c r="C150" t="str">
        <f>"511002198705266213"</f>
        <v>511002198705266213</v>
      </c>
      <c r="D150" t="s">
        <v>0</v>
      </c>
      <c r="E150" t="s">
        <v>0</v>
      </c>
      <c r="F150" t="s">
        <v>1</v>
      </c>
      <c r="G150" t="str">
        <f>"2018-11-20 12:45:06"</f>
        <v>2018-11-20 12:45:06</v>
      </c>
    </row>
    <row r="151" spans="1:7" x14ac:dyDescent="0.2">
      <c r="A151" t="s">
        <v>139</v>
      </c>
      <c r="B151" t="str">
        <f>"18645498970"</f>
        <v>18645498970</v>
      </c>
      <c r="C151" t="str">
        <f>"230882199102204912"</f>
        <v>230882199102204912</v>
      </c>
      <c r="D151" t="s">
        <v>140</v>
      </c>
      <c r="E151" t="s">
        <v>141</v>
      </c>
      <c r="F151" t="s">
        <v>1</v>
      </c>
      <c r="G151" t="str">
        <f>"2018-11-20 12:44:19"</f>
        <v>2018-11-20 12:44:19</v>
      </c>
    </row>
    <row r="152" spans="1:7" x14ac:dyDescent="0.2">
      <c r="A152" t="s">
        <v>142</v>
      </c>
      <c r="B152" t="str">
        <f>"18721571816"</f>
        <v>18721571816</v>
      </c>
      <c r="C152" t="str">
        <f>"620523199801020035"</f>
        <v>620523199801020035</v>
      </c>
      <c r="D152" t="s">
        <v>0</v>
      </c>
      <c r="E152" t="s">
        <v>0</v>
      </c>
      <c r="F152" t="s">
        <v>1</v>
      </c>
      <c r="G152" t="str">
        <f>"2018-11-20 12:43:57"</f>
        <v>2018-11-20 12:43:57</v>
      </c>
    </row>
    <row r="153" spans="1:7" x14ac:dyDescent="0.2">
      <c r="A153" t="s">
        <v>0</v>
      </c>
      <c r="B153" t="str">
        <f>"15725228987"</f>
        <v>15725228987</v>
      </c>
      <c r="C153" t="s">
        <v>0</v>
      </c>
      <c r="D153" t="s">
        <v>0</v>
      </c>
      <c r="E153" t="s">
        <v>0</v>
      </c>
      <c r="F153" t="s">
        <v>1</v>
      </c>
      <c r="G153" t="str">
        <f>"2018-11-20 12:43:51"</f>
        <v>2018-11-20 12:43:51</v>
      </c>
    </row>
    <row r="154" spans="1:7" x14ac:dyDescent="0.2">
      <c r="A154" t="s">
        <v>143</v>
      </c>
      <c r="B154" t="str">
        <f>"18679936272"</f>
        <v>18679936272</v>
      </c>
      <c r="C154" t="str">
        <f>"360121199204272455"</f>
        <v>360121199204272455</v>
      </c>
      <c r="D154" t="s">
        <v>0</v>
      </c>
      <c r="E154" t="s">
        <v>0</v>
      </c>
      <c r="F154" t="s">
        <v>1</v>
      </c>
      <c r="G154" t="str">
        <f>"2018-11-20 12:43:48"</f>
        <v>2018-11-20 12:43:48</v>
      </c>
    </row>
    <row r="155" spans="1:7" x14ac:dyDescent="0.2">
      <c r="A155" t="s">
        <v>144</v>
      </c>
      <c r="B155" t="str">
        <f>"13698978566"</f>
        <v>13698978566</v>
      </c>
      <c r="C155" t="str">
        <f>"460102198709201812"</f>
        <v>460102198709201812</v>
      </c>
      <c r="D155" t="s">
        <v>0</v>
      </c>
      <c r="E155" t="s">
        <v>0</v>
      </c>
      <c r="F155" t="s">
        <v>1</v>
      </c>
      <c r="G155" t="str">
        <f>"2018-11-20 12:43:24"</f>
        <v>2018-11-20 12:43:24</v>
      </c>
    </row>
    <row r="156" spans="1:7" x14ac:dyDescent="0.2">
      <c r="A156" t="s">
        <v>145</v>
      </c>
      <c r="B156" t="str">
        <f>"13759534403"</f>
        <v>13759534403</v>
      </c>
      <c r="C156" t="str">
        <f>"532501199103142221"</f>
        <v>532501199103142221</v>
      </c>
      <c r="D156" t="s">
        <v>0</v>
      </c>
      <c r="E156" t="s">
        <v>0</v>
      </c>
      <c r="F156" t="s">
        <v>1</v>
      </c>
      <c r="G156" t="str">
        <f>"2018-11-20 12:43:09"</f>
        <v>2018-11-20 12:43:09</v>
      </c>
    </row>
    <row r="157" spans="1:7" x14ac:dyDescent="0.2">
      <c r="A157" t="s">
        <v>0</v>
      </c>
      <c r="B157" t="str">
        <f>"13809877350"</f>
        <v>13809877350</v>
      </c>
      <c r="C157" t="s">
        <v>0</v>
      </c>
      <c r="D157" t="s">
        <v>0</v>
      </c>
      <c r="E157" t="s">
        <v>0</v>
      </c>
      <c r="F157" t="s">
        <v>1</v>
      </c>
      <c r="G157" t="str">
        <f>"2018-11-20 12:42:48"</f>
        <v>2018-11-20 12:42:48</v>
      </c>
    </row>
    <row r="158" spans="1:7" x14ac:dyDescent="0.2">
      <c r="A158" t="s">
        <v>146</v>
      </c>
      <c r="B158" t="str">
        <f>"18970778870"</f>
        <v>18970778870</v>
      </c>
      <c r="C158" t="str">
        <f>"360731198810064315"</f>
        <v>360731198810064315</v>
      </c>
      <c r="D158" t="s">
        <v>0</v>
      </c>
      <c r="E158" t="s">
        <v>0</v>
      </c>
      <c r="F158" t="s">
        <v>1</v>
      </c>
      <c r="G158" t="str">
        <f>"2018-11-20 12:42:02"</f>
        <v>2018-11-20 12:42:02</v>
      </c>
    </row>
    <row r="159" spans="1:7" x14ac:dyDescent="0.2">
      <c r="A159" t="s">
        <v>147</v>
      </c>
      <c r="B159" t="str">
        <f>"13690934595"</f>
        <v>13690934595</v>
      </c>
      <c r="C159" t="str">
        <f>"441621198109215544"</f>
        <v>441621198109215544</v>
      </c>
      <c r="D159" t="s">
        <v>0</v>
      </c>
      <c r="E159" t="s">
        <v>0</v>
      </c>
      <c r="F159" t="s">
        <v>1</v>
      </c>
      <c r="G159" t="str">
        <f>"2018-11-20 12:41:15"</f>
        <v>2018-11-20 12:41:15</v>
      </c>
    </row>
    <row r="160" spans="1:7" x14ac:dyDescent="0.2">
      <c r="A160" t="s">
        <v>148</v>
      </c>
      <c r="B160" t="str">
        <f>"15926899987"</f>
        <v>15926899987</v>
      </c>
      <c r="C160" t="str">
        <f>"420683199205181419"</f>
        <v>420683199205181419</v>
      </c>
      <c r="D160" t="s">
        <v>0</v>
      </c>
      <c r="E160" t="s">
        <v>0</v>
      </c>
      <c r="F160" t="s">
        <v>1</v>
      </c>
      <c r="G160" t="str">
        <f>"2018-11-20 12:40:45"</f>
        <v>2018-11-20 12:40:45</v>
      </c>
    </row>
    <row r="161" spans="1:7" x14ac:dyDescent="0.2">
      <c r="A161" t="s">
        <v>149</v>
      </c>
      <c r="B161" t="str">
        <f>"13038216677"</f>
        <v>13038216677</v>
      </c>
      <c r="C161" t="str">
        <f>"512901197301152032"</f>
        <v>512901197301152032</v>
      </c>
      <c r="D161" t="s">
        <v>0</v>
      </c>
      <c r="E161" t="s">
        <v>0</v>
      </c>
      <c r="F161" t="s">
        <v>1</v>
      </c>
      <c r="G161" t="str">
        <f>"2018-11-20 12:40:28"</f>
        <v>2018-11-20 12:40:28</v>
      </c>
    </row>
    <row r="162" spans="1:7" x14ac:dyDescent="0.2">
      <c r="A162" t="s">
        <v>150</v>
      </c>
      <c r="B162" t="str">
        <f>"13250471926"</f>
        <v>13250471926</v>
      </c>
      <c r="C162" t="str">
        <f>"440781199410073819"</f>
        <v>440781199410073819</v>
      </c>
      <c r="D162" t="s">
        <v>0</v>
      </c>
      <c r="E162" t="s">
        <v>0</v>
      </c>
      <c r="F162" t="s">
        <v>1</v>
      </c>
      <c r="G162" t="str">
        <f>"2018-11-20 12:40:27"</f>
        <v>2018-11-20 12:40:27</v>
      </c>
    </row>
    <row r="163" spans="1:7" x14ac:dyDescent="0.2">
      <c r="A163" t="s">
        <v>151</v>
      </c>
      <c r="B163" t="str">
        <f>"18241629040"</f>
        <v>18241629040</v>
      </c>
      <c r="C163" t="str">
        <f>"211321199710203697"</f>
        <v>211321199710203697</v>
      </c>
      <c r="D163" t="s">
        <v>0</v>
      </c>
      <c r="E163" t="s">
        <v>0</v>
      </c>
      <c r="F163" t="s">
        <v>1</v>
      </c>
      <c r="G163" t="str">
        <f>"2018-11-20 12:40:10"</f>
        <v>2018-11-20 12:40:10</v>
      </c>
    </row>
    <row r="164" spans="1:7" x14ac:dyDescent="0.2">
      <c r="A164" t="s">
        <v>152</v>
      </c>
      <c r="B164" t="str">
        <f>"15039077854"</f>
        <v>15039077854</v>
      </c>
      <c r="C164" t="str">
        <f>"410381198705114524"</f>
        <v>410381198705114524</v>
      </c>
      <c r="D164" t="s">
        <v>0</v>
      </c>
      <c r="E164" t="s">
        <v>0</v>
      </c>
      <c r="F164" t="s">
        <v>1</v>
      </c>
      <c r="G164" t="str">
        <f>"2018-11-20 12:40:05"</f>
        <v>2018-11-20 12:40:05</v>
      </c>
    </row>
    <row r="165" spans="1:7" x14ac:dyDescent="0.2">
      <c r="A165" t="s">
        <v>0</v>
      </c>
      <c r="B165" t="str">
        <f>"18245993431"</f>
        <v>18245993431</v>
      </c>
      <c r="C165" t="s">
        <v>0</v>
      </c>
      <c r="D165" t="s">
        <v>0</v>
      </c>
      <c r="E165" t="s">
        <v>0</v>
      </c>
      <c r="F165" t="s">
        <v>1</v>
      </c>
      <c r="G165" t="str">
        <f>"2018-11-20 12:39:48"</f>
        <v>2018-11-20 12:39:48</v>
      </c>
    </row>
    <row r="166" spans="1:7" x14ac:dyDescent="0.2">
      <c r="A166" t="s">
        <v>153</v>
      </c>
      <c r="B166" t="str">
        <f>"13585844231"</f>
        <v>13585844231</v>
      </c>
      <c r="C166" t="str">
        <f>"341125198909101312"</f>
        <v>341125198909101312</v>
      </c>
      <c r="D166" t="s">
        <v>0</v>
      </c>
      <c r="E166" t="s">
        <v>0</v>
      </c>
      <c r="F166" t="s">
        <v>1</v>
      </c>
      <c r="G166" t="str">
        <f>"2018-11-20 12:39:42"</f>
        <v>2018-11-20 12:39:42</v>
      </c>
    </row>
    <row r="167" spans="1:7" x14ac:dyDescent="0.2">
      <c r="A167" t="s">
        <v>154</v>
      </c>
      <c r="B167" t="str">
        <f>"15870248912"</f>
        <v>15870248912</v>
      </c>
      <c r="C167" t="str">
        <f>"522632198705193310"</f>
        <v>522632198705193310</v>
      </c>
      <c r="D167" t="s">
        <v>0</v>
      </c>
      <c r="E167" t="s">
        <v>0</v>
      </c>
      <c r="F167" t="s">
        <v>1</v>
      </c>
      <c r="G167" t="str">
        <f>"2018-11-20 12:39:40"</f>
        <v>2018-11-20 12:39:40</v>
      </c>
    </row>
    <row r="168" spans="1:7" x14ac:dyDescent="0.2">
      <c r="A168" t="s">
        <v>155</v>
      </c>
      <c r="B168" t="str">
        <f>"18366905848"</f>
        <v>18366905848</v>
      </c>
      <c r="C168" t="str">
        <f>"370522198808111738"</f>
        <v>370522198808111738</v>
      </c>
      <c r="D168" t="s">
        <v>156</v>
      </c>
      <c r="E168" t="s">
        <v>157</v>
      </c>
      <c r="F168" t="s">
        <v>1</v>
      </c>
      <c r="G168" t="str">
        <f>"2018-11-20 12:39:07"</f>
        <v>2018-11-20 12:39:07</v>
      </c>
    </row>
    <row r="169" spans="1:7" x14ac:dyDescent="0.2">
      <c r="A169" t="s">
        <v>158</v>
      </c>
      <c r="B169" t="str">
        <f>"13116677516"</f>
        <v>13116677516</v>
      </c>
      <c r="C169" t="str">
        <f>"142226199201271252"</f>
        <v>142226199201271252</v>
      </c>
      <c r="D169" t="s">
        <v>0</v>
      </c>
      <c r="E169" t="s">
        <v>0</v>
      </c>
      <c r="F169" t="s">
        <v>1</v>
      </c>
      <c r="G169" t="str">
        <f>"2018-11-20 12:38:56"</f>
        <v>2018-11-20 12:38:56</v>
      </c>
    </row>
    <row r="170" spans="1:7" x14ac:dyDescent="0.2">
      <c r="A170" t="s">
        <v>0</v>
      </c>
      <c r="B170" t="str">
        <f>"18219382002"</f>
        <v>18219382002</v>
      </c>
      <c r="C170" t="s">
        <v>0</v>
      </c>
      <c r="D170" t="s">
        <v>0</v>
      </c>
      <c r="E170" t="s">
        <v>0</v>
      </c>
      <c r="F170" t="s">
        <v>1</v>
      </c>
      <c r="G170" t="str">
        <f>"2018-11-20 12:38:34"</f>
        <v>2018-11-20 12:38:34</v>
      </c>
    </row>
    <row r="171" spans="1:7" x14ac:dyDescent="0.2">
      <c r="A171" t="s">
        <v>159</v>
      </c>
      <c r="B171" t="str">
        <f>"15868932956"</f>
        <v>15868932956</v>
      </c>
      <c r="C171" t="str">
        <f>"33252219811122477X"</f>
        <v>33252219811122477X</v>
      </c>
      <c r="D171" t="s">
        <v>0</v>
      </c>
      <c r="E171" t="s">
        <v>0</v>
      </c>
      <c r="F171" t="s">
        <v>1</v>
      </c>
      <c r="G171" t="str">
        <f>"2018-11-20 12:37:59"</f>
        <v>2018-11-20 12:37:59</v>
      </c>
    </row>
    <row r="172" spans="1:7" x14ac:dyDescent="0.2">
      <c r="A172" t="s">
        <v>0</v>
      </c>
      <c r="B172" t="str">
        <f>"13758531075"</f>
        <v>13758531075</v>
      </c>
      <c r="C172" t="s">
        <v>0</v>
      </c>
      <c r="D172" t="s">
        <v>0</v>
      </c>
      <c r="E172" t="s">
        <v>0</v>
      </c>
      <c r="F172" t="s">
        <v>1</v>
      </c>
      <c r="G172" t="str">
        <f>"2018-11-20 12:37:36"</f>
        <v>2018-11-20 12:37:36</v>
      </c>
    </row>
    <row r="173" spans="1:7" x14ac:dyDescent="0.2">
      <c r="A173" t="s">
        <v>160</v>
      </c>
      <c r="B173" t="str">
        <f>"18826335950"</f>
        <v>18826335950</v>
      </c>
      <c r="C173" t="str">
        <f>"440221198607031614"</f>
        <v>440221198607031614</v>
      </c>
      <c r="D173" t="s">
        <v>0</v>
      </c>
      <c r="E173" t="s">
        <v>0</v>
      </c>
      <c r="F173" t="s">
        <v>1</v>
      </c>
      <c r="G173" t="str">
        <f>"2018-11-20 12:36:58"</f>
        <v>2018-11-20 12:36:58</v>
      </c>
    </row>
    <row r="174" spans="1:7" x14ac:dyDescent="0.2">
      <c r="A174" t="s">
        <v>161</v>
      </c>
      <c r="B174" t="str">
        <f>"15996517022"</f>
        <v>15996517022</v>
      </c>
      <c r="C174" t="str">
        <f>"320682199104300677"</f>
        <v>320682199104300677</v>
      </c>
      <c r="D174" t="s">
        <v>162</v>
      </c>
      <c r="E174" t="s">
        <v>163</v>
      </c>
      <c r="F174" t="s">
        <v>1</v>
      </c>
      <c r="G174" t="str">
        <f>"2018-11-20 12:36:46"</f>
        <v>2018-11-20 12:36:46</v>
      </c>
    </row>
    <row r="175" spans="1:7" x14ac:dyDescent="0.2">
      <c r="A175" t="s">
        <v>164</v>
      </c>
      <c r="B175" t="str">
        <f>"15077226861"</f>
        <v>15077226861</v>
      </c>
      <c r="C175" t="str">
        <f>"452231198905064015"</f>
        <v>452231198905064015</v>
      </c>
      <c r="D175" t="s">
        <v>0</v>
      </c>
      <c r="E175" t="s">
        <v>0</v>
      </c>
      <c r="F175" t="s">
        <v>1</v>
      </c>
      <c r="G175" t="str">
        <f>"2018-11-20 12:36:41"</f>
        <v>2018-11-20 12:36:41</v>
      </c>
    </row>
    <row r="176" spans="1:7" x14ac:dyDescent="0.2">
      <c r="A176" t="s">
        <v>165</v>
      </c>
      <c r="B176" t="str">
        <f>"18349243197"</f>
        <v>18349243197</v>
      </c>
      <c r="C176" t="str">
        <f>"510125199110040956"</f>
        <v>510125199110040956</v>
      </c>
      <c r="D176" t="s">
        <v>0</v>
      </c>
      <c r="E176" t="s">
        <v>0</v>
      </c>
      <c r="F176" t="s">
        <v>1</v>
      </c>
      <c r="G176" t="str">
        <f>"2018-11-20 12:35:21"</f>
        <v>2018-11-20 12:35:21</v>
      </c>
    </row>
    <row r="177" spans="1:7" x14ac:dyDescent="0.2">
      <c r="A177" t="s">
        <v>166</v>
      </c>
      <c r="B177" t="str">
        <f>"15577910910"</f>
        <v>15577910910</v>
      </c>
      <c r="C177" t="str">
        <f>"372929199711250072"</f>
        <v>372929199711250072</v>
      </c>
      <c r="D177" t="s">
        <v>0</v>
      </c>
      <c r="E177" t="s">
        <v>0</v>
      </c>
      <c r="F177" t="s">
        <v>1</v>
      </c>
      <c r="G177" t="str">
        <f>"2018-11-20 12:34:10"</f>
        <v>2018-11-20 12:34:10</v>
      </c>
    </row>
    <row r="178" spans="1:7" x14ac:dyDescent="0.2">
      <c r="A178" t="s">
        <v>167</v>
      </c>
      <c r="B178" t="str">
        <f>"13227155444"</f>
        <v>13227155444</v>
      </c>
      <c r="C178" t="str">
        <f>"422201198710220862"</f>
        <v>422201198710220862</v>
      </c>
      <c r="D178" t="s">
        <v>0</v>
      </c>
      <c r="E178" t="s">
        <v>0</v>
      </c>
      <c r="F178" t="s">
        <v>1</v>
      </c>
      <c r="G178" t="str">
        <f>"2018-11-20 12:33:57"</f>
        <v>2018-11-20 12:33:57</v>
      </c>
    </row>
    <row r="179" spans="1:7" x14ac:dyDescent="0.2">
      <c r="A179" t="s">
        <v>168</v>
      </c>
      <c r="B179" t="str">
        <f>"13287872686"</f>
        <v>13287872686</v>
      </c>
      <c r="C179" t="str">
        <f>"370612198612303028"</f>
        <v>370612198612303028</v>
      </c>
      <c r="D179" t="s">
        <v>0</v>
      </c>
      <c r="E179" t="s">
        <v>0</v>
      </c>
      <c r="F179" t="s">
        <v>1</v>
      </c>
      <c r="G179" t="str">
        <f>"2018-11-20 12:33:52"</f>
        <v>2018-11-20 12:33:52</v>
      </c>
    </row>
    <row r="180" spans="1:7" x14ac:dyDescent="0.2">
      <c r="A180" t="s">
        <v>169</v>
      </c>
      <c r="B180" t="str">
        <f>"17608027391"</f>
        <v>17608027391</v>
      </c>
      <c r="C180" t="str">
        <f>"510121199509102674"</f>
        <v>510121199509102674</v>
      </c>
      <c r="D180" t="s">
        <v>0</v>
      </c>
      <c r="E180" t="s">
        <v>0</v>
      </c>
      <c r="F180" t="s">
        <v>1</v>
      </c>
      <c r="G180" t="str">
        <f>"2018-11-20 12:33:47"</f>
        <v>2018-11-20 12:33:47</v>
      </c>
    </row>
    <row r="181" spans="1:7" x14ac:dyDescent="0.2">
      <c r="A181" t="s">
        <v>9</v>
      </c>
      <c r="B181" t="str">
        <f>"18636990403"</f>
        <v>18636990403</v>
      </c>
      <c r="C181" t="str">
        <f>"142401198611102418"</f>
        <v>142401198611102418</v>
      </c>
      <c r="D181" t="s">
        <v>0</v>
      </c>
      <c r="E181" t="s">
        <v>0</v>
      </c>
      <c r="F181" t="s">
        <v>1</v>
      </c>
      <c r="G181" t="str">
        <f>"2018-11-20 12:33:27"</f>
        <v>2018-11-20 12:33:27</v>
      </c>
    </row>
    <row r="182" spans="1:7" x14ac:dyDescent="0.2">
      <c r="A182" t="s">
        <v>0</v>
      </c>
      <c r="B182" t="str">
        <f>"17311273357"</f>
        <v>17311273357</v>
      </c>
      <c r="C182" t="s">
        <v>0</v>
      </c>
      <c r="D182" t="s">
        <v>0</v>
      </c>
      <c r="E182" t="s">
        <v>0</v>
      </c>
      <c r="F182" t="s">
        <v>1</v>
      </c>
      <c r="G182" t="str">
        <f>"2018-11-20 12:33:09"</f>
        <v>2018-11-20 12:33:09</v>
      </c>
    </row>
    <row r="183" spans="1:7" x14ac:dyDescent="0.2">
      <c r="A183" t="s">
        <v>0</v>
      </c>
      <c r="B183" t="str">
        <f>"17701640873"</f>
        <v>17701640873</v>
      </c>
      <c r="C183" t="s">
        <v>0</v>
      </c>
      <c r="D183" t="s">
        <v>0</v>
      </c>
      <c r="E183" t="s">
        <v>0</v>
      </c>
      <c r="F183" t="s">
        <v>1</v>
      </c>
      <c r="G183" t="str">
        <f>"2018-11-20 12:32:32"</f>
        <v>2018-11-20 12:32:32</v>
      </c>
    </row>
    <row r="184" spans="1:7" x14ac:dyDescent="0.2">
      <c r="A184" t="s">
        <v>170</v>
      </c>
      <c r="B184" t="str">
        <f>"17764158959"</f>
        <v>17764158959</v>
      </c>
      <c r="C184" t="str">
        <f>"422126199106057516"</f>
        <v>422126199106057516</v>
      </c>
      <c r="D184" t="s">
        <v>0</v>
      </c>
      <c r="E184" t="s">
        <v>0</v>
      </c>
      <c r="F184" t="s">
        <v>1</v>
      </c>
      <c r="G184" t="str">
        <f>"2018-11-20 12:31:27"</f>
        <v>2018-11-20 12:31:27</v>
      </c>
    </row>
    <row r="185" spans="1:7" x14ac:dyDescent="0.2">
      <c r="A185" t="s">
        <v>171</v>
      </c>
      <c r="B185" t="str">
        <f>"18112888828"</f>
        <v>18112888828</v>
      </c>
      <c r="C185" t="str">
        <f>"320830198405301817"</f>
        <v>320830198405301817</v>
      </c>
      <c r="D185" t="s">
        <v>172</v>
      </c>
      <c r="E185" t="s">
        <v>173</v>
      </c>
      <c r="F185" t="s">
        <v>1</v>
      </c>
      <c r="G185" t="str">
        <f>"2018-11-20 12:30:29"</f>
        <v>2018-11-20 12:30:29</v>
      </c>
    </row>
    <row r="186" spans="1:7" x14ac:dyDescent="0.2">
      <c r="A186" t="s">
        <v>174</v>
      </c>
      <c r="B186" t="str">
        <f>"18677816563"</f>
        <v>18677816563</v>
      </c>
      <c r="C186" t="str">
        <f>"452128199411195032"</f>
        <v>452128199411195032</v>
      </c>
      <c r="D186" t="s">
        <v>175</v>
      </c>
      <c r="E186" t="s">
        <v>176</v>
      </c>
      <c r="F186" t="s">
        <v>1</v>
      </c>
      <c r="G186" t="str">
        <f>"2018-11-20 12:30:20"</f>
        <v>2018-11-20 12:30:20</v>
      </c>
    </row>
    <row r="187" spans="1:7" x14ac:dyDescent="0.2">
      <c r="A187" t="s">
        <v>0</v>
      </c>
      <c r="B187" t="str">
        <f>"15259223269"</f>
        <v>15259223269</v>
      </c>
      <c r="C187" t="s">
        <v>0</v>
      </c>
      <c r="D187" t="s">
        <v>0</v>
      </c>
      <c r="E187" t="s">
        <v>0</v>
      </c>
      <c r="F187" t="s">
        <v>1</v>
      </c>
      <c r="G187" t="str">
        <f>"2018-11-20 12:30:15"</f>
        <v>2018-11-20 12:30:15</v>
      </c>
    </row>
    <row r="188" spans="1:7" x14ac:dyDescent="0.2">
      <c r="A188" t="s">
        <v>177</v>
      </c>
      <c r="B188" t="str">
        <f>"18773590966"</f>
        <v>18773590966</v>
      </c>
      <c r="C188" t="str">
        <f>"230105198710052339"</f>
        <v>230105198710052339</v>
      </c>
      <c r="D188" t="s">
        <v>0</v>
      </c>
      <c r="E188" t="s">
        <v>0</v>
      </c>
      <c r="F188" t="s">
        <v>1</v>
      </c>
      <c r="G188" t="str">
        <f>"2018-11-20 12:29:48"</f>
        <v>2018-11-20 12:29:48</v>
      </c>
    </row>
    <row r="189" spans="1:7" x14ac:dyDescent="0.2">
      <c r="A189" t="s">
        <v>178</v>
      </c>
      <c r="B189" t="str">
        <f>"15872265218"</f>
        <v>15872265218</v>
      </c>
      <c r="C189" t="str">
        <f>"420606198907103514"</f>
        <v>420606198907103514</v>
      </c>
      <c r="D189" t="s">
        <v>0</v>
      </c>
      <c r="E189" t="s">
        <v>0</v>
      </c>
      <c r="F189" t="s">
        <v>1</v>
      </c>
      <c r="G189" t="str">
        <f>"2018-11-20 12:29:41"</f>
        <v>2018-11-20 12:29:41</v>
      </c>
    </row>
    <row r="190" spans="1:7" x14ac:dyDescent="0.2">
      <c r="A190" t="s">
        <v>179</v>
      </c>
      <c r="B190" t="str">
        <f>"13812083833"</f>
        <v>13812083833</v>
      </c>
      <c r="C190" t="str">
        <f>"320202199208264515"</f>
        <v>320202199208264515</v>
      </c>
      <c r="D190" t="s">
        <v>0</v>
      </c>
      <c r="E190" t="s">
        <v>0</v>
      </c>
      <c r="F190" t="s">
        <v>1</v>
      </c>
      <c r="G190" t="str">
        <f>"2018-11-20 12:29:38"</f>
        <v>2018-11-20 12:29:38</v>
      </c>
    </row>
    <row r="191" spans="1:7" x14ac:dyDescent="0.2">
      <c r="A191" t="s">
        <v>180</v>
      </c>
      <c r="B191" t="str">
        <f>"13951308007"</f>
        <v>13951308007</v>
      </c>
      <c r="C191" t="str">
        <f>"320622197611126794"</f>
        <v>320622197611126794</v>
      </c>
      <c r="D191" t="s">
        <v>0</v>
      </c>
      <c r="E191" t="s">
        <v>0</v>
      </c>
      <c r="F191" t="s">
        <v>1</v>
      </c>
      <c r="G191" t="str">
        <f>"2018-11-20 12:29:29"</f>
        <v>2018-11-20 12:29:29</v>
      </c>
    </row>
    <row r="192" spans="1:7" x14ac:dyDescent="0.2">
      <c r="A192" t="s">
        <v>0</v>
      </c>
      <c r="B192" t="str">
        <f>"18543740384"</f>
        <v>18543740384</v>
      </c>
      <c r="C192" t="s">
        <v>0</v>
      </c>
      <c r="D192" t="s">
        <v>0</v>
      </c>
      <c r="E192" t="s">
        <v>0</v>
      </c>
      <c r="F192" t="s">
        <v>1</v>
      </c>
      <c r="G192" t="str">
        <f>"2018-11-20 12:29:25"</f>
        <v>2018-11-20 12:29:25</v>
      </c>
    </row>
    <row r="193" spans="1:7" x14ac:dyDescent="0.2">
      <c r="A193" t="s">
        <v>0</v>
      </c>
      <c r="B193" t="str">
        <f>"15866386469"</f>
        <v>15866386469</v>
      </c>
      <c r="C193" t="s">
        <v>0</v>
      </c>
      <c r="D193" t="s">
        <v>0</v>
      </c>
      <c r="E193" t="s">
        <v>0</v>
      </c>
      <c r="F193" t="s">
        <v>1</v>
      </c>
      <c r="G193" t="str">
        <f>"2018-11-20 12:29:15"</f>
        <v>2018-11-20 12:29:15</v>
      </c>
    </row>
    <row r="194" spans="1:7" x14ac:dyDescent="0.2">
      <c r="A194" t="s">
        <v>181</v>
      </c>
      <c r="B194" t="str">
        <f>"15717131209"</f>
        <v>15717131209</v>
      </c>
      <c r="C194" t="str">
        <f>"421181198706216612"</f>
        <v>421181198706216612</v>
      </c>
      <c r="D194" t="s">
        <v>0</v>
      </c>
      <c r="E194" t="s">
        <v>0</v>
      </c>
      <c r="F194" t="s">
        <v>1</v>
      </c>
      <c r="G194" t="str">
        <f>"2018-11-20 12:29:09"</f>
        <v>2018-11-20 12:29:09</v>
      </c>
    </row>
    <row r="195" spans="1:7" x14ac:dyDescent="0.2">
      <c r="A195" t="s">
        <v>182</v>
      </c>
      <c r="B195" t="str">
        <f>"18937276226"</f>
        <v>18937276226</v>
      </c>
      <c r="C195" t="str">
        <f>"410523198606102517"</f>
        <v>410523198606102517</v>
      </c>
      <c r="D195" t="s">
        <v>0</v>
      </c>
      <c r="E195" t="s">
        <v>0</v>
      </c>
      <c r="F195" t="s">
        <v>1</v>
      </c>
      <c r="G195" t="str">
        <f>"2018-11-20 12:29:07"</f>
        <v>2018-11-20 12:29:07</v>
      </c>
    </row>
    <row r="196" spans="1:7" x14ac:dyDescent="0.2">
      <c r="A196" t="s">
        <v>0</v>
      </c>
      <c r="B196" t="str">
        <f>"13767705671"</f>
        <v>13767705671</v>
      </c>
      <c r="C196" t="s">
        <v>0</v>
      </c>
      <c r="D196" t="s">
        <v>0</v>
      </c>
      <c r="E196" t="s">
        <v>0</v>
      </c>
      <c r="F196" t="s">
        <v>1</v>
      </c>
      <c r="G196" t="str">
        <f>"2018-11-20 12:28:59"</f>
        <v>2018-11-20 12:28:59</v>
      </c>
    </row>
    <row r="197" spans="1:7" x14ac:dyDescent="0.2">
      <c r="A197" t="s">
        <v>183</v>
      </c>
      <c r="B197" t="str">
        <f>"18376414192"</f>
        <v>18376414192</v>
      </c>
      <c r="C197" t="str">
        <f>"452402198705290076"</f>
        <v>452402198705290076</v>
      </c>
      <c r="D197" t="s">
        <v>0</v>
      </c>
      <c r="E197" t="s">
        <v>0</v>
      </c>
      <c r="F197" t="s">
        <v>1</v>
      </c>
      <c r="G197" t="str">
        <f>"2018-11-20 12:27:34"</f>
        <v>2018-11-20 12:27:34</v>
      </c>
    </row>
    <row r="198" spans="1:7" x14ac:dyDescent="0.2">
      <c r="A198" t="s">
        <v>0</v>
      </c>
      <c r="B198" t="str">
        <f>"18862393156"</f>
        <v>18862393156</v>
      </c>
      <c r="C198" t="s">
        <v>0</v>
      </c>
      <c r="D198" t="s">
        <v>0</v>
      </c>
      <c r="E198" t="s">
        <v>0</v>
      </c>
      <c r="F198" t="s">
        <v>1</v>
      </c>
      <c r="G198" t="str">
        <f>"2018-11-20 12:27:16"</f>
        <v>2018-11-20 12:27:16</v>
      </c>
    </row>
    <row r="199" spans="1:7" x14ac:dyDescent="0.2">
      <c r="A199" t="s">
        <v>184</v>
      </c>
      <c r="B199" t="str">
        <f>"13815874233"</f>
        <v>13815874233</v>
      </c>
      <c r="C199" t="str">
        <f>"320121199401051339"</f>
        <v>320121199401051339</v>
      </c>
      <c r="D199" t="s">
        <v>0</v>
      </c>
      <c r="E199" t="s">
        <v>0</v>
      </c>
      <c r="F199" t="s">
        <v>1</v>
      </c>
      <c r="G199" t="str">
        <f>"2018-11-20 12:26:53"</f>
        <v>2018-11-20 12:26:53</v>
      </c>
    </row>
    <row r="200" spans="1:7" x14ac:dyDescent="0.2">
      <c r="A200" t="s">
        <v>185</v>
      </c>
      <c r="B200" t="str">
        <f>"18648506044"</f>
        <v>18648506044</v>
      </c>
      <c r="C200" t="str">
        <f>"152325198812103510"</f>
        <v>152325198812103510</v>
      </c>
      <c r="D200" t="s">
        <v>0</v>
      </c>
      <c r="E200" t="s">
        <v>0</v>
      </c>
      <c r="F200" t="s">
        <v>1</v>
      </c>
      <c r="G200" t="str">
        <f>"2018-11-20 12:26:41"</f>
        <v>2018-11-20 12:26:41</v>
      </c>
    </row>
    <row r="201" spans="1:7" x14ac:dyDescent="0.2">
      <c r="A201" t="s">
        <v>0</v>
      </c>
      <c r="B201" t="str">
        <f>"13569874976"</f>
        <v>13569874976</v>
      </c>
      <c r="C201" t="s">
        <v>0</v>
      </c>
      <c r="D201" t="s">
        <v>0</v>
      </c>
      <c r="E201" t="s">
        <v>0</v>
      </c>
      <c r="F201" t="s">
        <v>1</v>
      </c>
      <c r="G201" t="str">
        <f>"2018-11-20 12:26:08"</f>
        <v>2018-11-20 12:26:08</v>
      </c>
    </row>
    <row r="202" spans="1:7" x14ac:dyDescent="0.2">
      <c r="A202" t="s">
        <v>186</v>
      </c>
      <c r="B202" t="str">
        <f>"17875125078"</f>
        <v>17875125078</v>
      </c>
      <c r="C202" t="str">
        <f>"440825199208010018"</f>
        <v>440825199208010018</v>
      </c>
      <c r="D202" t="s">
        <v>0</v>
      </c>
      <c r="E202" t="s">
        <v>0</v>
      </c>
      <c r="F202" t="s">
        <v>1</v>
      </c>
      <c r="G202" t="str">
        <f>"2018-11-20 12:25:46"</f>
        <v>2018-11-20 12:25:46</v>
      </c>
    </row>
    <row r="203" spans="1:7" x14ac:dyDescent="0.2">
      <c r="A203" t="s">
        <v>187</v>
      </c>
      <c r="B203" t="str">
        <f>"13667364425"</f>
        <v>13667364425</v>
      </c>
      <c r="C203" t="str">
        <f>"431127198612224332"</f>
        <v>431127198612224332</v>
      </c>
      <c r="D203" t="s">
        <v>0</v>
      </c>
      <c r="E203" t="s">
        <v>0</v>
      </c>
      <c r="F203" t="s">
        <v>1</v>
      </c>
      <c r="G203" t="str">
        <f>"2018-11-20 12:25:34"</f>
        <v>2018-11-20 12:25:34</v>
      </c>
    </row>
    <row r="204" spans="1:7" x14ac:dyDescent="0.2">
      <c r="A204" t="s">
        <v>188</v>
      </c>
      <c r="B204" t="str">
        <f>"18521341402"</f>
        <v>18521341402</v>
      </c>
      <c r="C204" t="str">
        <f>"320922199508143014"</f>
        <v>320922199508143014</v>
      </c>
      <c r="D204" t="s">
        <v>0</v>
      </c>
      <c r="E204" t="s">
        <v>0</v>
      </c>
      <c r="F204" t="s">
        <v>1</v>
      </c>
      <c r="G204" t="str">
        <f>"2018-11-20 12:25:18"</f>
        <v>2018-11-20 12:25:18</v>
      </c>
    </row>
    <row r="205" spans="1:7" x14ac:dyDescent="0.2">
      <c r="A205" t="s">
        <v>0</v>
      </c>
      <c r="B205" t="str">
        <f>"15877023498"</f>
        <v>15877023498</v>
      </c>
      <c r="C205" t="s">
        <v>0</v>
      </c>
      <c r="D205" t="s">
        <v>0</v>
      </c>
      <c r="E205" t="s">
        <v>0</v>
      </c>
      <c r="F205" t="s">
        <v>1</v>
      </c>
      <c r="G205" t="str">
        <f>"2018-11-20 12:25:14"</f>
        <v>2018-11-20 12:25:14</v>
      </c>
    </row>
    <row r="206" spans="1:7" x14ac:dyDescent="0.2">
      <c r="A206" t="s">
        <v>0</v>
      </c>
      <c r="B206" t="str">
        <f>"15277060655"</f>
        <v>15277060655</v>
      </c>
      <c r="C206" t="s">
        <v>0</v>
      </c>
      <c r="D206" t="s">
        <v>0</v>
      </c>
      <c r="E206" t="s">
        <v>0</v>
      </c>
      <c r="F206" t="s">
        <v>1</v>
      </c>
      <c r="G206" t="str">
        <f>"2018-11-20 12:25:04"</f>
        <v>2018-11-20 12:25:04</v>
      </c>
    </row>
    <row r="207" spans="1:7" x14ac:dyDescent="0.2">
      <c r="A207" t="s">
        <v>189</v>
      </c>
      <c r="B207" t="str">
        <f>"13551614898"</f>
        <v>13551614898</v>
      </c>
      <c r="C207" t="str">
        <f>"511621199709221406"</f>
        <v>511621199709221406</v>
      </c>
      <c r="D207" t="s">
        <v>0</v>
      </c>
      <c r="E207" t="s">
        <v>0</v>
      </c>
      <c r="F207" t="s">
        <v>1</v>
      </c>
      <c r="G207" t="str">
        <f>"2018-11-20 12:25:02"</f>
        <v>2018-11-20 12:25:02</v>
      </c>
    </row>
    <row r="208" spans="1:7" x14ac:dyDescent="0.2">
      <c r="A208" t="s">
        <v>0</v>
      </c>
      <c r="B208" t="str">
        <f>"13620449988"</f>
        <v>13620449988</v>
      </c>
      <c r="C208" t="s">
        <v>0</v>
      </c>
      <c r="D208" t="s">
        <v>0</v>
      </c>
      <c r="E208" t="s">
        <v>0</v>
      </c>
      <c r="F208" t="s">
        <v>1</v>
      </c>
      <c r="G208" t="str">
        <f>"2018-11-20 12:24:20"</f>
        <v>2018-11-20 12:24:20</v>
      </c>
    </row>
    <row r="209" spans="1:7" x14ac:dyDescent="0.2">
      <c r="A209" t="s">
        <v>190</v>
      </c>
      <c r="B209" t="str">
        <f>"15005751534"</f>
        <v>15005751534</v>
      </c>
      <c r="C209" t="str">
        <f>"330681199005192389"</f>
        <v>330681199005192389</v>
      </c>
      <c r="D209" t="s">
        <v>0</v>
      </c>
      <c r="E209" t="s">
        <v>0</v>
      </c>
      <c r="F209" t="s">
        <v>1</v>
      </c>
      <c r="G209" t="str">
        <f>"2018-11-20 12:24:05"</f>
        <v>2018-11-20 12:24:05</v>
      </c>
    </row>
    <row r="210" spans="1:7" x14ac:dyDescent="0.2">
      <c r="A210" t="s">
        <v>191</v>
      </c>
      <c r="B210" t="str">
        <f>"18771790003"</f>
        <v>18771790003</v>
      </c>
      <c r="C210" t="str">
        <f>"370523198601200326"</f>
        <v>370523198601200326</v>
      </c>
      <c r="D210" t="s">
        <v>0</v>
      </c>
      <c r="E210" t="s">
        <v>0</v>
      </c>
      <c r="F210" t="s">
        <v>1</v>
      </c>
      <c r="G210" t="str">
        <f>"2018-11-20 12:23:52"</f>
        <v>2018-11-20 12:23:52</v>
      </c>
    </row>
    <row r="211" spans="1:7" x14ac:dyDescent="0.2">
      <c r="A211" t="s">
        <v>0</v>
      </c>
      <c r="B211" t="str">
        <f>"15807080070"</f>
        <v>15807080070</v>
      </c>
      <c r="C211" t="s">
        <v>0</v>
      </c>
      <c r="D211" t="s">
        <v>0</v>
      </c>
      <c r="E211" t="s">
        <v>0</v>
      </c>
      <c r="F211" t="s">
        <v>1</v>
      </c>
      <c r="G211" t="str">
        <f>"2018-11-20 12:23:22"</f>
        <v>2018-11-20 12:23:22</v>
      </c>
    </row>
    <row r="212" spans="1:7" x14ac:dyDescent="0.2">
      <c r="A212" t="s">
        <v>192</v>
      </c>
      <c r="B212" t="str">
        <f>"18780487006"</f>
        <v>18780487006</v>
      </c>
      <c r="C212" t="str">
        <f>"510722199911061435"</f>
        <v>510722199911061435</v>
      </c>
      <c r="D212" t="s">
        <v>0</v>
      </c>
      <c r="E212" t="s">
        <v>0</v>
      </c>
      <c r="F212" t="s">
        <v>1</v>
      </c>
      <c r="G212" t="str">
        <f>"2018-11-20 12:23:19"</f>
        <v>2018-11-20 12:23:19</v>
      </c>
    </row>
    <row r="213" spans="1:7" x14ac:dyDescent="0.2">
      <c r="A213" t="s">
        <v>193</v>
      </c>
      <c r="B213" t="str">
        <f>"18067609950"</f>
        <v>18067609950</v>
      </c>
      <c r="C213" t="str">
        <f>"330721199906156915"</f>
        <v>330721199906156915</v>
      </c>
      <c r="D213" t="s">
        <v>0</v>
      </c>
      <c r="E213" t="s">
        <v>0</v>
      </c>
      <c r="F213" t="s">
        <v>1</v>
      </c>
      <c r="G213" t="str">
        <f>"2018-11-20 12:23:15"</f>
        <v>2018-11-20 12:23:15</v>
      </c>
    </row>
    <row r="214" spans="1:7" x14ac:dyDescent="0.2">
      <c r="A214" t="s">
        <v>194</v>
      </c>
      <c r="B214" t="str">
        <f>"13807893999"</f>
        <v>13807893999</v>
      </c>
      <c r="C214" t="str">
        <f>"360427197308092710"</f>
        <v>360427197308092710</v>
      </c>
      <c r="D214" t="s">
        <v>0</v>
      </c>
      <c r="E214" t="s">
        <v>0</v>
      </c>
      <c r="F214" t="s">
        <v>1</v>
      </c>
      <c r="G214" t="str">
        <f>"2018-11-20 12:22:50"</f>
        <v>2018-11-20 12:22:50</v>
      </c>
    </row>
    <row r="215" spans="1:7" x14ac:dyDescent="0.2">
      <c r="A215" t="s">
        <v>195</v>
      </c>
      <c r="B215" t="str">
        <f>"13666659072"</f>
        <v>13666659072</v>
      </c>
      <c r="C215" t="str">
        <f>"330126197208120720"</f>
        <v>330126197208120720</v>
      </c>
      <c r="D215" t="s">
        <v>0</v>
      </c>
      <c r="E215" t="s">
        <v>0</v>
      </c>
      <c r="F215" t="s">
        <v>1</v>
      </c>
      <c r="G215" t="str">
        <f>"2018-11-20 12:22:48"</f>
        <v>2018-11-20 12:22:48</v>
      </c>
    </row>
    <row r="216" spans="1:7" x14ac:dyDescent="0.2">
      <c r="A216" t="s">
        <v>196</v>
      </c>
      <c r="B216" t="str">
        <f>"13535708550"</f>
        <v>13535708550</v>
      </c>
      <c r="C216" t="str">
        <f>"445121199101091832"</f>
        <v>445121199101091832</v>
      </c>
      <c r="D216" t="s">
        <v>0</v>
      </c>
      <c r="E216" t="s">
        <v>0</v>
      </c>
      <c r="F216" t="s">
        <v>1</v>
      </c>
      <c r="G216" t="str">
        <f>"2018-11-20 12:22:25"</f>
        <v>2018-11-20 12:22:25</v>
      </c>
    </row>
    <row r="217" spans="1:7" x14ac:dyDescent="0.2">
      <c r="A217" t="s">
        <v>197</v>
      </c>
      <c r="B217" t="str">
        <f>"15015341137"</f>
        <v>15015341137</v>
      </c>
      <c r="C217" t="str">
        <f>"431124198910173650"</f>
        <v>431124198910173650</v>
      </c>
      <c r="D217" t="s">
        <v>0</v>
      </c>
      <c r="E217" t="s">
        <v>0</v>
      </c>
      <c r="F217" t="s">
        <v>1</v>
      </c>
      <c r="G217" t="str">
        <f>"2018-11-20 12:21:38"</f>
        <v>2018-11-20 12:21:38</v>
      </c>
    </row>
    <row r="218" spans="1:7" x14ac:dyDescent="0.2">
      <c r="A218" t="s">
        <v>198</v>
      </c>
      <c r="B218" t="str">
        <f>"13821184374"</f>
        <v>13821184374</v>
      </c>
      <c r="C218" t="str">
        <f>"231121199303080821"</f>
        <v>231121199303080821</v>
      </c>
      <c r="D218" t="s">
        <v>0</v>
      </c>
      <c r="E218" t="s">
        <v>0</v>
      </c>
      <c r="F218" t="s">
        <v>1</v>
      </c>
      <c r="G218" t="str">
        <f>"2018-11-20 12:21:16"</f>
        <v>2018-11-20 12:21:16</v>
      </c>
    </row>
    <row r="219" spans="1:7" x14ac:dyDescent="0.2">
      <c r="A219" t="s">
        <v>199</v>
      </c>
      <c r="B219" t="str">
        <f>"18292410633"</f>
        <v>18292410633</v>
      </c>
      <c r="C219" t="str">
        <f>"622625198804092718"</f>
        <v>622625198804092718</v>
      </c>
      <c r="D219" t="s">
        <v>0</v>
      </c>
      <c r="E219" t="s">
        <v>0</v>
      </c>
      <c r="F219" t="s">
        <v>1</v>
      </c>
      <c r="G219" t="str">
        <f>"2018-11-20 12:20:49"</f>
        <v>2018-11-20 12:20:49</v>
      </c>
    </row>
    <row r="220" spans="1:7" x14ac:dyDescent="0.2">
      <c r="A220" t="s">
        <v>200</v>
      </c>
      <c r="B220" t="str">
        <f>"15886292629"</f>
        <v>15886292629</v>
      </c>
      <c r="C220" t="str">
        <f>"220211198712283318"</f>
        <v>220211198712283318</v>
      </c>
      <c r="D220" t="s">
        <v>0</v>
      </c>
      <c r="E220" t="s">
        <v>0</v>
      </c>
      <c r="F220" t="s">
        <v>1</v>
      </c>
      <c r="G220" t="str">
        <f>"2018-11-20 12:20:20"</f>
        <v>2018-11-20 12:20:20</v>
      </c>
    </row>
    <row r="221" spans="1:7" x14ac:dyDescent="0.2">
      <c r="A221" t="s">
        <v>0</v>
      </c>
      <c r="B221" t="str">
        <f>"15337129822"</f>
        <v>15337129822</v>
      </c>
      <c r="C221" t="s">
        <v>0</v>
      </c>
      <c r="D221" t="s">
        <v>0</v>
      </c>
      <c r="E221" t="s">
        <v>0</v>
      </c>
      <c r="F221" t="s">
        <v>1</v>
      </c>
      <c r="G221" t="str">
        <f>"2018-11-20 12:19:57"</f>
        <v>2018-11-20 12:19:57</v>
      </c>
    </row>
    <row r="222" spans="1:7" x14ac:dyDescent="0.2">
      <c r="A222" t="s">
        <v>201</v>
      </c>
      <c r="B222" t="str">
        <f>"15841803031"</f>
        <v>15841803031</v>
      </c>
      <c r="C222" t="str">
        <f>"210911199002181510"</f>
        <v>210911199002181510</v>
      </c>
      <c r="D222" t="s">
        <v>0</v>
      </c>
      <c r="E222" t="s">
        <v>0</v>
      </c>
      <c r="F222" t="s">
        <v>1</v>
      </c>
      <c r="G222" t="str">
        <f>"2018-11-20 12:19:43"</f>
        <v>2018-11-20 12:19:43</v>
      </c>
    </row>
    <row r="223" spans="1:7" x14ac:dyDescent="0.2">
      <c r="A223" t="s">
        <v>202</v>
      </c>
      <c r="B223" t="str">
        <f>"15859004234"</f>
        <v>15859004234</v>
      </c>
      <c r="C223" t="str">
        <f>"350424199008302032"</f>
        <v>350424199008302032</v>
      </c>
      <c r="D223" t="s">
        <v>203</v>
      </c>
      <c r="E223" t="s">
        <v>204</v>
      </c>
      <c r="F223" t="s">
        <v>1</v>
      </c>
      <c r="G223" t="str">
        <f>"2018-11-20 12:19:26"</f>
        <v>2018-11-20 12:19:26</v>
      </c>
    </row>
    <row r="224" spans="1:7" x14ac:dyDescent="0.2">
      <c r="A224" t="s">
        <v>205</v>
      </c>
      <c r="B224" t="str">
        <f>"18033611572"</f>
        <v>18033611572</v>
      </c>
      <c r="C224" t="str">
        <f>"131081198810012914"</f>
        <v>131081198810012914</v>
      </c>
      <c r="D224" t="s">
        <v>0</v>
      </c>
      <c r="E224" t="s">
        <v>0</v>
      </c>
      <c r="F224" t="s">
        <v>1</v>
      </c>
      <c r="G224" t="str">
        <f>"2018-11-20 12:19:19"</f>
        <v>2018-11-20 12:19:19</v>
      </c>
    </row>
    <row r="225" spans="1:7" x14ac:dyDescent="0.2">
      <c r="A225" t="s">
        <v>0</v>
      </c>
      <c r="B225" t="str">
        <f>"13506736293"</f>
        <v>13506736293</v>
      </c>
      <c r="C225" t="s">
        <v>0</v>
      </c>
      <c r="D225" t="s">
        <v>0</v>
      </c>
      <c r="E225" t="s">
        <v>0</v>
      </c>
      <c r="F225" t="s">
        <v>1</v>
      </c>
      <c r="G225" t="str">
        <f>"2018-11-20 12:19:18"</f>
        <v>2018-11-20 12:19:18</v>
      </c>
    </row>
    <row r="226" spans="1:7" x14ac:dyDescent="0.2">
      <c r="A226" t="s">
        <v>0</v>
      </c>
      <c r="B226" t="str">
        <f>"18783131948"</f>
        <v>18783131948</v>
      </c>
      <c r="C226" t="s">
        <v>0</v>
      </c>
      <c r="D226" t="s">
        <v>0</v>
      </c>
      <c r="E226" t="s">
        <v>0</v>
      </c>
      <c r="F226" t="s">
        <v>1</v>
      </c>
      <c r="G226" t="str">
        <f>"2018-11-20 12:19:02"</f>
        <v>2018-11-20 12:19:02</v>
      </c>
    </row>
    <row r="227" spans="1:7" x14ac:dyDescent="0.2">
      <c r="A227" t="s">
        <v>0</v>
      </c>
      <c r="B227" t="str">
        <f>"18554222311"</f>
        <v>18554222311</v>
      </c>
      <c r="C227" t="s">
        <v>0</v>
      </c>
      <c r="D227" t="s">
        <v>0</v>
      </c>
      <c r="E227" t="s">
        <v>0</v>
      </c>
      <c r="F227" t="s">
        <v>1</v>
      </c>
      <c r="G227" t="str">
        <f>"2018-11-20 12:19:02"</f>
        <v>2018-11-20 12:19:02</v>
      </c>
    </row>
    <row r="228" spans="1:7" x14ac:dyDescent="0.2">
      <c r="A228" t="s">
        <v>206</v>
      </c>
      <c r="B228" t="str">
        <f>"13719649022"</f>
        <v>13719649022</v>
      </c>
      <c r="C228" t="str">
        <f>"620524199809012212"</f>
        <v>620524199809012212</v>
      </c>
      <c r="D228" t="s">
        <v>207</v>
      </c>
      <c r="E228" t="s">
        <v>207</v>
      </c>
      <c r="F228" t="s">
        <v>1</v>
      </c>
      <c r="G228" t="str">
        <f>"2018-11-20 12:18:53"</f>
        <v>2018-11-20 12:18:53</v>
      </c>
    </row>
    <row r="229" spans="1:7" x14ac:dyDescent="0.2">
      <c r="A229" t="s">
        <v>0</v>
      </c>
      <c r="B229" t="str">
        <f>"18156906530"</f>
        <v>18156906530</v>
      </c>
      <c r="C229" t="s">
        <v>0</v>
      </c>
      <c r="D229" t="s">
        <v>0</v>
      </c>
      <c r="E229" t="s">
        <v>0</v>
      </c>
      <c r="F229" t="s">
        <v>1</v>
      </c>
      <c r="G229" t="str">
        <f>"2018-11-20 12:18:47"</f>
        <v>2018-11-20 12:18:47</v>
      </c>
    </row>
    <row r="230" spans="1:7" x14ac:dyDescent="0.2">
      <c r="A230" t="s">
        <v>208</v>
      </c>
      <c r="B230" t="str">
        <f>"15110666827"</f>
        <v>15110666827</v>
      </c>
      <c r="C230" t="str">
        <f>"142431197008293014"</f>
        <v>142431197008293014</v>
      </c>
      <c r="D230" t="s">
        <v>0</v>
      </c>
      <c r="E230" t="s">
        <v>0</v>
      </c>
      <c r="F230" t="s">
        <v>1</v>
      </c>
      <c r="G230" t="str">
        <f>"2018-11-20 12:18:45"</f>
        <v>2018-11-20 12:18:45</v>
      </c>
    </row>
    <row r="231" spans="1:7" x14ac:dyDescent="0.2">
      <c r="A231" t="s">
        <v>209</v>
      </c>
      <c r="B231" t="str">
        <f>"13533334646"</f>
        <v>13533334646</v>
      </c>
      <c r="C231" t="str">
        <f>"440882198309178832"</f>
        <v>440882198309178832</v>
      </c>
      <c r="D231" t="s">
        <v>210</v>
      </c>
      <c r="E231" t="s">
        <v>211</v>
      </c>
      <c r="F231" t="s">
        <v>1</v>
      </c>
      <c r="G231" t="str">
        <f>"2018-11-20 12:18:36"</f>
        <v>2018-11-20 12:18:36</v>
      </c>
    </row>
    <row r="232" spans="1:7" x14ac:dyDescent="0.2">
      <c r="A232" t="s">
        <v>212</v>
      </c>
      <c r="B232" t="str">
        <f>"15671506111"</f>
        <v>15671506111</v>
      </c>
      <c r="C232" t="str">
        <f>"422822199008013088"</f>
        <v>422822199008013088</v>
      </c>
      <c r="D232" t="s">
        <v>0</v>
      </c>
      <c r="E232" t="s">
        <v>0</v>
      </c>
      <c r="F232" t="s">
        <v>1</v>
      </c>
      <c r="G232" t="str">
        <f>"2018-11-20 12:18:30"</f>
        <v>2018-11-20 12:18:30</v>
      </c>
    </row>
    <row r="233" spans="1:7" x14ac:dyDescent="0.2">
      <c r="A233" t="s">
        <v>0</v>
      </c>
      <c r="B233" t="str">
        <f>"15823801485"</f>
        <v>15823801485</v>
      </c>
      <c r="C233" t="s">
        <v>0</v>
      </c>
      <c r="D233" t="s">
        <v>0</v>
      </c>
      <c r="E233" t="s">
        <v>0</v>
      </c>
      <c r="F233" t="s">
        <v>1</v>
      </c>
      <c r="G233" t="str">
        <f>"2018-11-20 12:18:24"</f>
        <v>2018-11-20 12:18:24</v>
      </c>
    </row>
    <row r="234" spans="1:7" x14ac:dyDescent="0.2">
      <c r="A234" t="s">
        <v>213</v>
      </c>
      <c r="B234" t="str">
        <f>"13704980494"</f>
        <v>13704980494</v>
      </c>
      <c r="C234" t="str">
        <f>"210921196305090084"</f>
        <v>210921196305090084</v>
      </c>
      <c r="D234" t="s">
        <v>0</v>
      </c>
      <c r="E234" t="s">
        <v>0</v>
      </c>
      <c r="F234" t="s">
        <v>1</v>
      </c>
      <c r="G234" t="str">
        <f>"2018-11-20 12:18:04"</f>
        <v>2018-11-20 12:18:04</v>
      </c>
    </row>
    <row r="235" spans="1:7" x14ac:dyDescent="0.2">
      <c r="A235" t="s">
        <v>214</v>
      </c>
      <c r="B235" t="str">
        <f>"15600004418"</f>
        <v>15600004418</v>
      </c>
      <c r="C235" t="str">
        <f>"142724198011172317"</f>
        <v>142724198011172317</v>
      </c>
      <c r="D235" t="s">
        <v>0</v>
      </c>
      <c r="E235" t="s">
        <v>0</v>
      </c>
      <c r="F235" t="s">
        <v>1</v>
      </c>
      <c r="G235" t="str">
        <f>"2018-11-20 12:18:00"</f>
        <v>2018-11-20 12:18:00</v>
      </c>
    </row>
    <row r="236" spans="1:7" x14ac:dyDescent="0.2">
      <c r="A236" t="s">
        <v>215</v>
      </c>
      <c r="B236" t="str">
        <f>"13769576076"</f>
        <v>13769576076</v>
      </c>
      <c r="C236" t="str">
        <f>"530302199511090612"</f>
        <v>530302199511090612</v>
      </c>
      <c r="D236" t="s">
        <v>216</v>
      </c>
      <c r="E236" t="s">
        <v>217</v>
      </c>
      <c r="F236" t="s">
        <v>1</v>
      </c>
      <c r="G236" t="str">
        <f>"2018-11-20 12:17:06"</f>
        <v>2018-11-20 12:17:06</v>
      </c>
    </row>
    <row r="237" spans="1:7" x14ac:dyDescent="0.2">
      <c r="A237" t="s">
        <v>218</v>
      </c>
      <c r="B237" t="str">
        <f>"13966082756"</f>
        <v>13966082756</v>
      </c>
      <c r="C237" t="str">
        <f>"342201199004175691"</f>
        <v>342201199004175691</v>
      </c>
      <c r="D237" t="s">
        <v>0</v>
      </c>
      <c r="E237" t="s">
        <v>0</v>
      </c>
      <c r="F237" t="s">
        <v>1</v>
      </c>
      <c r="G237" t="str">
        <f>"2018-11-20 12:16:59"</f>
        <v>2018-11-20 12:16:59</v>
      </c>
    </row>
    <row r="238" spans="1:7" x14ac:dyDescent="0.2">
      <c r="A238" t="s">
        <v>219</v>
      </c>
      <c r="B238" t="str">
        <f>"13633998206"</f>
        <v>13633998206</v>
      </c>
      <c r="C238" t="str">
        <f>"411381200003051515"</f>
        <v>411381200003051515</v>
      </c>
      <c r="D238" t="s">
        <v>0</v>
      </c>
      <c r="E238" t="s">
        <v>0</v>
      </c>
      <c r="F238" t="s">
        <v>1</v>
      </c>
      <c r="G238" t="str">
        <f>"2018-11-20 12:16:44"</f>
        <v>2018-11-20 12:16:44</v>
      </c>
    </row>
    <row r="239" spans="1:7" x14ac:dyDescent="0.2">
      <c r="A239" t="s">
        <v>0</v>
      </c>
      <c r="B239" t="str">
        <f>"18318304170"</f>
        <v>18318304170</v>
      </c>
      <c r="C239" t="s">
        <v>0</v>
      </c>
      <c r="D239" t="s">
        <v>0</v>
      </c>
      <c r="E239" t="s">
        <v>0</v>
      </c>
      <c r="F239" t="s">
        <v>1</v>
      </c>
      <c r="G239" t="str">
        <f>"2018-11-20 12:16:42"</f>
        <v>2018-11-20 12:16:42</v>
      </c>
    </row>
    <row r="240" spans="1:7" x14ac:dyDescent="0.2">
      <c r="A240" t="s">
        <v>220</v>
      </c>
      <c r="B240" t="str">
        <f>"15176302816"</f>
        <v>15176302816</v>
      </c>
      <c r="C240" t="str">
        <f>"130625198101100445"</f>
        <v>130625198101100445</v>
      </c>
      <c r="D240" t="s">
        <v>0</v>
      </c>
      <c r="E240" t="s">
        <v>0</v>
      </c>
      <c r="F240" t="s">
        <v>1</v>
      </c>
      <c r="G240" t="str">
        <f>"2018-11-20 12:16:09"</f>
        <v>2018-11-20 12:16:09</v>
      </c>
    </row>
    <row r="241" spans="1:7" x14ac:dyDescent="0.2">
      <c r="A241" t="s">
        <v>0</v>
      </c>
      <c r="B241" t="str">
        <f>"13986792298"</f>
        <v>13986792298</v>
      </c>
      <c r="C241" t="s">
        <v>0</v>
      </c>
      <c r="D241" t="s">
        <v>0</v>
      </c>
      <c r="E241" t="s">
        <v>0</v>
      </c>
      <c r="F241" t="s">
        <v>1</v>
      </c>
      <c r="G241" t="str">
        <f>"2018-11-20 12:15:49"</f>
        <v>2018-11-20 12:15:49</v>
      </c>
    </row>
    <row r="242" spans="1:7" x14ac:dyDescent="0.2">
      <c r="A242" t="s">
        <v>221</v>
      </c>
      <c r="B242" t="str">
        <f>"18146680900"</f>
        <v>18146680900</v>
      </c>
      <c r="C242" t="str">
        <f>"362122197804033019"</f>
        <v>362122197804033019</v>
      </c>
      <c r="D242" t="s">
        <v>222</v>
      </c>
      <c r="E242" t="s">
        <v>223</v>
      </c>
      <c r="F242" t="s">
        <v>1</v>
      </c>
      <c r="G242" t="str">
        <f>"2018-11-20 12:15:38"</f>
        <v>2018-11-20 12:15:38</v>
      </c>
    </row>
    <row r="243" spans="1:7" x14ac:dyDescent="0.2">
      <c r="A243" t="s">
        <v>0</v>
      </c>
      <c r="B243" t="str">
        <f>"18213834964"</f>
        <v>18213834964</v>
      </c>
      <c r="C243" t="s">
        <v>0</v>
      </c>
      <c r="D243" t="s">
        <v>0</v>
      </c>
      <c r="E243" t="s">
        <v>0</v>
      </c>
      <c r="F243" t="s">
        <v>1</v>
      </c>
      <c r="G243" t="str">
        <f>"2018-11-20 12:15:32"</f>
        <v>2018-11-20 12:15:32</v>
      </c>
    </row>
    <row r="244" spans="1:7" x14ac:dyDescent="0.2">
      <c r="A244" t="s">
        <v>224</v>
      </c>
      <c r="B244" t="str">
        <f>"13799521075"</f>
        <v>13799521075</v>
      </c>
      <c r="C244" t="str">
        <f>"350583198401033239"</f>
        <v>350583198401033239</v>
      </c>
      <c r="D244" t="s">
        <v>0</v>
      </c>
      <c r="E244" t="s">
        <v>0</v>
      </c>
      <c r="F244" t="s">
        <v>1</v>
      </c>
      <c r="G244" t="str">
        <f>"2018-11-20 12:15:08"</f>
        <v>2018-11-20 12:15:08</v>
      </c>
    </row>
    <row r="245" spans="1:7" x14ac:dyDescent="0.2">
      <c r="A245" t="s">
        <v>225</v>
      </c>
      <c r="B245" t="str">
        <f>"18679805354"</f>
        <v>18679805354</v>
      </c>
      <c r="C245" t="str">
        <f>"360203199602080515"</f>
        <v>360203199602080515</v>
      </c>
      <c r="D245" t="s">
        <v>0</v>
      </c>
      <c r="E245" t="s">
        <v>0</v>
      </c>
      <c r="F245" t="s">
        <v>1</v>
      </c>
      <c r="G245" t="str">
        <f>"2018-11-20 12:14:52"</f>
        <v>2018-11-20 12:14:52</v>
      </c>
    </row>
    <row r="246" spans="1:7" x14ac:dyDescent="0.2">
      <c r="A246" t="s">
        <v>226</v>
      </c>
      <c r="B246" t="str">
        <f>"18278420113"</f>
        <v>18278420113</v>
      </c>
      <c r="C246" t="str">
        <f>"452426196904261536"</f>
        <v>452426196904261536</v>
      </c>
      <c r="D246" t="s">
        <v>227</v>
      </c>
      <c r="E246" t="s">
        <v>228</v>
      </c>
      <c r="F246" t="s">
        <v>1</v>
      </c>
      <c r="G246" t="str">
        <f>"2018-11-20 12:14:51"</f>
        <v>2018-11-20 12:14:51</v>
      </c>
    </row>
    <row r="247" spans="1:7" x14ac:dyDescent="0.2">
      <c r="A247" t="s">
        <v>229</v>
      </c>
      <c r="B247" t="str">
        <f>"18295749617"</f>
        <v>18295749617</v>
      </c>
      <c r="C247" t="str">
        <f>"142724198702171436"</f>
        <v>142724198702171436</v>
      </c>
      <c r="D247" t="s">
        <v>0</v>
      </c>
      <c r="E247" t="s">
        <v>0</v>
      </c>
      <c r="F247" t="s">
        <v>1</v>
      </c>
      <c r="G247" t="str">
        <f>"2018-11-20 12:14:20"</f>
        <v>2018-11-20 12:14:20</v>
      </c>
    </row>
    <row r="248" spans="1:7" x14ac:dyDescent="0.2">
      <c r="A248" t="s">
        <v>230</v>
      </c>
      <c r="B248" t="str">
        <f>"18516989829"</f>
        <v>18516989829</v>
      </c>
      <c r="C248" t="str">
        <f>"220281199101201030"</f>
        <v>220281199101201030</v>
      </c>
      <c r="D248" t="s">
        <v>231</v>
      </c>
      <c r="E248" t="s">
        <v>232</v>
      </c>
      <c r="F248" t="s">
        <v>1</v>
      </c>
      <c r="G248" t="str">
        <f>"2018-11-20 12:14:19"</f>
        <v>2018-11-20 12:14:19</v>
      </c>
    </row>
    <row r="249" spans="1:7" x14ac:dyDescent="0.2">
      <c r="A249" t="s">
        <v>0</v>
      </c>
      <c r="B249" t="str">
        <f>"15058235779"</f>
        <v>15058235779</v>
      </c>
      <c r="C249" t="s">
        <v>0</v>
      </c>
      <c r="D249" t="s">
        <v>0</v>
      </c>
      <c r="E249" t="s">
        <v>0</v>
      </c>
      <c r="F249" t="s">
        <v>1</v>
      </c>
      <c r="G249" t="str">
        <f>"2018-11-20 12:13:51"</f>
        <v>2018-11-20 12:13:51</v>
      </c>
    </row>
    <row r="250" spans="1:7" x14ac:dyDescent="0.2">
      <c r="A250" t="s">
        <v>0</v>
      </c>
      <c r="B250" t="str">
        <f>"17098730467"</f>
        <v>17098730467</v>
      </c>
      <c r="C250" t="s">
        <v>0</v>
      </c>
      <c r="D250" t="s">
        <v>0</v>
      </c>
      <c r="E250" t="s">
        <v>0</v>
      </c>
      <c r="F250" t="s">
        <v>1</v>
      </c>
      <c r="G250" t="str">
        <f>"2018-11-20 12:13:51"</f>
        <v>2018-11-20 12:13:51</v>
      </c>
    </row>
    <row r="251" spans="1:7" x14ac:dyDescent="0.2">
      <c r="A251" t="s">
        <v>233</v>
      </c>
      <c r="B251" t="str">
        <f>"13614573736"</f>
        <v>13614573736</v>
      </c>
      <c r="C251" t="str">
        <f>"230921198703202320"</f>
        <v>230921198703202320</v>
      </c>
      <c r="D251" t="s">
        <v>0</v>
      </c>
      <c r="E251" t="s">
        <v>0</v>
      </c>
      <c r="F251" t="s">
        <v>1</v>
      </c>
      <c r="G251" t="str">
        <f>"2018-11-20 12:13:51"</f>
        <v>2018-11-20 12:13:51</v>
      </c>
    </row>
    <row r="252" spans="1:7" x14ac:dyDescent="0.2">
      <c r="A252" t="s">
        <v>234</v>
      </c>
      <c r="B252" t="str">
        <f>"13925600040"</f>
        <v>13925600040</v>
      </c>
      <c r="C252" t="str">
        <f>"36028119870209541X"</f>
        <v>36028119870209541X</v>
      </c>
      <c r="D252" t="s">
        <v>0</v>
      </c>
      <c r="E252" t="s">
        <v>0</v>
      </c>
      <c r="F252" t="s">
        <v>1</v>
      </c>
      <c r="G252" t="str">
        <f>"2018-11-20 12:13:37"</f>
        <v>2018-11-20 12:13:37</v>
      </c>
    </row>
    <row r="253" spans="1:7" x14ac:dyDescent="0.2">
      <c r="A253" t="s">
        <v>0</v>
      </c>
      <c r="B253" t="str">
        <f>"15886154671"</f>
        <v>15886154671</v>
      </c>
      <c r="C253" t="s">
        <v>0</v>
      </c>
      <c r="D253" t="s">
        <v>0</v>
      </c>
      <c r="E253" t="s">
        <v>0</v>
      </c>
      <c r="F253" t="s">
        <v>1</v>
      </c>
      <c r="G253" t="str">
        <f>"2018-11-20 12:13:19"</f>
        <v>2018-11-20 12:13:19</v>
      </c>
    </row>
    <row r="254" spans="1:7" x14ac:dyDescent="0.2">
      <c r="A254" t="s">
        <v>235</v>
      </c>
      <c r="B254" t="str">
        <f>"13404706699"</f>
        <v>13404706699</v>
      </c>
      <c r="C254" t="str">
        <f>"220882199002161714"</f>
        <v>220882199002161714</v>
      </c>
      <c r="D254" t="s">
        <v>0</v>
      </c>
      <c r="E254" t="s">
        <v>0</v>
      </c>
      <c r="F254" t="s">
        <v>1</v>
      </c>
      <c r="G254" t="str">
        <f>"2018-11-20 12:13:17"</f>
        <v>2018-11-20 12:13:17</v>
      </c>
    </row>
    <row r="255" spans="1:7" x14ac:dyDescent="0.2">
      <c r="A255" t="s">
        <v>236</v>
      </c>
      <c r="B255" t="str">
        <f>"15031336132"</f>
        <v>15031336132</v>
      </c>
      <c r="C255" t="str">
        <f>"130729199505030020"</f>
        <v>130729199505030020</v>
      </c>
      <c r="D255" t="s">
        <v>0</v>
      </c>
      <c r="E255" t="s">
        <v>0</v>
      </c>
      <c r="F255" t="s">
        <v>1</v>
      </c>
      <c r="G255" t="str">
        <f>"2018-11-20 12:13:16"</f>
        <v>2018-11-20 12:13:16</v>
      </c>
    </row>
    <row r="256" spans="1:7" x14ac:dyDescent="0.2">
      <c r="A256" t="s">
        <v>0</v>
      </c>
      <c r="B256" t="str">
        <f>"17124624035"</f>
        <v>17124624035</v>
      </c>
      <c r="C256" t="s">
        <v>0</v>
      </c>
      <c r="D256" t="s">
        <v>0</v>
      </c>
      <c r="E256" t="s">
        <v>0</v>
      </c>
      <c r="F256" t="s">
        <v>1</v>
      </c>
      <c r="G256" t="str">
        <f>"2018-11-20 12:12:45"</f>
        <v>2018-11-20 12:12:45</v>
      </c>
    </row>
    <row r="257" spans="1:7" x14ac:dyDescent="0.2">
      <c r="A257" t="s">
        <v>0</v>
      </c>
      <c r="B257" t="str">
        <f>"17569136518"</f>
        <v>17569136518</v>
      </c>
      <c r="C257" t="s">
        <v>0</v>
      </c>
      <c r="D257" t="s">
        <v>0</v>
      </c>
      <c r="E257" t="s">
        <v>0</v>
      </c>
      <c r="F257" t="s">
        <v>1</v>
      </c>
      <c r="G257" t="str">
        <f>"2018-11-20 12:12:41"</f>
        <v>2018-11-20 12:12:41</v>
      </c>
    </row>
    <row r="258" spans="1:7" x14ac:dyDescent="0.2">
      <c r="A258" t="s">
        <v>237</v>
      </c>
      <c r="B258" t="str">
        <f>"15941393438"</f>
        <v>15941393438</v>
      </c>
      <c r="C258" t="str">
        <f>"210404197904143935"</f>
        <v>210404197904143935</v>
      </c>
      <c r="D258" t="s">
        <v>238</v>
      </c>
      <c r="E258" t="s">
        <v>239</v>
      </c>
      <c r="F258" t="s">
        <v>1</v>
      </c>
      <c r="G258" t="str">
        <f>"2018-11-20 12:12:28"</f>
        <v>2018-11-20 12:12:28</v>
      </c>
    </row>
    <row r="259" spans="1:7" x14ac:dyDescent="0.2">
      <c r="A259" t="s">
        <v>0</v>
      </c>
      <c r="B259" t="str">
        <f>"13787855301"</f>
        <v>13787855301</v>
      </c>
      <c r="C259" t="s">
        <v>0</v>
      </c>
      <c r="D259" t="s">
        <v>0</v>
      </c>
      <c r="E259" t="s">
        <v>0</v>
      </c>
      <c r="F259" t="s">
        <v>1</v>
      </c>
      <c r="G259" t="str">
        <f>"2018-11-20 12:11:49"</f>
        <v>2018-11-20 12:11:49</v>
      </c>
    </row>
    <row r="260" spans="1:7" x14ac:dyDescent="0.2">
      <c r="A260" t="s">
        <v>240</v>
      </c>
      <c r="B260" t="str">
        <f>"13570707161"</f>
        <v>13570707161</v>
      </c>
      <c r="C260" t="str">
        <f>"440102199005074414"</f>
        <v>440102199005074414</v>
      </c>
      <c r="D260" t="s">
        <v>0</v>
      </c>
      <c r="E260" t="s">
        <v>0</v>
      </c>
      <c r="F260" t="s">
        <v>1</v>
      </c>
      <c r="G260" t="str">
        <f>"2018-11-20 12:11:37"</f>
        <v>2018-11-20 12:11:37</v>
      </c>
    </row>
    <row r="261" spans="1:7" x14ac:dyDescent="0.2">
      <c r="A261" t="s">
        <v>0</v>
      </c>
      <c r="B261" t="str">
        <f>"17098733648"</f>
        <v>17098733648</v>
      </c>
      <c r="C261" t="s">
        <v>0</v>
      </c>
      <c r="D261" t="s">
        <v>0</v>
      </c>
      <c r="E261" t="s">
        <v>0</v>
      </c>
      <c r="F261" t="s">
        <v>1</v>
      </c>
      <c r="G261" t="str">
        <f>"2018-11-20 12:11:16"</f>
        <v>2018-11-20 12:11:16</v>
      </c>
    </row>
    <row r="262" spans="1:7" x14ac:dyDescent="0.2">
      <c r="A262" t="s">
        <v>241</v>
      </c>
      <c r="B262" t="str">
        <f>"18566246048"</f>
        <v>18566246048</v>
      </c>
      <c r="C262" t="str">
        <f>"440902198803022917"</f>
        <v>440902198803022917</v>
      </c>
      <c r="D262" t="s">
        <v>0</v>
      </c>
      <c r="E262" t="s">
        <v>0</v>
      </c>
      <c r="F262" t="s">
        <v>1</v>
      </c>
      <c r="G262" t="str">
        <f>"2018-11-20 12:11:15"</f>
        <v>2018-11-20 12:11:15</v>
      </c>
    </row>
    <row r="263" spans="1:7" x14ac:dyDescent="0.2">
      <c r="A263" t="s">
        <v>242</v>
      </c>
      <c r="B263" t="str">
        <f>"18869323384"</f>
        <v>18869323384</v>
      </c>
      <c r="C263" t="str">
        <f>"440883199712103938"</f>
        <v>440883199712103938</v>
      </c>
      <c r="D263" t="s">
        <v>0</v>
      </c>
      <c r="E263" t="s">
        <v>0</v>
      </c>
      <c r="F263" t="s">
        <v>1</v>
      </c>
      <c r="G263" t="str">
        <f>"2018-11-20 12:11:11"</f>
        <v>2018-11-20 12:11:11</v>
      </c>
    </row>
    <row r="264" spans="1:7" x14ac:dyDescent="0.2">
      <c r="A264" t="s">
        <v>0</v>
      </c>
      <c r="B264" t="str">
        <f>"18351024957"</f>
        <v>18351024957</v>
      </c>
      <c r="C264" t="s">
        <v>0</v>
      </c>
      <c r="D264" t="s">
        <v>0</v>
      </c>
      <c r="E264" t="s">
        <v>0</v>
      </c>
      <c r="F264" t="s">
        <v>1</v>
      </c>
      <c r="G264" t="str">
        <f>"2018-11-20 12:11:01"</f>
        <v>2018-11-20 12:11:01</v>
      </c>
    </row>
    <row r="265" spans="1:7" x14ac:dyDescent="0.2">
      <c r="A265" t="s">
        <v>243</v>
      </c>
      <c r="B265" t="str">
        <f>"13729850342"</f>
        <v>13729850342</v>
      </c>
      <c r="C265" t="str">
        <f>"440182199411031235"</f>
        <v>440182199411031235</v>
      </c>
      <c r="D265" t="s">
        <v>244</v>
      </c>
      <c r="E265" t="s">
        <v>245</v>
      </c>
      <c r="F265" t="s">
        <v>1</v>
      </c>
      <c r="G265" t="str">
        <f>"2018-11-20 12:10:59"</f>
        <v>2018-11-20 12:10:59</v>
      </c>
    </row>
    <row r="266" spans="1:7" x14ac:dyDescent="0.2">
      <c r="A266" t="s">
        <v>246</v>
      </c>
      <c r="B266" t="str">
        <f>"13664999021"</f>
        <v>13664999021</v>
      </c>
      <c r="C266" t="str">
        <f>"441702198307034214"</f>
        <v>441702198307034214</v>
      </c>
      <c r="D266" t="s">
        <v>0</v>
      </c>
      <c r="E266" t="s">
        <v>0</v>
      </c>
      <c r="F266" t="s">
        <v>1</v>
      </c>
      <c r="G266" t="str">
        <f>"2018-11-20 12:10:47"</f>
        <v>2018-11-20 12:10:47</v>
      </c>
    </row>
    <row r="267" spans="1:7" x14ac:dyDescent="0.2">
      <c r="A267" t="s">
        <v>247</v>
      </c>
      <c r="B267" t="str">
        <f>"18276425447"</f>
        <v>18276425447</v>
      </c>
      <c r="C267" t="str">
        <f>"450404198708150010"</f>
        <v>450404198708150010</v>
      </c>
      <c r="D267" t="s">
        <v>0</v>
      </c>
      <c r="E267" t="s">
        <v>0</v>
      </c>
      <c r="F267" t="s">
        <v>1</v>
      </c>
      <c r="G267" t="str">
        <f>"2018-11-20 12:10:46"</f>
        <v>2018-11-20 12:10:46</v>
      </c>
    </row>
    <row r="268" spans="1:7" x14ac:dyDescent="0.2">
      <c r="A268" t="s">
        <v>248</v>
      </c>
      <c r="B268" t="str">
        <f>"13732609250"</f>
        <v>13732609250</v>
      </c>
      <c r="C268" t="str">
        <f>"32052019810823011X"</f>
        <v>32052019810823011X</v>
      </c>
      <c r="D268" t="s">
        <v>0</v>
      </c>
      <c r="E268" t="s">
        <v>0</v>
      </c>
      <c r="F268" t="s">
        <v>1</v>
      </c>
      <c r="G268" t="str">
        <f>"2018-11-20 12:10:13"</f>
        <v>2018-11-20 12:10:13</v>
      </c>
    </row>
    <row r="269" spans="1:7" x14ac:dyDescent="0.2">
      <c r="A269" t="s">
        <v>249</v>
      </c>
      <c r="B269" t="str">
        <f>"15154987438"</f>
        <v>15154987438</v>
      </c>
      <c r="C269" t="str">
        <f>"530381199809063911"</f>
        <v>530381199809063911</v>
      </c>
      <c r="D269" t="s">
        <v>0</v>
      </c>
      <c r="E269" t="s">
        <v>0</v>
      </c>
      <c r="F269" t="s">
        <v>1</v>
      </c>
      <c r="G269" t="str">
        <f>"2018-11-20 12:09:55"</f>
        <v>2018-11-20 12:09:55</v>
      </c>
    </row>
    <row r="270" spans="1:7" x14ac:dyDescent="0.2">
      <c r="A270" t="s">
        <v>0</v>
      </c>
      <c r="B270" t="str">
        <f>"18678419648"</f>
        <v>18678419648</v>
      </c>
      <c r="C270" t="s">
        <v>0</v>
      </c>
      <c r="D270" t="s">
        <v>0</v>
      </c>
      <c r="E270" t="s">
        <v>0</v>
      </c>
      <c r="F270" t="s">
        <v>1</v>
      </c>
      <c r="G270" t="str">
        <f>"2018-11-20 12:09:47"</f>
        <v>2018-11-20 12:09:47</v>
      </c>
    </row>
    <row r="271" spans="1:7" x14ac:dyDescent="0.2">
      <c r="A271" t="s">
        <v>250</v>
      </c>
      <c r="B271" t="str">
        <f>"15079708025"</f>
        <v>15079708025</v>
      </c>
      <c r="C271" t="str">
        <f>"360735200010180815"</f>
        <v>360735200010180815</v>
      </c>
      <c r="D271" t="s">
        <v>251</v>
      </c>
      <c r="E271" t="s">
        <v>252</v>
      </c>
      <c r="F271" t="s">
        <v>1</v>
      </c>
      <c r="G271" t="str">
        <f>"2018-11-20 12:09:15"</f>
        <v>2018-11-20 12:09:15</v>
      </c>
    </row>
    <row r="272" spans="1:7" x14ac:dyDescent="0.2">
      <c r="A272" t="s">
        <v>253</v>
      </c>
      <c r="B272" t="str">
        <f>"13872923990"</f>
        <v>13872923990</v>
      </c>
      <c r="C272" t="str">
        <f>"420821199511180010"</f>
        <v>420821199511180010</v>
      </c>
      <c r="D272" t="s">
        <v>254</v>
      </c>
      <c r="E272" t="s">
        <v>255</v>
      </c>
      <c r="F272" t="s">
        <v>1</v>
      </c>
      <c r="G272" t="str">
        <f>"2018-11-20 12:09:09"</f>
        <v>2018-11-20 12:09:09</v>
      </c>
    </row>
    <row r="273" spans="1:7" x14ac:dyDescent="0.2">
      <c r="A273" t="s">
        <v>256</v>
      </c>
      <c r="B273" t="str">
        <f>"15353918392"</f>
        <v>15353918392</v>
      </c>
      <c r="C273" t="str">
        <f>"420322198001262117"</f>
        <v>420322198001262117</v>
      </c>
      <c r="D273" t="s">
        <v>0</v>
      </c>
      <c r="E273" t="s">
        <v>0</v>
      </c>
      <c r="F273" t="s">
        <v>1</v>
      </c>
      <c r="G273" t="str">
        <f>"2018-11-20 12:09:08"</f>
        <v>2018-11-20 12:09:08</v>
      </c>
    </row>
    <row r="274" spans="1:7" x14ac:dyDescent="0.2">
      <c r="A274" t="s">
        <v>257</v>
      </c>
      <c r="B274" t="str">
        <f>"13453566868"</f>
        <v>13453566868</v>
      </c>
      <c r="C274" t="str">
        <f>"140431199701200039"</f>
        <v>140431199701200039</v>
      </c>
      <c r="D274" t="s">
        <v>0</v>
      </c>
      <c r="E274" t="s">
        <v>0</v>
      </c>
      <c r="F274" t="s">
        <v>1</v>
      </c>
      <c r="G274" t="str">
        <f>"2018-11-20 12:08:37"</f>
        <v>2018-11-20 12:08:37</v>
      </c>
    </row>
    <row r="275" spans="1:7" x14ac:dyDescent="0.2">
      <c r="A275" t="s">
        <v>258</v>
      </c>
      <c r="B275" t="str">
        <f>"18351676558"</f>
        <v>18351676558</v>
      </c>
      <c r="C275" t="str">
        <f>"411322199008233830"</f>
        <v>411322199008233830</v>
      </c>
      <c r="D275" t="s">
        <v>0</v>
      </c>
      <c r="E275" t="s">
        <v>0</v>
      </c>
      <c r="F275" t="s">
        <v>1</v>
      </c>
      <c r="G275" t="str">
        <f>"2018-11-20 12:08:26"</f>
        <v>2018-11-20 12:08:26</v>
      </c>
    </row>
    <row r="276" spans="1:7" x14ac:dyDescent="0.2">
      <c r="A276" t="s">
        <v>259</v>
      </c>
      <c r="B276" t="str">
        <f>"18661024258"</f>
        <v>18661024258</v>
      </c>
      <c r="C276" t="str">
        <f>"32032419951226701X"</f>
        <v>32032419951226701X</v>
      </c>
      <c r="D276" t="s">
        <v>0</v>
      </c>
      <c r="E276" t="s">
        <v>0</v>
      </c>
      <c r="F276" t="s">
        <v>1</v>
      </c>
      <c r="G276" t="str">
        <f>"2018-11-20 12:07:40"</f>
        <v>2018-11-20 12:07:40</v>
      </c>
    </row>
    <row r="277" spans="1:7" x14ac:dyDescent="0.2">
      <c r="A277" t="s">
        <v>260</v>
      </c>
      <c r="B277" t="str">
        <f>"13071272918"</f>
        <v>13071272918</v>
      </c>
      <c r="C277" t="str">
        <f>"420103197106163217"</f>
        <v>420103197106163217</v>
      </c>
      <c r="D277" t="s">
        <v>0</v>
      </c>
      <c r="E277" t="s">
        <v>0</v>
      </c>
      <c r="F277" t="s">
        <v>1</v>
      </c>
      <c r="G277" t="str">
        <f>"2018-11-20 12:07:35"</f>
        <v>2018-11-20 12:07:35</v>
      </c>
    </row>
    <row r="278" spans="1:7" x14ac:dyDescent="0.2">
      <c r="A278" t="s">
        <v>4</v>
      </c>
      <c r="B278" t="str">
        <f>"18358851790"</f>
        <v>18358851790</v>
      </c>
      <c r="C278" t="str">
        <f>"441322199509061120"</f>
        <v>441322199509061120</v>
      </c>
      <c r="D278" t="s">
        <v>261</v>
      </c>
      <c r="E278" t="s">
        <v>261</v>
      </c>
      <c r="F278" t="s">
        <v>1</v>
      </c>
      <c r="G278" t="str">
        <f>"2018-11-20 12:07:22"</f>
        <v>2018-11-20 12:07:22</v>
      </c>
    </row>
    <row r="279" spans="1:7" x14ac:dyDescent="0.2">
      <c r="A279" t="s">
        <v>0</v>
      </c>
      <c r="B279" t="str">
        <f>"18317130480"</f>
        <v>18317130480</v>
      </c>
      <c r="C279" t="s">
        <v>0</v>
      </c>
      <c r="D279" t="s">
        <v>0</v>
      </c>
      <c r="E279" t="s">
        <v>0</v>
      </c>
      <c r="F279" t="s">
        <v>1</v>
      </c>
      <c r="G279" t="str">
        <f>"2018-11-20 12:07:18"</f>
        <v>2018-11-20 12:07:18</v>
      </c>
    </row>
    <row r="280" spans="1:7" x14ac:dyDescent="0.2">
      <c r="A280" t="s">
        <v>0</v>
      </c>
      <c r="B280" t="str">
        <f>"13185471753"</f>
        <v>13185471753</v>
      </c>
      <c r="C280" t="s">
        <v>0</v>
      </c>
      <c r="D280" t="s">
        <v>0</v>
      </c>
      <c r="E280" t="s">
        <v>0</v>
      </c>
      <c r="F280" t="s">
        <v>1</v>
      </c>
      <c r="G280" t="str">
        <f>"2018-11-20 12:06:58"</f>
        <v>2018-11-20 12:06:58</v>
      </c>
    </row>
    <row r="281" spans="1:7" x14ac:dyDescent="0.2">
      <c r="A281" t="s">
        <v>262</v>
      </c>
      <c r="B281" t="str">
        <f>"18221235797"</f>
        <v>18221235797</v>
      </c>
      <c r="C281" t="str">
        <f>"51372219970716371X"</f>
        <v>51372219970716371X</v>
      </c>
      <c r="D281" t="s">
        <v>0</v>
      </c>
      <c r="E281" t="s">
        <v>0</v>
      </c>
      <c r="F281" t="s">
        <v>1</v>
      </c>
      <c r="G281" t="str">
        <f>"2018-11-20 12:05:09"</f>
        <v>2018-11-20 12:05:09</v>
      </c>
    </row>
    <row r="282" spans="1:7" x14ac:dyDescent="0.2">
      <c r="A282" t="s">
        <v>0</v>
      </c>
      <c r="B282" t="str">
        <f>"13225314115"</f>
        <v>13225314115</v>
      </c>
      <c r="C282" t="s">
        <v>0</v>
      </c>
      <c r="D282" t="s">
        <v>0</v>
      </c>
      <c r="E282" t="s">
        <v>0</v>
      </c>
      <c r="F282" t="s">
        <v>1</v>
      </c>
      <c r="G282" t="str">
        <f>"2018-11-20 12:05:01"</f>
        <v>2018-11-20 12:05:01</v>
      </c>
    </row>
    <row r="283" spans="1:7" x14ac:dyDescent="0.2">
      <c r="A283" t="s">
        <v>263</v>
      </c>
      <c r="B283" t="str">
        <f>"13780028177"</f>
        <v>13780028177</v>
      </c>
      <c r="C283" t="str">
        <f>"340826198203138715"</f>
        <v>340826198203138715</v>
      </c>
      <c r="D283" t="s">
        <v>0</v>
      </c>
      <c r="E283" t="s">
        <v>0</v>
      </c>
      <c r="F283" t="s">
        <v>1</v>
      </c>
      <c r="G283" t="str">
        <f>"2018-11-20 12:04:36"</f>
        <v>2018-11-20 12:04:36</v>
      </c>
    </row>
    <row r="284" spans="1:7" x14ac:dyDescent="0.2">
      <c r="A284" t="s">
        <v>264</v>
      </c>
      <c r="B284" t="str">
        <f>"15109539465"</f>
        <v>15109539465</v>
      </c>
      <c r="C284" t="str">
        <f>"640302199503072321"</f>
        <v>640302199503072321</v>
      </c>
      <c r="D284" t="s">
        <v>0</v>
      </c>
      <c r="E284" t="s">
        <v>0</v>
      </c>
      <c r="F284" t="s">
        <v>1</v>
      </c>
      <c r="G284" t="str">
        <f>"2018-11-20 12:04:14"</f>
        <v>2018-11-20 12:04:14</v>
      </c>
    </row>
    <row r="285" spans="1:7" x14ac:dyDescent="0.2">
      <c r="A285" t="s">
        <v>265</v>
      </c>
      <c r="B285" t="str">
        <f>"18607485201"</f>
        <v>18607485201</v>
      </c>
      <c r="C285" t="str">
        <f>"431228198701050612"</f>
        <v>431228198701050612</v>
      </c>
      <c r="D285" t="s">
        <v>0</v>
      </c>
      <c r="E285" t="s">
        <v>0</v>
      </c>
      <c r="F285" t="s">
        <v>1</v>
      </c>
      <c r="G285" t="str">
        <f>"2018-11-20 12:03:39"</f>
        <v>2018-11-20 12:03:39</v>
      </c>
    </row>
    <row r="286" spans="1:7" x14ac:dyDescent="0.2">
      <c r="A286" t="s">
        <v>266</v>
      </c>
      <c r="B286" t="str">
        <f>"18531061357"</f>
        <v>18531061357</v>
      </c>
      <c r="C286" t="str">
        <f>"130404198910061527"</f>
        <v>130404198910061527</v>
      </c>
      <c r="D286" t="s">
        <v>0</v>
      </c>
      <c r="E286" t="s">
        <v>0</v>
      </c>
      <c r="F286" t="s">
        <v>1</v>
      </c>
      <c r="G286" t="str">
        <f>"2018-11-20 12:03:22"</f>
        <v>2018-11-20 12:03:22</v>
      </c>
    </row>
    <row r="287" spans="1:7" x14ac:dyDescent="0.2">
      <c r="A287" t="s">
        <v>267</v>
      </c>
      <c r="B287" t="str">
        <f>"18513043628"</f>
        <v>18513043628</v>
      </c>
      <c r="C287" t="str">
        <f>"150206199609010034"</f>
        <v>150206199609010034</v>
      </c>
      <c r="D287" t="s">
        <v>0</v>
      </c>
      <c r="E287" t="s">
        <v>0</v>
      </c>
      <c r="F287" t="s">
        <v>1</v>
      </c>
      <c r="G287" t="str">
        <f>"2018-11-20 12:02:22"</f>
        <v>2018-11-20 12:02:22</v>
      </c>
    </row>
    <row r="288" spans="1:7" x14ac:dyDescent="0.2">
      <c r="A288" t="s">
        <v>268</v>
      </c>
      <c r="B288" t="str">
        <f>"13865757930"</f>
        <v>13865757930</v>
      </c>
      <c r="C288" t="str">
        <f>"342427198901155818"</f>
        <v>342427198901155818</v>
      </c>
      <c r="D288" t="s">
        <v>0</v>
      </c>
      <c r="E288" t="s">
        <v>0</v>
      </c>
      <c r="F288" t="s">
        <v>1</v>
      </c>
      <c r="G288" t="str">
        <f>"2018-11-20 12:02:10"</f>
        <v>2018-11-20 12:02:10</v>
      </c>
    </row>
    <row r="289" spans="1:7" x14ac:dyDescent="0.2">
      <c r="A289" t="s">
        <v>269</v>
      </c>
      <c r="B289" t="str">
        <f>"15934293817"</f>
        <v>15934293817</v>
      </c>
      <c r="C289" t="str">
        <f>"142202196704244577"</f>
        <v>142202196704244577</v>
      </c>
      <c r="D289" t="s">
        <v>270</v>
      </c>
      <c r="E289" t="s">
        <v>271</v>
      </c>
      <c r="F289" t="s">
        <v>1</v>
      </c>
      <c r="G289" t="str">
        <f>"2018-11-20 12:01:53"</f>
        <v>2018-11-20 12:01:53</v>
      </c>
    </row>
    <row r="290" spans="1:7" x14ac:dyDescent="0.2">
      <c r="A290" t="s">
        <v>272</v>
      </c>
      <c r="B290" t="str">
        <f>"13830221878"</f>
        <v>13830221878</v>
      </c>
      <c r="C290" t="str">
        <f>"622427199607200018"</f>
        <v>622427199607200018</v>
      </c>
      <c r="D290" t="s">
        <v>0</v>
      </c>
      <c r="E290" t="s">
        <v>0</v>
      </c>
      <c r="F290" t="s">
        <v>1</v>
      </c>
      <c r="G290" t="str">
        <f>"2018-11-20 12:01:14"</f>
        <v>2018-11-20 12:01:14</v>
      </c>
    </row>
    <row r="291" spans="1:7" x14ac:dyDescent="0.2">
      <c r="A291" t="s">
        <v>0</v>
      </c>
      <c r="B291" t="str">
        <f>"18252365730"</f>
        <v>18252365730</v>
      </c>
      <c r="C291" t="s">
        <v>0</v>
      </c>
      <c r="D291" t="s">
        <v>0</v>
      </c>
      <c r="E291" t="s">
        <v>0</v>
      </c>
      <c r="F291" t="s">
        <v>1</v>
      </c>
      <c r="G291" t="str">
        <f>"2018-11-20 12:01:02"</f>
        <v>2018-11-20 12:01:02</v>
      </c>
    </row>
    <row r="292" spans="1:7" x14ac:dyDescent="0.2">
      <c r="A292" t="s">
        <v>273</v>
      </c>
      <c r="B292" t="str">
        <f>"13576502258"</f>
        <v>13576502258</v>
      </c>
      <c r="C292" t="str">
        <f>"362227198908020038"</f>
        <v>362227198908020038</v>
      </c>
      <c r="D292" t="s">
        <v>0</v>
      </c>
      <c r="E292" t="s">
        <v>0</v>
      </c>
      <c r="F292" t="s">
        <v>1</v>
      </c>
      <c r="G292" t="str">
        <f>"2018-11-20 12:01:01"</f>
        <v>2018-11-20 12:01:01</v>
      </c>
    </row>
    <row r="293" spans="1:7" x14ac:dyDescent="0.2">
      <c r="A293" t="s">
        <v>0</v>
      </c>
      <c r="B293" t="str">
        <f>"13438928868"</f>
        <v>13438928868</v>
      </c>
      <c r="C293" t="s">
        <v>0</v>
      </c>
      <c r="D293" t="s">
        <v>0</v>
      </c>
      <c r="E293" t="s">
        <v>0</v>
      </c>
      <c r="F293" t="s">
        <v>1</v>
      </c>
      <c r="G293" t="str">
        <f>"2018-11-20 12:00:52"</f>
        <v>2018-11-20 12:00:52</v>
      </c>
    </row>
    <row r="294" spans="1:7" x14ac:dyDescent="0.2">
      <c r="A294" t="s">
        <v>274</v>
      </c>
      <c r="B294" t="str">
        <f>"15287938686"</f>
        <v>15287938686</v>
      </c>
      <c r="C294" t="str">
        <f>"530328199003142416"</f>
        <v>530328199003142416</v>
      </c>
      <c r="D294" t="s">
        <v>0</v>
      </c>
      <c r="E294" t="s">
        <v>0</v>
      </c>
      <c r="F294" t="s">
        <v>1</v>
      </c>
      <c r="G294" t="str">
        <f>"2018-11-20 12:00:24"</f>
        <v>2018-11-20 12:00:24</v>
      </c>
    </row>
    <row r="295" spans="1:7" x14ac:dyDescent="0.2">
      <c r="A295" t="s">
        <v>275</v>
      </c>
      <c r="B295" t="str">
        <f>"15545493510"</f>
        <v>15545493510</v>
      </c>
      <c r="C295" t="str">
        <f>"230127199101291214"</f>
        <v>230127199101291214</v>
      </c>
      <c r="D295" t="s">
        <v>0</v>
      </c>
      <c r="E295" t="s">
        <v>0</v>
      </c>
      <c r="F295" t="s">
        <v>1</v>
      </c>
      <c r="G295" t="str">
        <f>"2018-11-20 12:00:21"</f>
        <v>2018-11-20 12:00:21</v>
      </c>
    </row>
    <row r="296" spans="1:7" x14ac:dyDescent="0.2">
      <c r="A296" t="s">
        <v>276</v>
      </c>
      <c r="B296" t="str">
        <f>"15974302300"</f>
        <v>15974302300</v>
      </c>
      <c r="C296" t="str">
        <f>"43312219950101453X"</f>
        <v>43312219950101453X</v>
      </c>
      <c r="D296" t="s">
        <v>0</v>
      </c>
      <c r="E296" t="s">
        <v>0</v>
      </c>
      <c r="F296" t="s">
        <v>1</v>
      </c>
      <c r="G296" t="str">
        <f>"2018-11-20 11:59:42"</f>
        <v>2018-11-20 11:59:42</v>
      </c>
    </row>
    <row r="297" spans="1:7" x14ac:dyDescent="0.2">
      <c r="A297" t="s">
        <v>277</v>
      </c>
      <c r="B297" t="str">
        <f>"15838958820"</f>
        <v>15838958820</v>
      </c>
      <c r="C297" t="str">
        <f>"410825199402122018"</f>
        <v>410825199402122018</v>
      </c>
      <c r="D297" t="s">
        <v>0</v>
      </c>
      <c r="E297" t="s">
        <v>0</v>
      </c>
      <c r="F297" t="s">
        <v>1</v>
      </c>
      <c r="G297" t="str">
        <f>"2018-11-20 11:59:32"</f>
        <v>2018-11-20 11:59:32</v>
      </c>
    </row>
    <row r="298" spans="1:7" x14ac:dyDescent="0.2">
      <c r="A298" t="s">
        <v>278</v>
      </c>
      <c r="B298" t="str">
        <f>"13559109165"</f>
        <v>13559109165</v>
      </c>
      <c r="C298" t="str">
        <f>"350128198410074917"</f>
        <v>350128198410074917</v>
      </c>
      <c r="D298" t="s">
        <v>279</v>
      </c>
      <c r="E298" t="s">
        <v>280</v>
      </c>
      <c r="F298" t="s">
        <v>1</v>
      </c>
      <c r="G298" t="str">
        <f>"2018-11-20 11:59:16"</f>
        <v>2018-11-20 11:59:16</v>
      </c>
    </row>
    <row r="299" spans="1:7" x14ac:dyDescent="0.2">
      <c r="A299" t="s">
        <v>281</v>
      </c>
      <c r="B299" t="str">
        <f>"18149373833"</f>
        <v>18149373833</v>
      </c>
      <c r="C299" t="str">
        <f>"65410119940708091X"</f>
        <v>65410119940708091X</v>
      </c>
      <c r="D299" t="s">
        <v>282</v>
      </c>
      <c r="E299" t="s">
        <v>283</v>
      </c>
      <c r="F299" t="s">
        <v>1</v>
      </c>
      <c r="G299" t="str">
        <f>"2018-11-20 11:58:15"</f>
        <v>2018-11-20 11:58:15</v>
      </c>
    </row>
    <row r="300" spans="1:7" x14ac:dyDescent="0.2">
      <c r="A300" t="s">
        <v>0</v>
      </c>
      <c r="B300" t="str">
        <f>"18315111220"</f>
        <v>18315111220</v>
      </c>
      <c r="C300" t="s">
        <v>0</v>
      </c>
      <c r="D300" t="s">
        <v>0</v>
      </c>
      <c r="E300" t="s">
        <v>0</v>
      </c>
      <c r="F300" t="s">
        <v>1</v>
      </c>
      <c r="G300" t="str">
        <f>"2018-11-20 11:57:32"</f>
        <v>2018-11-20 11:57:32</v>
      </c>
    </row>
    <row r="301" spans="1:7" x14ac:dyDescent="0.2">
      <c r="A301" t="s">
        <v>284</v>
      </c>
      <c r="B301" t="str">
        <f>"17636471419"</f>
        <v>17636471419</v>
      </c>
      <c r="C301" t="str">
        <f>"142226199901297912"</f>
        <v>142226199901297912</v>
      </c>
      <c r="D301" t="s">
        <v>285</v>
      </c>
      <c r="E301" t="s">
        <v>286</v>
      </c>
      <c r="F301" t="s">
        <v>1</v>
      </c>
      <c r="G301" t="str">
        <f>"2018-11-20 11:57:28"</f>
        <v>2018-11-20 11:57:28</v>
      </c>
    </row>
    <row r="302" spans="1:7" x14ac:dyDescent="0.2">
      <c r="A302" t="s">
        <v>287</v>
      </c>
      <c r="B302" t="str">
        <f>"18319130224"</f>
        <v>18319130224</v>
      </c>
      <c r="C302" t="str">
        <f>"440882199006105067"</f>
        <v>440882199006105067</v>
      </c>
      <c r="D302" t="s">
        <v>288</v>
      </c>
      <c r="E302" t="s">
        <v>289</v>
      </c>
      <c r="F302" t="s">
        <v>1</v>
      </c>
      <c r="G302" t="str">
        <f>"2018-11-20 11:56:53"</f>
        <v>2018-11-20 11:56:53</v>
      </c>
    </row>
    <row r="303" spans="1:7" x14ac:dyDescent="0.2">
      <c r="A303" t="s">
        <v>290</v>
      </c>
      <c r="B303" t="str">
        <f>"15288220395"</f>
        <v>15288220395</v>
      </c>
      <c r="C303" t="str">
        <f>"530181199701093958"</f>
        <v>530181199701093958</v>
      </c>
      <c r="D303" t="s">
        <v>291</v>
      </c>
      <c r="E303" t="s">
        <v>292</v>
      </c>
      <c r="F303" t="s">
        <v>1</v>
      </c>
      <c r="G303" t="str">
        <f>"2018-11-20 11:56:46"</f>
        <v>2018-11-20 11:56:46</v>
      </c>
    </row>
    <row r="304" spans="1:7" x14ac:dyDescent="0.2">
      <c r="A304" t="s">
        <v>0</v>
      </c>
      <c r="B304" t="str">
        <f>"15648799337"</f>
        <v>15648799337</v>
      </c>
      <c r="C304" t="s">
        <v>0</v>
      </c>
      <c r="D304" t="s">
        <v>0</v>
      </c>
      <c r="E304" t="s">
        <v>0</v>
      </c>
      <c r="F304" t="s">
        <v>1</v>
      </c>
      <c r="G304" t="str">
        <f>"2018-11-20 11:56:42"</f>
        <v>2018-11-20 11:56:42</v>
      </c>
    </row>
    <row r="305" spans="1:7" x14ac:dyDescent="0.2">
      <c r="A305" t="s">
        <v>293</v>
      </c>
      <c r="B305" t="str">
        <f>"18796907990"</f>
        <v>18796907990</v>
      </c>
      <c r="C305" t="str">
        <f>"321322198904013733"</f>
        <v>321322198904013733</v>
      </c>
      <c r="D305" t="s">
        <v>0</v>
      </c>
      <c r="E305" t="s">
        <v>0</v>
      </c>
      <c r="F305" t="s">
        <v>1</v>
      </c>
      <c r="G305" t="str">
        <f>"2018-11-20 11:55:56"</f>
        <v>2018-11-20 11:55:56</v>
      </c>
    </row>
    <row r="306" spans="1:7" x14ac:dyDescent="0.2">
      <c r="A306" t="s">
        <v>0</v>
      </c>
      <c r="B306" t="str">
        <f>"15009175390"</f>
        <v>15009175390</v>
      </c>
      <c r="C306" t="s">
        <v>0</v>
      </c>
      <c r="D306" t="s">
        <v>0</v>
      </c>
      <c r="E306" t="s">
        <v>0</v>
      </c>
      <c r="F306" t="s">
        <v>1</v>
      </c>
      <c r="G306" t="str">
        <f>"2018-11-20 11:55:36"</f>
        <v>2018-11-20 11:55:36</v>
      </c>
    </row>
    <row r="307" spans="1:7" x14ac:dyDescent="0.2">
      <c r="A307" t="s">
        <v>0</v>
      </c>
      <c r="B307" t="str">
        <f>"13809530690"</f>
        <v>13809530690</v>
      </c>
      <c r="C307" t="s">
        <v>0</v>
      </c>
      <c r="D307" t="s">
        <v>0</v>
      </c>
      <c r="E307" t="s">
        <v>0</v>
      </c>
      <c r="F307" t="s">
        <v>1</v>
      </c>
      <c r="G307" t="str">
        <f>"2018-11-20 11:55:35"</f>
        <v>2018-11-20 11:55:35</v>
      </c>
    </row>
    <row r="308" spans="1:7" x14ac:dyDescent="0.2">
      <c r="A308" t="s">
        <v>294</v>
      </c>
      <c r="B308" t="str">
        <f>"18624564023"</f>
        <v>18624564023</v>
      </c>
      <c r="C308" t="str">
        <f>"210811199212201529"</f>
        <v>210811199212201529</v>
      </c>
      <c r="D308" t="s">
        <v>0</v>
      </c>
      <c r="E308" t="s">
        <v>0</v>
      </c>
      <c r="F308" t="s">
        <v>1</v>
      </c>
      <c r="G308" t="str">
        <f>"2018-11-20 11:55:28"</f>
        <v>2018-11-20 11:55:28</v>
      </c>
    </row>
    <row r="309" spans="1:7" x14ac:dyDescent="0.2">
      <c r="A309" t="s">
        <v>0</v>
      </c>
      <c r="B309" t="str">
        <f>"18209756579"</f>
        <v>18209756579</v>
      </c>
      <c r="C309" t="s">
        <v>0</v>
      </c>
      <c r="D309" t="s">
        <v>0</v>
      </c>
      <c r="E309" t="s">
        <v>0</v>
      </c>
      <c r="F309" t="s">
        <v>1</v>
      </c>
      <c r="G309" t="str">
        <f>"2018-11-20 11:55:26"</f>
        <v>2018-11-20 11:55:26</v>
      </c>
    </row>
    <row r="310" spans="1:7" x14ac:dyDescent="0.2">
      <c r="A310" t="s">
        <v>295</v>
      </c>
      <c r="B310" t="str">
        <f>"18837850116"</f>
        <v>18837850116</v>
      </c>
      <c r="C310" t="str">
        <f>"41022519960424263X"</f>
        <v>41022519960424263X</v>
      </c>
      <c r="D310" t="s">
        <v>0</v>
      </c>
      <c r="E310" t="s">
        <v>0</v>
      </c>
      <c r="F310" t="s">
        <v>1</v>
      </c>
      <c r="G310" t="str">
        <f>"2018-11-20 11:55:25"</f>
        <v>2018-11-20 11:55:25</v>
      </c>
    </row>
    <row r="311" spans="1:7" x14ac:dyDescent="0.2">
      <c r="A311" t="s">
        <v>296</v>
      </c>
      <c r="B311" t="str">
        <f>"14773823338"</f>
        <v>14773823338</v>
      </c>
      <c r="C311" t="str">
        <f>"432503199008013201"</f>
        <v>432503199008013201</v>
      </c>
      <c r="D311" t="s">
        <v>297</v>
      </c>
      <c r="E311" t="s">
        <v>298</v>
      </c>
      <c r="F311" t="s">
        <v>1</v>
      </c>
      <c r="G311" t="str">
        <f>"2018-11-20 11:55:20"</f>
        <v>2018-11-20 11:55:20</v>
      </c>
    </row>
    <row r="312" spans="1:7" x14ac:dyDescent="0.2">
      <c r="A312" t="s">
        <v>0</v>
      </c>
      <c r="B312" t="str">
        <f>"18762900185"</f>
        <v>18762900185</v>
      </c>
      <c r="C312" t="s">
        <v>0</v>
      </c>
      <c r="D312" t="s">
        <v>0</v>
      </c>
      <c r="E312" t="s">
        <v>0</v>
      </c>
      <c r="F312" t="s">
        <v>1</v>
      </c>
      <c r="G312" t="str">
        <f>"2018-11-20 11:55:20"</f>
        <v>2018-11-20 11:55:20</v>
      </c>
    </row>
    <row r="313" spans="1:7" x14ac:dyDescent="0.2">
      <c r="A313" t="s">
        <v>0</v>
      </c>
      <c r="B313" t="str">
        <f>"15107092102"</f>
        <v>15107092102</v>
      </c>
      <c r="C313" t="s">
        <v>0</v>
      </c>
      <c r="D313" t="s">
        <v>0</v>
      </c>
      <c r="E313" t="s">
        <v>0</v>
      </c>
      <c r="F313" t="s">
        <v>1</v>
      </c>
      <c r="G313" t="str">
        <f>"2018-11-20 11:55:15"</f>
        <v>2018-11-20 11:55:15</v>
      </c>
    </row>
    <row r="314" spans="1:7" x14ac:dyDescent="0.2">
      <c r="A314" t="s">
        <v>0</v>
      </c>
      <c r="B314" t="str">
        <f>"18511995138"</f>
        <v>18511995138</v>
      </c>
      <c r="C314" t="s">
        <v>0</v>
      </c>
      <c r="D314" t="s">
        <v>0</v>
      </c>
      <c r="E314" t="s">
        <v>0</v>
      </c>
      <c r="F314" t="s">
        <v>1</v>
      </c>
      <c r="G314" t="str">
        <f>"2018-11-20 11:55:01"</f>
        <v>2018-11-20 11:55:01</v>
      </c>
    </row>
    <row r="315" spans="1:7" x14ac:dyDescent="0.2">
      <c r="A315" t="s">
        <v>0</v>
      </c>
      <c r="B315" t="str">
        <f>"18242862500"</f>
        <v>18242862500</v>
      </c>
      <c r="C315" t="s">
        <v>0</v>
      </c>
      <c r="D315" t="s">
        <v>0</v>
      </c>
      <c r="E315" t="s">
        <v>0</v>
      </c>
      <c r="F315" t="s">
        <v>1</v>
      </c>
      <c r="G315" t="str">
        <f>"2018-11-20 11:54:48"</f>
        <v>2018-11-20 11:54:48</v>
      </c>
    </row>
    <row r="316" spans="1:7" x14ac:dyDescent="0.2">
      <c r="A316" t="s">
        <v>0</v>
      </c>
      <c r="B316" t="str">
        <f>"13525848010"</f>
        <v>13525848010</v>
      </c>
      <c r="C316" t="s">
        <v>0</v>
      </c>
      <c r="D316" t="s">
        <v>0</v>
      </c>
      <c r="E316" t="s">
        <v>0</v>
      </c>
      <c r="F316" t="s">
        <v>1</v>
      </c>
      <c r="G316" t="str">
        <f>"2018-11-20 11:54:44"</f>
        <v>2018-11-20 11:54:44</v>
      </c>
    </row>
    <row r="317" spans="1:7" x14ac:dyDescent="0.2">
      <c r="A317" t="s">
        <v>0</v>
      </c>
      <c r="B317" t="str">
        <f>"18783176809"</f>
        <v>18783176809</v>
      </c>
      <c r="C317" t="s">
        <v>0</v>
      </c>
      <c r="D317" t="s">
        <v>0</v>
      </c>
      <c r="E317" t="s">
        <v>0</v>
      </c>
      <c r="F317" t="s">
        <v>1</v>
      </c>
      <c r="G317" t="str">
        <f>"2018-11-20 11:54:09"</f>
        <v>2018-11-20 11:54:09</v>
      </c>
    </row>
    <row r="318" spans="1:7" x14ac:dyDescent="0.2">
      <c r="A318" t="s">
        <v>0</v>
      </c>
      <c r="B318" t="str">
        <f>"18246380912"</f>
        <v>18246380912</v>
      </c>
      <c r="C318" t="s">
        <v>0</v>
      </c>
      <c r="D318" t="s">
        <v>0</v>
      </c>
      <c r="E318" t="s">
        <v>0</v>
      </c>
      <c r="F318" t="s">
        <v>1</v>
      </c>
      <c r="G318" t="str">
        <f>"2018-11-20 11:54:00"</f>
        <v>2018-11-20 11:54:00</v>
      </c>
    </row>
    <row r="319" spans="1:7" x14ac:dyDescent="0.2">
      <c r="A319" t="s">
        <v>299</v>
      </c>
      <c r="B319" t="str">
        <f>"15574646494"</f>
        <v>15574646494</v>
      </c>
      <c r="C319" t="str">
        <f>"431129200209023410"</f>
        <v>431129200209023410</v>
      </c>
      <c r="D319" t="s">
        <v>0</v>
      </c>
      <c r="E319" t="s">
        <v>0</v>
      </c>
      <c r="F319" t="s">
        <v>1</v>
      </c>
      <c r="G319" t="str">
        <f>"2018-11-20 11:53:42"</f>
        <v>2018-11-20 11:53:42</v>
      </c>
    </row>
    <row r="320" spans="1:7" x14ac:dyDescent="0.2">
      <c r="A320" t="s">
        <v>300</v>
      </c>
      <c r="B320" t="str">
        <f>"17545579181"</f>
        <v>17545579181</v>
      </c>
      <c r="C320" t="str">
        <f>"230125200012151829"</f>
        <v>230125200012151829</v>
      </c>
      <c r="D320" t="s">
        <v>0</v>
      </c>
      <c r="E320" t="s">
        <v>0</v>
      </c>
      <c r="F320" t="s">
        <v>1</v>
      </c>
      <c r="G320" t="str">
        <f>"2018-11-20 11:53:07"</f>
        <v>2018-11-20 11:53:07</v>
      </c>
    </row>
    <row r="321" spans="1:7" x14ac:dyDescent="0.2">
      <c r="A321" t="s">
        <v>301</v>
      </c>
      <c r="B321" t="str">
        <f>"13973852625"</f>
        <v>13973852625</v>
      </c>
      <c r="C321" t="str">
        <f>"432524199310116115"</f>
        <v>432524199310116115</v>
      </c>
      <c r="D321" t="s">
        <v>0</v>
      </c>
      <c r="E321" t="s">
        <v>0</v>
      </c>
      <c r="F321" t="s">
        <v>1</v>
      </c>
      <c r="G321" t="str">
        <f>"2018-11-20 11:52:31"</f>
        <v>2018-11-20 11:52:31</v>
      </c>
    </row>
    <row r="322" spans="1:7" x14ac:dyDescent="0.2">
      <c r="A322" t="s">
        <v>302</v>
      </c>
      <c r="B322" t="str">
        <f>"13816868287"</f>
        <v>13816868287</v>
      </c>
      <c r="C322" t="str">
        <f>"310230198411262530"</f>
        <v>310230198411262530</v>
      </c>
      <c r="D322" t="s">
        <v>0</v>
      </c>
      <c r="E322" t="s">
        <v>0</v>
      </c>
      <c r="F322" t="s">
        <v>1</v>
      </c>
      <c r="G322" t="str">
        <f>"2018-11-20 11:52:07"</f>
        <v>2018-11-20 11:52:07</v>
      </c>
    </row>
    <row r="323" spans="1:7" x14ac:dyDescent="0.2">
      <c r="A323" t="s">
        <v>303</v>
      </c>
      <c r="B323" t="str">
        <f>"13055697448"</f>
        <v>13055697448</v>
      </c>
      <c r="C323" t="str">
        <f>"231283199705100041"</f>
        <v>231283199705100041</v>
      </c>
      <c r="D323" t="s">
        <v>304</v>
      </c>
      <c r="E323" t="s">
        <v>305</v>
      </c>
      <c r="F323" t="s">
        <v>1</v>
      </c>
      <c r="G323" t="str">
        <f>"2018-11-20 11:51:55"</f>
        <v>2018-11-20 11:51:55</v>
      </c>
    </row>
    <row r="324" spans="1:7" x14ac:dyDescent="0.2">
      <c r="A324" t="s">
        <v>306</v>
      </c>
      <c r="B324" t="str">
        <f>"13477207300"</f>
        <v>13477207300</v>
      </c>
      <c r="C324" t="str">
        <f>"422825198902171640"</f>
        <v>422825198902171640</v>
      </c>
      <c r="D324" t="s">
        <v>0</v>
      </c>
      <c r="E324" t="s">
        <v>0</v>
      </c>
      <c r="F324" t="s">
        <v>1</v>
      </c>
      <c r="G324" t="str">
        <f>"2018-11-20 11:51:31"</f>
        <v>2018-11-20 11:51:31</v>
      </c>
    </row>
    <row r="325" spans="1:7" x14ac:dyDescent="0.2">
      <c r="A325" t="s">
        <v>307</v>
      </c>
      <c r="B325" t="str">
        <f>"13825218927"</f>
        <v>13825218927</v>
      </c>
      <c r="C325" t="str">
        <f>"430481196912173092"</f>
        <v>430481196912173092</v>
      </c>
      <c r="D325" t="s">
        <v>0</v>
      </c>
      <c r="E325" t="s">
        <v>0</v>
      </c>
      <c r="F325" t="s">
        <v>1</v>
      </c>
      <c r="G325" t="str">
        <f>"2018-11-20 11:51:24"</f>
        <v>2018-11-20 11:51:24</v>
      </c>
    </row>
    <row r="326" spans="1:7" x14ac:dyDescent="0.2">
      <c r="A326" t="s">
        <v>0</v>
      </c>
      <c r="B326" t="str">
        <f>"13185663463"</f>
        <v>13185663463</v>
      </c>
      <c r="C326" t="s">
        <v>0</v>
      </c>
      <c r="D326" t="s">
        <v>0</v>
      </c>
      <c r="E326" t="s">
        <v>0</v>
      </c>
      <c r="F326" t="s">
        <v>1</v>
      </c>
      <c r="G326" t="str">
        <f>"2018-11-20 11:51:00"</f>
        <v>2018-11-20 11:51:00</v>
      </c>
    </row>
    <row r="327" spans="1:7" x14ac:dyDescent="0.2">
      <c r="A327" t="s">
        <v>308</v>
      </c>
      <c r="B327" t="str">
        <f>"15285991958"</f>
        <v>15285991958</v>
      </c>
      <c r="C327" t="str">
        <f>"520103197908302817"</f>
        <v>520103197908302817</v>
      </c>
      <c r="D327" t="s">
        <v>0</v>
      </c>
      <c r="E327" t="s">
        <v>0</v>
      </c>
      <c r="F327" t="s">
        <v>1</v>
      </c>
      <c r="G327" t="str">
        <f>"2018-11-20 11:50:53"</f>
        <v>2018-11-20 11:50:53</v>
      </c>
    </row>
    <row r="328" spans="1:7" x14ac:dyDescent="0.2">
      <c r="A328" t="s">
        <v>309</v>
      </c>
      <c r="B328" t="str">
        <f>"17791507234"</f>
        <v>17791507234</v>
      </c>
      <c r="C328" t="str">
        <f>"610124199407081246"</f>
        <v>610124199407081246</v>
      </c>
      <c r="D328" t="s">
        <v>310</v>
      </c>
      <c r="E328" t="s">
        <v>311</v>
      </c>
      <c r="F328" t="s">
        <v>1</v>
      </c>
      <c r="G328" t="str">
        <f>"2018-11-20 11:50:02"</f>
        <v>2018-11-20 11:50:02</v>
      </c>
    </row>
    <row r="329" spans="1:7" x14ac:dyDescent="0.2">
      <c r="A329" t="s">
        <v>312</v>
      </c>
      <c r="B329" t="str">
        <f>"13461232606"</f>
        <v>13461232606</v>
      </c>
      <c r="C329" t="str">
        <f>"410425199006163094"</f>
        <v>410425199006163094</v>
      </c>
      <c r="D329" t="s">
        <v>0</v>
      </c>
      <c r="E329" t="s">
        <v>0</v>
      </c>
      <c r="F329" t="s">
        <v>1</v>
      </c>
      <c r="G329" t="str">
        <f>"2018-11-20 11:49:52"</f>
        <v>2018-11-20 11:49:52</v>
      </c>
    </row>
    <row r="330" spans="1:7" x14ac:dyDescent="0.2">
      <c r="A330" t="s">
        <v>313</v>
      </c>
      <c r="B330" t="str">
        <f>"15207511140"</f>
        <v>15207511140</v>
      </c>
      <c r="C330" t="str">
        <f>"440233199112297031"</f>
        <v>440233199112297031</v>
      </c>
      <c r="D330" t="s">
        <v>0</v>
      </c>
      <c r="E330" t="s">
        <v>0</v>
      </c>
      <c r="F330" t="s">
        <v>1</v>
      </c>
      <c r="G330" t="str">
        <f>"2018-11-20 11:49:49"</f>
        <v>2018-11-20 11:49:49</v>
      </c>
    </row>
    <row r="331" spans="1:7" x14ac:dyDescent="0.2">
      <c r="A331" t="s">
        <v>0</v>
      </c>
      <c r="B331" t="str">
        <f>"17633237297"</f>
        <v>17633237297</v>
      </c>
      <c r="C331" t="s">
        <v>0</v>
      </c>
      <c r="D331" t="s">
        <v>0</v>
      </c>
      <c r="E331" t="s">
        <v>0</v>
      </c>
      <c r="F331" t="s">
        <v>1</v>
      </c>
      <c r="G331" t="str">
        <f>"2018-11-20 11:49:41"</f>
        <v>2018-11-20 11:49:41</v>
      </c>
    </row>
    <row r="332" spans="1:7" x14ac:dyDescent="0.2">
      <c r="A332" t="s">
        <v>0</v>
      </c>
      <c r="B332" t="str">
        <f>"15624838883"</f>
        <v>15624838883</v>
      </c>
      <c r="C332" t="s">
        <v>0</v>
      </c>
      <c r="D332" t="s">
        <v>0</v>
      </c>
      <c r="E332" t="s">
        <v>0</v>
      </c>
      <c r="F332" t="s">
        <v>1</v>
      </c>
      <c r="G332" t="str">
        <f>"2018-11-20 11:49:21"</f>
        <v>2018-11-20 11:49:21</v>
      </c>
    </row>
    <row r="333" spans="1:7" x14ac:dyDescent="0.2">
      <c r="A333" t="s">
        <v>314</v>
      </c>
      <c r="B333" t="str">
        <f>"18857534183"</f>
        <v>18857534183</v>
      </c>
      <c r="C333" t="str">
        <f>"33068219961106771X"</f>
        <v>33068219961106771X</v>
      </c>
      <c r="D333" t="s">
        <v>315</v>
      </c>
      <c r="E333" t="s">
        <v>316</v>
      </c>
      <c r="F333" t="s">
        <v>1</v>
      </c>
      <c r="G333" t="str">
        <f>"2018-11-20 11:49:10"</f>
        <v>2018-11-20 11:49:10</v>
      </c>
    </row>
    <row r="334" spans="1:7" x14ac:dyDescent="0.2">
      <c r="A334" t="s">
        <v>317</v>
      </c>
      <c r="B334" t="str">
        <f>"13691353132"</f>
        <v>13691353132</v>
      </c>
      <c r="C334" t="str">
        <f>"37232419841223441X"</f>
        <v>37232419841223441X</v>
      </c>
      <c r="D334" t="s">
        <v>0</v>
      </c>
      <c r="E334" t="s">
        <v>0</v>
      </c>
      <c r="F334" t="s">
        <v>1</v>
      </c>
      <c r="G334" t="str">
        <f>"2018-11-20 11:48:56"</f>
        <v>2018-11-20 11:48:56</v>
      </c>
    </row>
    <row r="335" spans="1:7" x14ac:dyDescent="0.2">
      <c r="A335" t="s">
        <v>318</v>
      </c>
      <c r="B335" t="str">
        <f>"18581508459"</f>
        <v>18581508459</v>
      </c>
      <c r="C335" t="str">
        <f>"513701199902125928"</f>
        <v>513701199902125928</v>
      </c>
      <c r="D335" t="s">
        <v>0</v>
      </c>
      <c r="E335" t="s">
        <v>0</v>
      </c>
      <c r="F335" t="s">
        <v>1</v>
      </c>
      <c r="G335" t="str">
        <f>"2018-11-20 11:48:36"</f>
        <v>2018-11-20 11:48:36</v>
      </c>
    </row>
    <row r="336" spans="1:7" x14ac:dyDescent="0.2">
      <c r="A336" t="s">
        <v>0</v>
      </c>
      <c r="B336" t="str">
        <f>"18788496860"</f>
        <v>18788496860</v>
      </c>
      <c r="C336" t="s">
        <v>0</v>
      </c>
      <c r="D336" t="s">
        <v>0</v>
      </c>
      <c r="E336" t="s">
        <v>0</v>
      </c>
      <c r="F336" t="s">
        <v>1</v>
      </c>
      <c r="G336" t="str">
        <f>"2018-11-20 11:48:10"</f>
        <v>2018-11-20 11:48:10</v>
      </c>
    </row>
    <row r="337" spans="1:7" x14ac:dyDescent="0.2">
      <c r="A337" t="s">
        <v>319</v>
      </c>
      <c r="B337" t="str">
        <f>"13554487234"</f>
        <v>13554487234</v>
      </c>
      <c r="C337" t="str">
        <f>"420106198810280453"</f>
        <v>420106198810280453</v>
      </c>
      <c r="D337" t="s">
        <v>320</v>
      </c>
      <c r="E337" t="s">
        <v>321</v>
      </c>
      <c r="F337" t="s">
        <v>1</v>
      </c>
      <c r="G337" t="str">
        <f>"2018-11-20 11:48:08"</f>
        <v>2018-11-20 11:48:08</v>
      </c>
    </row>
    <row r="338" spans="1:7" x14ac:dyDescent="0.2">
      <c r="A338" t="s">
        <v>0</v>
      </c>
      <c r="B338" t="str">
        <f>"15831713535"</f>
        <v>15831713535</v>
      </c>
      <c r="C338" t="s">
        <v>0</v>
      </c>
      <c r="D338" t="s">
        <v>0</v>
      </c>
      <c r="E338" t="s">
        <v>0</v>
      </c>
      <c r="F338" t="s">
        <v>1</v>
      </c>
      <c r="G338" t="str">
        <f>"2018-11-20 11:48:01"</f>
        <v>2018-11-20 11:48:01</v>
      </c>
    </row>
    <row r="339" spans="1:7" x14ac:dyDescent="0.2">
      <c r="A339" t="s">
        <v>0</v>
      </c>
      <c r="B339" t="str">
        <f>"15929600639"</f>
        <v>15929600639</v>
      </c>
      <c r="C339" t="s">
        <v>0</v>
      </c>
      <c r="D339" t="s">
        <v>0</v>
      </c>
      <c r="E339" t="s">
        <v>0</v>
      </c>
      <c r="F339" t="s">
        <v>1</v>
      </c>
      <c r="G339" t="str">
        <f>"2018-11-20 11:47:29"</f>
        <v>2018-11-20 11:47:29</v>
      </c>
    </row>
    <row r="340" spans="1:7" x14ac:dyDescent="0.2">
      <c r="A340" t="s">
        <v>322</v>
      </c>
      <c r="B340" t="str">
        <f>"13757124270"</f>
        <v>13757124270</v>
      </c>
      <c r="C340" t="str">
        <f>"330182198111141731"</f>
        <v>330182198111141731</v>
      </c>
      <c r="D340" t="s">
        <v>0</v>
      </c>
      <c r="E340" t="s">
        <v>0</v>
      </c>
      <c r="F340" t="s">
        <v>1</v>
      </c>
      <c r="G340" t="str">
        <f>"2018-11-20 11:46:19"</f>
        <v>2018-11-20 11:46:19</v>
      </c>
    </row>
    <row r="341" spans="1:7" x14ac:dyDescent="0.2">
      <c r="A341" t="s">
        <v>323</v>
      </c>
      <c r="B341" t="str">
        <f>"13078834484"</f>
        <v>13078834484</v>
      </c>
      <c r="C341" t="str">
        <f>"452225199704301317"</f>
        <v>452225199704301317</v>
      </c>
      <c r="D341" t="s">
        <v>0</v>
      </c>
      <c r="E341" t="s">
        <v>0</v>
      </c>
      <c r="F341" t="s">
        <v>1</v>
      </c>
      <c r="G341" t="str">
        <f>"2018-11-20 11:46:17"</f>
        <v>2018-11-20 11:46:17</v>
      </c>
    </row>
    <row r="342" spans="1:7" x14ac:dyDescent="0.2">
      <c r="A342" t="s">
        <v>324</v>
      </c>
      <c r="B342" t="str">
        <f>"18645085969"</f>
        <v>18645085969</v>
      </c>
      <c r="C342" t="str">
        <f>"23010419900219342X"</f>
        <v>23010419900219342X</v>
      </c>
      <c r="D342" t="s">
        <v>0</v>
      </c>
      <c r="E342" t="s">
        <v>0</v>
      </c>
      <c r="F342" t="s">
        <v>1</v>
      </c>
      <c r="G342" t="str">
        <f>"2018-11-20 11:45:54"</f>
        <v>2018-11-20 11:45:54</v>
      </c>
    </row>
    <row r="343" spans="1:7" x14ac:dyDescent="0.2">
      <c r="A343" t="s">
        <v>325</v>
      </c>
      <c r="B343" t="str">
        <f>"13178608362"</f>
        <v>13178608362</v>
      </c>
      <c r="C343" t="str">
        <f>"421281199302264933"</f>
        <v>421281199302264933</v>
      </c>
      <c r="D343" t="s">
        <v>0</v>
      </c>
      <c r="E343" t="s">
        <v>0</v>
      </c>
      <c r="F343" t="s">
        <v>1</v>
      </c>
      <c r="G343" t="str">
        <f>"2018-11-20 11:45:47"</f>
        <v>2018-11-20 11:45:47</v>
      </c>
    </row>
    <row r="344" spans="1:7" x14ac:dyDescent="0.2">
      <c r="A344" t="s">
        <v>0</v>
      </c>
      <c r="B344" t="str">
        <f>"13179871313"</f>
        <v>13179871313</v>
      </c>
      <c r="C344" t="s">
        <v>0</v>
      </c>
      <c r="D344" t="s">
        <v>0</v>
      </c>
      <c r="E344" t="s">
        <v>0</v>
      </c>
      <c r="F344" t="s">
        <v>1</v>
      </c>
      <c r="G344" t="str">
        <f>"2018-11-20 11:45:40"</f>
        <v>2018-11-20 11:45:40</v>
      </c>
    </row>
    <row r="345" spans="1:7" x14ac:dyDescent="0.2">
      <c r="A345" t="s">
        <v>326</v>
      </c>
      <c r="B345" t="str">
        <f>"18769400972"</f>
        <v>18769400972</v>
      </c>
      <c r="C345" t="str">
        <f>"37092119880623035X"</f>
        <v>37092119880623035X</v>
      </c>
      <c r="D345" t="s">
        <v>0</v>
      </c>
      <c r="E345" t="s">
        <v>0</v>
      </c>
      <c r="F345" t="s">
        <v>1</v>
      </c>
      <c r="G345" t="str">
        <f>"2018-11-20 11:45:11"</f>
        <v>2018-11-20 11:45:11</v>
      </c>
    </row>
    <row r="346" spans="1:7" x14ac:dyDescent="0.2">
      <c r="A346" t="s">
        <v>0</v>
      </c>
      <c r="B346" t="str">
        <f>"13529876988"</f>
        <v>13529876988</v>
      </c>
      <c r="C346" t="s">
        <v>0</v>
      </c>
      <c r="D346" t="s">
        <v>0</v>
      </c>
      <c r="E346" t="s">
        <v>0</v>
      </c>
      <c r="F346" t="s">
        <v>1</v>
      </c>
      <c r="G346" t="str">
        <f>"2018-11-20 11:44:18"</f>
        <v>2018-11-20 11:44:18</v>
      </c>
    </row>
    <row r="347" spans="1:7" x14ac:dyDescent="0.2">
      <c r="A347" t="s">
        <v>327</v>
      </c>
      <c r="B347" t="str">
        <f>"17351957117"</f>
        <v>17351957117</v>
      </c>
      <c r="C347" t="str">
        <f>"320323199506151049"</f>
        <v>320323199506151049</v>
      </c>
      <c r="D347" t="s">
        <v>0</v>
      </c>
      <c r="E347" t="s">
        <v>0</v>
      </c>
      <c r="F347" t="s">
        <v>1</v>
      </c>
      <c r="G347" t="str">
        <f>"2018-11-20 11:43:39"</f>
        <v>2018-11-20 11:43:39</v>
      </c>
    </row>
    <row r="348" spans="1:7" x14ac:dyDescent="0.2">
      <c r="A348" t="s">
        <v>328</v>
      </c>
      <c r="B348" t="str">
        <f>"13693169865"</f>
        <v>13693169865</v>
      </c>
      <c r="C348" t="str">
        <f>"371326198302101212"</f>
        <v>371326198302101212</v>
      </c>
      <c r="D348" t="s">
        <v>0</v>
      </c>
      <c r="E348" t="s">
        <v>0</v>
      </c>
      <c r="F348" t="s">
        <v>1</v>
      </c>
      <c r="G348" t="str">
        <f>"2018-11-20 11:42:34"</f>
        <v>2018-11-20 11:42:34</v>
      </c>
    </row>
    <row r="349" spans="1:7" x14ac:dyDescent="0.2">
      <c r="A349" t="s">
        <v>329</v>
      </c>
      <c r="B349" t="str">
        <f>"17739892667"</f>
        <v>17739892667</v>
      </c>
      <c r="C349" t="str">
        <f>"622426198801082624"</f>
        <v>622426198801082624</v>
      </c>
      <c r="D349" t="s">
        <v>0</v>
      </c>
      <c r="E349" t="s">
        <v>0</v>
      </c>
      <c r="F349" t="s">
        <v>1</v>
      </c>
      <c r="G349" t="str">
        <f>"2018-11-20 11:42:23"</f>
        <v>2018-11-20 11:42:23</v>
      </c>
    </row>
    <row r="350" spans="1:7" x14ac:dyDescent="0.2">
      <c r="A350" t="s">
        <v>330</v>
      </c>
      <c r="B350" t="str">
        <f>"15949660775"</f>
        <v>15949660775</v>
      </c>
      <c r="C350" t="str">
        <f>"362426200006106419"</f>
        <v>362426200006106419</v>
      </c>
      <c r="D350" t="s">
        <v>0</v>
      </c>
      <c r="E350" t="s">
        <v>0</v>
      </c>
      <c r="F350" t="s">
        <v>1</v>
      </c>
      <c r="G350" t="str">
        <f>"2018-11-20 11:42:18"</f>
        <v>2018-11-20 11:42:18</v>
      </c>
    </row>
    <row r="351" spans="1:7" x14ac:dyDescent="0.2">
      <c r="A351" t="s">
        <v>0</v>
      </c>
      <c r="B351" t="str">
        <f>"18406171433"</f>
        <v>18406171433</v>
      </c>
      <c r="C351" t="s">
        <v>0</v>
      </c>
      <c r="D351" t="s">
        <v>0</v>
      </c>
      <c r="E351" t="s">
        <v>0</v>
      </c>
      <c r="F351" t="s">
        <v>1</v>
      </c>
      <c r="G351" t="str">
        <f>"2018-11-20 11:42:13"</f>
        <v>2018-11-20 11:42:13</v>
      </c>
    </row>
    <row r="352" spans="1:7" x14ac:dyDescent="0.2">
      <c r="A352" t="s">
        <v>331</v>
      </c>
      <c r="B352" t="str">
        <f>"13511039731"</f>
        <v>13511039731</v>
      </c>
      <c r="C352" t="str">
        <f>"310114197705180223"</f>
        <v>310114197705180223</v>
      </c>
      <c r="D352" t="s">
        <v>0</v>
      </c>
      <c r="E352" t="s">
        <v>0</v>
      </c>
      <c r="F352" t="s">
        <v>1</v>
      </c>
      <c r="G352" t="str">
        <f>"2018-11-20 11:42:08"</f>
        <v>2018-11-20 11:42:08</v>
      </c>
    </row>
    <row r="353" spans="1:7" x14ac:dyDescent="0.2">
      <c r="A353" t="s">
        <v>332</v>
      </c>
      <c r="B353" t="str">
        <f>"18106709773"</f>
        <v>18106709773</v>
      </c>
      <c r="C353" t="str">
        <f>"511303198803212852"</f>
        <v>511303198803212852</v>
      </c>
      <c r="D353" t="s">
        <v>333</v>
      </c>
      <c r="E353" t="s">
        <v>334</v>
      </c>
      <c r="F353" t="s">
        <v>1</v>
      </c>
      <c r="G353" t="str">
        <f>"2018-11-20 11:41:56"</f>
        <v>2018-11-20 11:41:56</v>
      </c>
    </row>
    <row r="354" spans="1:7" x14ac:dyDescent="0.2">
      <c r="A354" t="s">
        <v>335</v>
      </c>
      <c r="B354" t="str">
        <f>"13869718150"</f>
        <v>13869718150</v>
      </c>
      <c r="C354" t="str">
        <f>"372928198903296314"</f>
        <v>372928198903296314</v>
      </c>
      <c r="D354" t="s">
        <v>0</v>
      </c>
      <c r="E354" t="s">
        <v>0</v>
      </c>
      <c r="F354" t="s">
        <v>1</v>
      </c>
      <c r="G354" t="str">
        <f>"2018-11-20 11:41:45"</f>
        <v>2018-11-20 11:41:45</v>
      </c>
    </row>
    <row r="355" spans="1:7" x14ac:dyDescent="0.2">
      <c r="A355" t="s">
        <v>336</v>
      </c>
      <c r="B355" t="str">
        <f>"18334487713"</f>
        <v>18334487713</v>
      </c>
      <c r="C355" t="str">
        <f>"330328199906283212"</f>
        <v>330328199906283212</v>
      </c>
      <c r="D355" t="s">
        <v>0</v>
      </c>
      <c r="E355" t="s">
        <v>0</v>
      </c>
      <c r="F355" t="s">
        <v>1</v>
      </c>
      <c r="G355" t="str">
        <f>"2018-11-20 11:41:22"</f>
        <v>2018-11-20 11:41:22</v>
      </c>
    </row>
    <row r="356" spans="1:7" x14ac:dyDescent="0.2">
      <c r="A356" t="s">
        <v>5</v>
      </c>
      <c r="B356" t="str">
        <f>"13833544334"</f>
        <v>13833544334</v>
      </c>
      <c r="C356" t="str">
        <f>"130323198211234410"</f>
        <v>130323198211234410</v>
      </c>
      <c r="D356" t="s">
        <v>0</v>
      </c>
      <c r="E356" t="s">
        <v>0</v>
      </c>
      <c r="F356" t="s">
        <v>1</v>
      </c>
      <c r="G356" t="str">
        <f>"2018-11-20 11:41:13"</f>
        <v>2018-11-20 11:41:13</v>
      </c>
    </row>
    <row r="357" spans="1:7" x14ac:dyDescent="0.2">
      <c r="A357" t="s">
        <v>337</v>
      </c>
      <c r="B357" t="str">
        <f>"13588086050"</f>
        <v>13588086050</v>
      </c>
      <c r="C357" t="str">
        <f>"500383199108114680"</f>
        <v>500383199108114680</v>
      </c>
      <c r="D357" t="s">
        <v>0</v>
      </c>
      <c r="E357" t="s">
        <v>0</v>
      </c>
      <c r="F357" t="s">
        <v>1</v>
      </c>
      <c r="G357" t="str">
        <f>"2018-11-20 11:40:55"</f>
        <v>2018-11-20 11:40:55</v>
      </c>
    </row>
    <row r="358" spans="1:7" x14ac:dyDescent="0.2">
      <c r="A358" t="s">
        <v>338</v>
      </c>
      <c r="B358" t="str">
        <f>"18845465261"</f>
        <v>18845465261</v>
      </c>
      <c r="C358" t="str">
        <f>"230882199908120961"</f>
        <v>230882199908120961</v>
      </c>
      <c r="D358" t="s">
        <v>339</v>
      </c>
      <c r="E358" t="s">
        <v>339</v>
      </c>
      <c r="F358" t="s">
        <v>1</v>
      </c>
      <c r="G358" t="str">
        <f>"2018-11-20 11:40:30"</f>
        <v>2018-11-20 11:40:30</v>
      </c>
    </row>
    <row r="359" spans="1:7" x14ac:dyDescent="0.2">
      <c r="A359" t="s">
        <v>340</v>
      </c>
      <c r="B359" t="str">
        <f>"15630604042"</f>
        <v>15630604042</v>
      </c>
      <c r="C359" t="str">
        <f>"131025198703233315"</f>
        <v>131025198703233315</v>
      </c>
      <c r="D359" t="s">
        <v>0</v>
      </c>
      <c r="E359" t="s">
        <v>0</v>
      </c>
      <c r="F359" t="s">
        <v>1</v>
      </c>
      <c r="G359" t="str">
        <f>"2018-11-20 11:39:40"</f>
        <v>2018-11-20 11:39:40</v>
      </c>
    </row>
    <row r="360" spans="1:7" x14ac:dyDescent="0.2">
      <c r="A360" t="s">
        <v>341</v>
      </c>
      <c r="B360" t="str">
        <f>"15252061818"</f>
        <v>15252061818</v>
      </c>
      <c r="C360" t="str">
        <f>"320322198110110039"</f>
        <v>320322198110110039</v>
      </c>
      <c r="D360" t="s">
        <v>0</v>
      </c>
      <c r="E360" t="s">
        <v>0</v>
      </c>
      <c r="F360" t="s">
        <v>1</v>
      </c>
      <c r="G360" t="str">
        <f>"2018-11-20 11:39:34"</f>
        <v>2018-11-20 11:39:34</v>
      </c>
    </row>
    <row r="361" spans="1:7" x14ac:dyDescent="0.2">
      <c r="A361" t="s">
        <v>342</v>
      </c>
      <c r="B361" t="str">
        <f>"15267181350"</f>
        <v>15267181350</v>
      </c>
      <c r="C361" t="str">
        <f>"412727198409031615"</f>
        <v>412727198409031615</v>
      </c>
      <c r="D361" t="s">
        <v>0</v>
      </c>
      <c r="E361" t="s">
        <v>0</v>
      </c>
      <c r="F361" t="s">
        <v>1</v>
      </c>
      <c r="G361" t="str">
        <f>"2018-11-20 11:39:25"</f>
        <v>2018-11-20 11:39:25</v>
      </c>
    </row>
    <row r="362" spans="1:7" x14ac:dyDescent="0.2">
      <c r="A362" t="s">
        <v>0</v>
      </c>
      <c r="B362" t="str">
        <f>"13597665964"</f>
        <v>13597665964</v>
      </c>
      <c r="C362" t="s">
        <v>0</v>
      </c>
      <c r="D362" t="s">
        <v>0</v>
      </c>
      <c r="E362" t="s">
        <v>0</v>
      </c>
      <c r="F362" t="s">
        <v>1</v>
      </c>
      <c r="G362" t="str">
        <f>"2018-11-20 11:39:19"</f>
        <v>2018-11-20 11:39:19</v>
      </c>
    </row>
    <row r="363" spans="1:7" x14ac:dyDescent="0.2">
      <c r="A363" t="s">
        <v>343</v>
      </c>
      <c r="B363" t="str">
        <f>"18984738000"</f>
        <v>18984738000</v>
      </c>
      <c r="C363" t="str">
        <f>"522428199209080041"</f>
        <v>522428199209080041</v>
      </c>
      <c r="D363" t="s">
        <v>0</v>
      </c>
      <c r="E363" t="s">
        <v>0</v>
      </c>
      <c r="F363" t="s">
        <v>1</v>
      </c>
      <c r="G363" t="str">
        <f>"2018-11-20 11:38:45"</f>
        <v>2018-11-20 11:38:45</v>
      </c>
    </row>
    <row r="364" spans="1:7" x14ac:dyDescent="0.2">
      <c r="A364" t="s">
        <v>0</v>
      </c>
      <c r="B364" t="str">
        <f>"15537728821"</f>
        <v>15537728821</v>
      </c>
      <c r="C364" t="s">
        <v>0</v>
      </c>
      <c r="D364" t="s">
        <v>0</v>
      </c>
      <c r="E364" t="s">
        <v>0</v>
      </c>
      <c r="F364" t="s">
        <v>1</v>
      </c>
      <c r="G364" t="str">
        <f>"2018-11-20 11:38:16"</f>
        <v>2018-11-20 11:38:16</v>
      </c>
    </row>
    <row r="365" spans="1:7" x14ac:dyDescent="0.2">
      <c r="A365" t="s">
        <v>344</v>
      </c>
      <c r="B365" t="str">
        <f>"15734142053"</f>
        <v>15734142053</v>
      </c>
      <c r="C365" t="str">
        <f>"210224199308041418"</f>
        <v>210224199308041418</v>
      </c>
      <c r="D365" t="s">
        <v>0</v>
      </c>
      <c r="E365" t="s">
        <v>0</v>
      </c>
      <c r="F365" t="s">
        <v>1</v>
      </c>
      <c r="G365" t="str">
        <f>"2018-11-20 11:38:14"</f>
        <v>2018-11-20 11:38:14</v>
      </c>
    </row>
    <row r="366" spans="1:7" x14ac:dyDescent="0.2">
      <c r="A366" t="s">
        <v>345</v>
      </c>
      <c r="B366" t="str">
        <f>"15659996605"</f>
        <v>15659996605</v>
      </c>
      <c r="C366" t="str">
        <f>"350403198305057014"</f>
        <v>350403198305057014</v>
      </c>
      <c r="D366" t="s">
        <v>0</v>
      </c>
      <c r="E366" t="s">
        <v>0</v>
      </c>
      <c r="F366" t="s">
        <v>1</v>
      </c>
      <c r="G366" t="str">
        <f>"2018-11-20 11:37:45"</f>
        <v>2018-11-20 11:37:45</v>
      </c>
    </row>
    <row r="367" spans="1:7" x14ac:dyDescent="0.2">
      <c r="A367" t="s">
        <v>346</v>
      </c>
      <c r="B367" t="str">
        <f>"13727266098"</f>
        <v>13727266098</v>
      </c>
      <c r="C367" t="str">
        <f>"441226198910123733"</f>
        <v>441226198910123733</v>
      </c>
      <c r="D367" t="s">
        <v>347</v>
      </c>
      <c r="E367" t="s">
        <v>348</v>
      </c>
      <c r="F367" t="s">
        <v>1</v>
      </c>
      <c r="G367" t="str">
        <f>"2018-11-20 11:37:24"</f>
        <v>2018-11-20 11:37:24</v>
      </c>
    </row>
    <row r="368" spans="1:7" x14ac:dyDescent="0.2">
      <c r="A368" t="s">
        <v>349</v>
      </c>
      <c r="B368" t="str">
        <f>"18227138484"</f>
        <v>18227138484</v>
      </c>
      <c r="C368" t="str">
        <f>"510622199305272413"</f>
        <v>510622199305272413</v>
      </c>
      <c r="D368" t="s">
        <v>0</v>
      </c>
      <c r="E368" t="s">
        <v>0</v>
      </c>
      <c r="F368" t="s">
        <v>1</v>
      </c>
      <c r="G368" t="str">
        <f>"2018-11-20 11:37:00"</f>
        <v>2018-11-20 11:37:00</v>
      </c>
    </row>
    <row r="369" spans="1:7" x14ac:dyDescent="0.2">
      <c r="A369" t="s">
        <v>7</v>
      </c>
      <c r="B369" t="str">
        <f>"18196565976"</f>
        <v>18196565976</v>
      </c>
      <c r="C369" t="str">
        <f>"340204199206182619"</f>
        <v>340204199206182619</v>
      </c>
      <c r="D369" t="s">
        <v>0</v>
      </c>
      <c r="E369" t="s">
        <v>0</v>
      </c>
      <c r="F369" t="s">
        <v>1</v>
      </c>
      <c r="G369" t="str">
        <f>"2018-11-20 11:36:34"</f>
        <v>2018-11-20 11:36:34</v>
      </c>
    </row>
    <row r="370" spans="1:7" x14ac:dyDescent="0.2">
      <c r="A370" t="s">
        <v>350</v>
      </c>
      <c r="B370" t="str">
        <f>"13924519554"</f>
        <v>13924519554</v>
      </c>
      <c r="C370" t="str">
        <f>"45092219960122052X"</f>
        <v>45092219960122052X</v>
      </c>
      <c r="D370" t="s">
        <v>0</v>
      </c>
      <c r="E370" t="s">
        <v>0</v>
      </c>
      <c r="F370" t="s">
        <v>1</v>
      </c>
      <c r="G370" t="str">
        <f>"2018-11-20 11:36:21"</f>
        <v>2018-11-20 11:36:21</v>
      </c>
    </row>
    <row r="371" spans="1:7" x14ac:dyDescent="0.2">
      <c r="A371" t="s">
        <v>351</v>
      </c>
      <c r="B371" t="str">
        <f>"13568351989"</f>
        <v>13568351989</v>
      </c>
      <c r="C371" t="str">
        <f>"513030198705074219"</f>
        <v>513030198705074219</v>
      </c>
      <c r="D371" t="s">
        <v>0</v>
      </c>
      <c r="E371" t="s">
        <v>0</v>
      </c>
      <c r="F371" t="s">
        <v>1</v>
      </c>
      <c r="G371" t="str">
        <f>"2018-11-20 11:36:06"</f>
        <v>2018-11-20 11:36:06</v>
      </c>
    </row>
    <row r="372" spans="1:7" x14ac:dyDescent="0.2">
      <c r="A372" t="s">
        <v>352</v>
      </c>
      <c r="B372" t="str">
        <f>"18886386040"</f>
        <v>18886386040</v>
      </c>
      <c r="C372" t="str">
        <f>"522223198103052010"</f>
        <v>522223198103052010</v>
      </c>
      <c r="D372" t="s">
        <v>353</v>
      </c>
      <c r="E372" t="s">
        <v>354</v>
      </c>
      <c r="F372" t="s">
        <v>1</v>
      </c>
      <c r="G372" t="str">
        <f>"2018-11-20 11:35:13"</f>
        <v>2018-11-20 11:35:13</v>
      </c>
    </row>
    <row r="373" spans="1:7" x14ac:dyDescent="0.2">
      <c r="A373" t="s">
        <v>0</v>
      </c>
      <c r="B373" t="str">
        <f>"18938424926"</f>
        <v>18938424926</v>
      </c>
      <c r="C373" t="s">
        <v>0</v>
      </c>
      <c r="D373" t="s">
        <v>0</v>
      </c>
      <c r="E373" t="s">
        <v>0</v>
      </c>
      <c r="F373" t="s">
        <v>1</v>
      </c>
      <c r="G373" t="str">
        <f>"2018-11-20 11:35:12"</f>
        <v>2018-11-20 11:35:12</v>
      </c>
    </row>
    <row r="374" spans="1:7" x14ac:dyDescent="0.2">
      <c r="A374" t="s">
        <v>0</v>
      </c>
      <c r="B374" t="str">
        <f>"15957073402"</f>
        <v>15957073402</v>
      </c>
      <c r="C374" t="s">
        <v>0</v>
      </c>
      <c r="D374" t="s">
        <v>0</v>
      </c>
      <c r="E374" t="s">
        <v>0</v>
      </c>
      <c r="F374" t="s">
        <v>1</v>
      </c>
      <c r="G374" t="str">
        <f>"2018-11-20 11:34:42"</f>
        <v>2018-11-20 11:34:42</v>
      </c>
    </row>
    <row r="375" spans="1:7" x14ac:dyDescent="0.2">
      <c r="A375" t="s">
        <v>355</v>
      </c>
      <c r="B375" t="str">
        <f>"18206794100"</f>
        <v>18206794100</v>
      </c>
      <c r="C375" t="str">
        <f>"530181199811140452"</f>
        <v>530181199811140452</v>
      </c>
      <c r="D375" t="s">
        <v>0</v>
      </c>
      <c r="E375" t="s">
        <v>0</v>
      </c>
      <c r="F375" t="s">
        <v>1</v>
      </c>
      <c r="G375" t="str">
        <f>"2018-11-20 11:34:41"</f>
        <v>2018-11-20 11:34:41</v>
      </c>
    </row>
    <row r="376" spans="1:7" x14ac:dyDescent="0.2">
      <c r="A376" t="s">
        <v>356</v>
      </c>
      <c r="B376" t="str">
        <f>"15140459004"</f>
        <v>15140459004</v>
      </c>
      <c r="C376" t="str">
        <f>"210283199502236673"</f>
        <v>210283199502236673</v>
      </c>
      <c r="D376" t="s">
        <v>0</v>
      </c>
      <c r="E376" t="s">
        <v>0</v>
      </c>
      <c r="F376" t="s">
        <v>1</v>
      </c>
      <c r="G376" t="str">
        <f>"2018-11-20 11:34:28"</f>
        <v>2018-11-20 11:34:28</v>
      </c>
    </row>
    <row r="377" spans="1:7" x14ac:dyDescent="0.2">
      <c r="A377" t="s">
        <v>357</v>
      </c>
      <c r="B377" t="str">
        <f>"13845923457"</f>
        <v>13845923457</v>
      </c>
      <c r="C377" t="str">
        <f>"230604198204190617"</f>
        <v>230604198204190617</v>
      </c>
      <c r="D377" t="s">
        <v>358</v>
      </c>
      <c r="E377" t="s">
        <v>359</v>
      </c>
      <c r="F377" t="s">
        <v>1</v>
      </c>
      <c r="G377" t="str">
        <f>"2018-11-20 11:34:21"</f>
        <v>2018-11-20 11:34:21</v>
      </c>
    </row>
    <row r="378" spans="1:7" x14ac:dyDescent="0.2">
      <c r="A378" t="s">
        <v>0</v>
      </c>
      <c r="B378" t="str">
        <f>"15684288385"</f>
        <v>15684288385</v>
      </c>
      <c r="C378" t="s">
        <v>0</v>
      </c>
      <c r="D378" t="s">
        <v>0</v>
      </c>
      <c r="E378" t="s">
        <v>0</v>
      </c>
      <c r="F378" t="s">
        <v>1</v>
      </c>
      <c r="G378" t="str">
        <f>"2018-11-20 11:34:17"</f>
        <v>2018-11-20 11:34:17</v>
      </c>
    </row>
    <row r="379" spans="1:7" x14ac:dyDescent="0.2">
      <c r="A379" t="s">
        <v>360</v>
      </c>
      <c r="B379" t="str">
        <f>"18637731520"</f>
        <v>18637731520</v>
      </c>
      <c r="C379" t="str">
        <f>"411303198304021011"</f>
        <v>411303198304021011</v>
      </c>
      <c r="D379" t="s">
        <v>0</v>
      </c>
      <c r="E379" t="s">
        <v>0</v>
      </c>
      <c r="F379" t="s">
        <v>1</v>
      </c>
      <c r="G379" t="str">
        <f>"2018-11-20 11:34:14"</f>
        <v>2018-11-20 11:34:14</v>
      </c>
    </row>
    <row r="380" spans="1:7" x14ac:dyDescent="0.2">
      <c r="A380" t="s">
        <v>361</v>
      </c>
      <c r="B380" t="str">
        <f>"13923476165"</f>
        <v>13923476165</v>
      </c>
      <c r="C380" t="str">
        <f>"440882199211057252"</f>
        <v>440882199211057252</v>
      </c>
      <c r="D380" t="s">
        <v>0</v>
      </c>
      <c r="E380" t="s">
        <v>0</v>
      </c>
      <c r="F380" t="s">
        <v>1</v>
      </c>
      <c r="G380" t="str">
        <f>"2018-11-20 11:33:48"</f>
        <v>2018-11-20 11:33:48</v>
      </c>
    </row>
    <row r="381" spans="1:7" x14ac:dyDescent="0.2">
      <c r="A381" t="s">
        <v>362</v>
      </c>
      <c r="B381" t="str">
        <f>"18225118631"</f>
        <v>18225118631</v>
      </c>
      <c r="C381" t="str">
        <f>"530381198707163714"</f>
        <v>530381198707163714</v>
      </c>
      <c r="D381" t="s">
        <v>0</v>
      </c>
      <c r="E381" t="s">
        <v>0</v>
      </c>
      <c r="F381" t="s">
        <v>1</v>
      </c>
      <c r="G381" t="str">
        <f>"2018-11-20 11:33:44"</f>
        <v>2018-11-20 11:33:44</v>
      </c>
    </row>
    <row r="382" spans="1:7" x14ac:dyDescent="0.2">
      <c r="A382" t="s">
        <v>363</v>
      </c>
      <c r="B382" t="str">
        <f>"15960747929"</f>
        <v>15960747929</v>
      </c>
      <c r="C382" t="str">
        <f>"350525198907294010"</f>
        <v>350525198907294010</v>
      </c>
      <c r="D382" t="s">
        <v>364</v>
      </c>
      <c r="E382" t="s">
        <v>364</v>
      </c>
      <c r="F382" t="s">
        <v>1</v>
      </c>
      <c r="G382" t="str">
        <f>"2018-11-20 11:33:14"</f>
        <v>2018-11-20 11:33:14</v>
      </c>
    </row>
    <row r="383" spans="1:7" x14ac:dyDescent="0.2">
      <c r="A383" t="s">
        <v>365</v>
      </c>
      <c r="B383" t="str">
        <f>"15897360615"</f>
        <v>15897360615</v>
      </c>
      <c r="C383" t="str">
        <f>"430703198601215618"</f>
        <v>430703198601215618</v>
      </c>
      <c r="D383" t="s">
        <v>0</v>
      </c>
      <c r="E383" t="s">
        <v>0</v>
      </c>
      <c r="F383" t="s">
        <v>1</v>
      </c>
      <c r="G383" t="str">
        <f>"2018-11-20 11:33:12"</f>
        <v>2018-11-20 11:33:12</v>
      </c>
    </row>
    <row r="384" spans="1:7" x14ac:dyDescent="0.2">
      <c r="A384" t="s">
        <v>366</v>
      </c>
      <c r="B384" t="str">
        <f>"17630754069"</f>
        <v>17630754069</v>
      </c>
      <c r="C384" t="str">
        <f>"411422200006091235"</f>
        <v>411422200006091235</v>
      </c>
      <c r="D384" t="s">
        <v>0</v>
      </c>
      <c r="E384" t="s">
        <v>0</v>
      </c>
      <c r="F384" t="s">
        <v>1</v>
      </c>
      <c r="G384" t="str">
        <f>"2018-11-20 11:33:12"</f>
        <v>2018-11-20 11:33:12</v>
      </c>
    </row>
    <row r="385" spans="1:7" x14ac:dyDescent="0.2">
      <c r="A385" t="s">
        <v>367</v>
      </c>
      <c r="B385" t="str">
        <f>"13633323552"</f>
        <v>13633323552</v>
      </c>
      <c r="C385" t="str">
        <f>"51068119940311382X"</f>
        <v>51068119940311382X</v>
      </c>
      <c r="D385" t="s">
        <v>0</v>
      </c>
      <c r="E385" t="s">
        <v>0</v>
      </c>
      <c r="F385" t="s">
        <v>1</v>
      </c>
      <c r="G385" t="str">
        <f>"2018-11-20 11:33:07"</f>
        <v>2018-11-20 11:33:07</v>
      </c>
    </row>
    <row r="386" spans="1:7" x14ac:dyDescent="0.2">
      <c r="A386" t="s">
        <v>0</v>
      </c>
      <c r="B386" t="str">
        <f>"13850463279"</f>
        <v>13850463279</v>
      </c>
      <c r="C386" t="s">
        <v>0</v>
      </c>
      <c r="D386" t="s">
        <v>0</v>
      </c>
      <c r="E386" t="s">
        <v>0</v>
      </c>
      <c r="F386" t="s">
        <v>1</v>
      </c>
      <c r="G386" t="str">
        <f>"2018-11-20 11:33:02"</f>
        <v>2018-11-20 11:33:02</v>
      </c>
    </row>
    <row r="387" spans="1:7" x14ac:dyDescent="0.2">
      <c r="A387" t="s">
        <v>368</v>
      </c>
      <c r="B387" t="str">
        <f>"15809517854"</f>
        <v>15809517854</v>
      </c>
      <c r="C387" t="str">
        <f>"152801199006022717"</f>
        <v>152801199006022717</v>
      </c>
      <c r="D387" t="s">
        <v>369</v>
      </c>
      <c r="E387" t="s">
        <v>370</v>
      </c>
      <c r="F387" t="s">
        <v>1</v>
      </c>
      <c r="G387" t="str">
        <f>"2018-11-20 11:32:44"</f>
        <v>2018-11-20 11:32:44</v>
      </c>
    </row>
    <row r="388" spans="1:7" x14ac:dyDescent="0.2">
      <c r="A388" t="s">
        <v>371</v>
      </c>
      <c r="B388" t="str">
        <f>"18869832796"</f>
        <v>18869832796</v>
      </c>
      <c r="C388" t="str">
        <f>"532925199003160724"</f>
        <v>532925199003160724</v>
      </c>
      <c r="D388" t="s">
        <v>372</v>
      </c>
      <c r="E388" t="s">
        <v>373</v>
      </c>
      <c r="F388" t="s">
        <v>1</v>
      </c>
      <c r="G388" t="str">
        <f>"2018-11-20 11:32:02"</f>
        <v>2018-11-20 11:32:02</v>
      </c>
    </row>
    <row r="389" spans="1:7" x14ac:dyDescent="0.2">
      <c r="A389" t="s">
        <v>0</v>
      </c>
      <c r="B389" t="str">
        <f>"15158529152"</f>
        <v>15158529152</v>
      </c>
      <c r="C389" t="s">
        <v>0</v>
      </c>
      <c r="D389" t="s">
        <v>0</v>
      </c>
      <c r="E389" t="s">
        <v>0</v>
      </c>
      <c r="F389" t="s">
        <v>1</v>
      </c>
      <c r="G389" t="str">
        <f>"2018-11-20 11:31:29"</f>
        <v>2018-11-20 11:31:29</v>
      </c>
    </row>
    <row r="390" spans="1:7" x14ac:dyDescent="0.2">
      <c r="A390" t="s">
        <v>374</v>
      </c>
      <c r="B390" t="str">
        <f>"18673712267"</f>
        <v>18673712267</v>
      </c>
      <c r="C390" t="str">
        <f>"43092219941202581X"</f>
        <v>43092219941202581X</v>
      </c>
      <c r="D390" t="s">
        <v>0</v>
      </c>
      <c r="E390" t="s">
        <v>0</v>
      </c>
      <c r="F390" t="s">
        <v>1</v>
      </c>
      <c r="G390" t="str">
        <f>"2018-11-20 11:31:19"</f>
        <v>2018-11-20 11:31:19</v>
      </c>
    </row>
    <row r="391" spans="1:7" x14ac:dyDescent="0.2">
      <c r="A391" t="s">
        <v>375</v>
      </c>
      <c r="B391" t="str">
        <f>"15852669328"</f>
        <v>15852669328</v>
      </c>
      <c r="C391" t="str">
        <f>"320281198701143013"</f>
        <v>320281198701143013</v>
      </c>
      <c r="D391" t="s">
        <v>0</v>
      </c>
      <c r="E391" t="s">
        <v>0</v>
      </c>
      <c r="F391" t="s">
        <v>1</v>
      </c>
      <c r="G391" t="str">
        <f>"2018-11-20 11:31:18"</f>
        <v>2018-11-20 11:31:18</v>
      </c>
    </row>
    <row r="392" spans="1:7" x14ac:dyDescent="0.2">
      <c r="A392" t="s">
        <v>376</v>
      </c>
      <c r="B392" t="str">
        <f>"13884557100"</f>
        <v>13884557100</v>
      </c>
      <c r="C392" t="str">
        <f>"622301199109091315"</f>
        <v>622301199109091315</v>
      </c>
      <c r="D392" t="s">
        <v>0</v>
      </c>
      <c r="E392" t="s">
        <v>0</v>
      </c>
      <c r="F392" t="s">
        <v>1</v>
      </c>
      <c r="G392" t="str">
        <f>"2018-11-20 11:30:41"</f>
        <v>2018-11-20 11:30:41</v>
      </c>
    </row>
    <row r="393" spans="1:7" x14ac:dyDescent="0.2">
      <c r="A393" t="s">
        <v>377</v>
      </c>
      <c r="B393" t="str">
        <f>"13011080142"</f>
        <v>13011080142</v>
      </c>
      <c r="C393" t="str">
        <f>"411524199506200023"</f>
        <v>411524199506200023</v>
      </c>
      <c r="D393" t="s">
        <v>0</v>
      </c>
      <c r="E393" t="s">
        <v>0</v>
      </c>
      <c r="F393" t="s">
        <v>1</v>
      </c>
      <c r="G393" t="str">
        <f>"2018-11-20 11:30:34"</f>
        <v>2018-11-20 11:30:34</v>
      </c>
    </row>
    <row r="394" spans="1:7" x14ac:dyDescent="0.2">
      <c r="A394" t="s">
        <v>378</v>
      </c>
      <c r="B394" t="str">
        <f>"13519889246"</f>
        <v>13519889246</v>
      </c>
      <c r="C394" t="str">
        <f>"460026198909115113"</f>
        <v>460026198909115113</v>
      </c>
      <c r="D394" t="s">
        <v>379</v>
      </c>
      <c r="E394" t="s">
        <v>380</v>
      </c>
      <c r="F394" t="s">
        <v>1</v>
      </c>
      <c r="G394" t="str">
        <f>"2018-11-20 11:29:53"</f>
        <v>2018-11-20 11:29:53</v>
      </c>
    </row>
    <row r="395" spans="1:7" x14ac:dyDescent="0.2">
      <c r="A395" t="s">
        <v>0</v>
      </c>
      <c r="B395" t="str">
        <f>"15665638665"</f>
        <v>15665638665</v>
      </c>
      <c r="C395" t="s">
        <v>0</v>
      </c>
      <c r="D395" t="s">
        <v>0</v>
      </c>
      <c r="E395" t="s">
        <v>0</v>
      </c>
      <c r="F395" t="s">
        <v>1</v>
      </c>
      <c r="G395" t="str">
        <f>"2018-11-20 11:29:33"</f>
        <v>2018-11-20 11:29:33</v>
      </c>
    </row>
    <row r="396" spans="1:7" x14ac:dyDescent="0.2">
      <c r="A396" t="s">
        <v>0</v>
      </c>
      <c r="B396" t="str">
        <f>"13629837120"</f>
        <v>13629837120</v>
      </c>
      <c r="C396" t="s">
        <v>0</v>
      </c>
      <c r="D396" t="s">
        <v>0</v>
      </c>
      <c r="E396" t="s">
        <v>0</v>
      </c>
      <c r="F396" t="s">
        <v>1</v>
      </c>
      <c r="G396" t="str">
        <f>"2018-11-20 11:29:20"</f>
        <v>2018-11-20 11:29:20</v>
      </c>
    </row>
    <row r="397" spans="1:7" x14ac:dyDescent="0.2">
      <c r="A397" t="s">
        <v>381</v>
      </c>
      <c r="B397" t="str">
        <f>"18805855971"</f>
        <v>18805855971</v>
      </c>
      <c r="C397" t="str">
        <f>"330624199403121677"</f>
        <v>330624199403121677</v>
      </c>
      <c r="D397" t="s">
        <v>0</v>
      </c>
      <c r="E397" t="s">
        <v>0</v>
      </c>
      <c r="F397" t="s">
        <v>1</v>
      </c>
      <c r="G397" t="str">
        <f>"2018-11-20 11:28:41"</f>
        <v>2018-11-20 11:28:41</v>
      </c>
    </row>
    <row r="398" spans="1:7" x14ac:dyDescent="0.2">
      <c r="A398" t="s">
        <v>0</v>
      </c>
      <c r="B398" t="str">
        <f>"13735481269"</f>
        <v>13735481269</v>
      </c>
      <c r="C398" t="s">
        <v>0</v>
      </c>
      <c r="D398" t="s">
        <v>0</v>
      </c>
      <c r="E398" t="s">
        <v>0</v>
      </c>
      <c r="F398" t="s">
        <v>1</v>
      </c>
      <c r="G398" t="str">
        <f>"2018-11-20 11:28:31"</f>
        <v>2018-11-20 11:28:31</v>
      </c>
    </row>
    <row r="399" spans="1:7" x14ac:dyDescent="0.2">
      <c r="A399" t="s">
        <v>382</v>
      </c>
      <c r="B399" t="str">
        <f>"13584663823"</f>
        <v>13584663823</v>
      </c>
      <c r="C399" t="str">
        <f>"320722199601085110"</f>
        <v>320722199601085110</v>
      </c>
      <c r="D399" t="s">
        <v>0</v>
      </c>
      <c r="E399" t="s">
        <v>0</v>
      </c>
      <c r="F399" t="s">
        <v>1</v>
      </c>
      <c r="G399" t="str">
        <f>"2018-11-20 11:28:25"</f>
        <v>2018-11-20 11:28:25</v>
      </c>
    </row>
    <row r="400" spans="1:7" x14ac:dyDescent="0.2">
      <c r="A400" t="s">
        <v>0</v>
      </c>
      <c r="B400" t="str">
        <f>"13947918451"</f>
        <v>13947918451</v>
      </c>
      <c r="C400" t="s">
        <v>0</v>
      </c>
      <c r="D400" t="s">
        <v>0</v>
      </c>
      <c r="E400" t="s">
        <v>0</v>
      </c>
      <c r="F400" t="s">
        <v>1</v>
      </c>
      <c r="G400" t="str">
        <f>"2018-11-20 11:28:12"</f>
        <v>2018-11-20 11:28:12</v>
      </c>
    </row>
    <row r="401" spans="1:7" x14ac:dyDescent="0.2">
      <c r="A401" t="s">
        <v>383</v>
      </c>
      <c r="B401" t="str">
        <f>"13975630888"</f>
        <v>13975630888</v>
      </c>
      <c r="C401" t="str">
        <f>"430781198404061030"</f>
        <v>430781198404061030</v>
      </c>
      <c r="D401" t="s">
        <v>0</v>
      </c>
      <c r="E401" t="s">
        <v>0</v>
      </c>
      <c r="F401" t="s">
        <v>1</v>
      </c>
      <c r="G401" t="str">
        <f>"2018-11-20 11:27:42"</f>
        <v>2018-11-20 11:27:42</v>
      </c>
    </row>
    <row r="402" spans="1:7" x14ac:dyDescent="0.2">
      <c r="A402" t="s">
        <v>384</v>
      </c>
      <c r="B402" t="str">
        <f>"15608623998"</f>
        <v>15608623998</v>
      </c>
      <c r="C402" t="str">
        <f>"429004199211052584"</f>
        <v>429004199211052584</v>
      </c>
      <c r="D402" t="s">
        <v>0</v>
      </c>
      <c r="E402" t="s">
        <v>0</v>
      </c>
      <c r="F402" t="s">
        <v>1</v>
      </c>
      <c r="G402" t="str">
        <f>"2018-11-20 11:26:29"</f>
        <v>2018-11-20 11:26:29</v>
      </c>
    </row>
    <row r="403" spans="1:7" x14ac:dyDescent="0.2">
      <c r="A403" t="s">
        <v>385</v>
      </c>
      <c r="B403" t="str">
        <f>"18759387383"</f>
        <v>18759387383</v>
      </c>
      <c r="C403" t="str">
        <f>"352202198605066312"</f>
        <v>352202198605066312</v>
      </c>
      <c r="D403" t="s">
        <v>0</v>
      </c>
      <c r="E403" t="s">
        <v>0</v>
      </c>
      <c r="F403" t="s">
        <v>1</v>
      </c>
      <c r="G403" t="str">
        <f>"2018-11-20 11:26:19"</f>
        <v>2018-11-20 11:26:19</v>
      </c>
    </row>
    <row r="404" spans="1:7" x14ac:dyDescent="0.2">
      <c r="A404" t="s">
        <v>386</v>
      </c>
      <c r="B404" t="str">
        <f>"15816087839"</f>
        <v>15816087839</v>
      </c>
      <c r="C404" t="str">
        <f>"440882199809184723"</f>
        <v>440882199809184723</v>
      </c>
      <c r="D404" t="s">
        <v>387</v>
      </c>
      <c r="E404" t="s">
        <v>388</v>
      </c>
      <c r="F404" t="s">
        <v>1</v>
      </c>
      <c r="G404" t="str">
        <f>"2018-11-20 11:25:56"</f>
        <v>2018-11-20 11:25:56</v>
      </c>
    </row>
    <row r="405" spans="1:7" x14ac:dyDescent="0.2">
      <c r="A405" t="s">
        <v>389</v>
      </c>
      <c r="B405" t="str">
        <f>"13615638488"</f>
        <v>13615638488</v>
      </c>
      <c r="C405" t="str">
        <f>"342502198811147249"</f>
        <v>342502198811147249</v>
      </c>
      <c r="D405" t="s">
        <v>0</v>
      </c>
      <c r="E405" t="s">
        <v>0</v>
      </c>
      <c r="F405" t="s">
        <v>1</v>
      </c>
      <c r="G405" t="str">
        <f>"2018-11-20 11:25:34"</f>
        <v>2018-11-20 11:25:34</v>
      </c>
    </row>
    <row r="406" spans="1:7" x14ac:dyDescent="0.2">
      <c r="A406" t="s">
        <v>0</v>
      </c>
      <c r="B406" t="str">
        <f>"15876366588"</f>
        <v>15876366588</v>
      </c>
      <c r="C406" t="s">
        <v>0</v>
      </c>
      <c r="D406" t="s">
        <v>0</v>
      </c>
      <c r="E406" t="s">
        <v>0</v>
      </c>
      <c r="F406" t="s">
        <v>1</v>
      </c>
      <c r="G406" t="str">
        <f>"2018-11-20 11:24:37"</f>
        <v>2018-11-20 11:24:37</v>
      </c>
    </row>
    <row r="407" spans="1:7" x14ac:dyDescent="0.2">
      <c r="A407" t="s">
        <v>0</v>
      </c>
      <c r="B407" t="str">
        <f>"15816863775"</f>
        <v>15816863775</v>
      </c>
      <c r="C407" t="s">
        <v>0</v>
      </c>
      <c r="D407" t="s">
        <v>0</v>
      </c>
      <c r="E407" t="s">
        <v>0</v>
      </c>
      <c r="F407" t="s">
        <v>1</v>
      </c>
      <c r="G407" t="str">
        <f>"2018-11-20 11:24:26"</f>
        <v>2018-11-20 11:24:26</v>
      </c>
    </row>
    <row r="408" spans="1:7" x14ac:dyDescent="0.2">
      <c r="A408" t="s">
        <v>390</v>
      </c>
      <c r="B408" t="str">
        <f>"15502399898"</f>
        <v>15502399898</v>
      </c>
      <c r="C408" t="str">
        <f>"500241199611263916"</f>
        <v>500241199611263916</v>
      </c>
      <c r="D408" t="s">
        <v>391</v>
      </c>
      <c r="E408" t="s">
        <v>392</v>
      </c>
      <c r="F408" t="s">
        <v>1</v>
      </c>
      <c r="G408" t="str">
        <f>"2018-11-20 11:24:04"</f>
        <v>2018-11-20 11:24:04</v>
      </c>
    </row>
    <row r="409" spans="1:7" x14ac:dyDescent="0.2">
      <c r="A409" t="s">
        <v>393</v>
      </c>
      <c r="B409" t="str">
        <f>"18198925672"</f>
        <v>18198925672</v>
      </c>
      <c r="C409" t="str">
        <f>"440106199501094014"</f>
        <v>440106199501094014</v>
      </c>
      <c r="D409" t="s">
        <v>0</v>
      </c>
      <c r="E409" t="s">
        <v>0</v>
      </c>
      <c r="F409" t="s">
        <v>1</v>
      </c>
      <c r="G409" t="str">
        <f>"2018-11-20 11:24:00"</f>
        <v>2018-11-20 11:24:00</v>
      </c>
    </row>
    <row r="410" spans="1:7" x14ac:dyDescent="0.2">
      <c r="A410" t="s">
        <v>394</v>
      </c>
      <c r="B410" t="str">
        <f>"13371172327"</f>
        <v>13371172327</v>
      </c>
      <c r="C410" t="str">
        <f>"370481198912021913"</f>
        <v>370481198912021913</v>
      </c>
      <c r="D410" t="s">
        <v>0</v>
      </c>
      <c r="E410" t="s">
        <v>0</v>
      </c>
      <c r="F410" t="s">
        <v>1</v>
      </c>
      <c r="G410" t="str">
        <f>"2018-11-20 11:23:57"</f>
        <v>2018-11-20 11:23:57</v>
      </c>
    </row>
    <row r="411" spans="1:7" x14ac:dyDescent="0.2">
      <c r="A411" t="s">
        <v>395</v>
      </c>
      <c r="B411" t="str">
        <f>"18928875977"</f>
        <v>18928875977</v>
      </c>
      <c r="C411" t="str">
        <f>"440106199601024419"</f>
        <v>440106199601024419</v>
      </c>
      <c r="D411" t="s">
        <v>0</v>
      </c>
      <c r="E411" t="s">
        <v>0</v>
      </c>
      <c r="F411" t="s">
        <v>1</v>
      </c>
      <c r="G411" t="str">
        <f>"2018-11-20 11:23:13"</f>
        <v>2018-11-20 11:23:13</v>
      </c>
    </row>
    <row r="412" spans="1:7" x14ac:dyDescent="0.2">
      <c r="A412" t="s">
        <v>396</v>
      </c>
      <c r="B412" t="str">
        <f>"15285100491"</f>
        <v>15285100491</v>
      </c>
      <c r="C412" t="str">
        <f>"522401198104230045"</f>
        <v>522401198104230045</v>
      </c>
      <c r="D412" t="s">
        <v>0</v>
      </c>
      <c r="E412" t="s">
        <v>0</v>
      </c>
      <c r="F412" t="s">
        <v>1</v>
      </c>
      <c r="G412" t="str">
        <f>"2018-11-20 11:23:05"</f>
        <v>2018-11-20 11:23:05</v>
      </c>
    </row>
    <row r="413" spans="1:7" x14ac:dyDescent="0.2">
      <c r="A413" t="s">
        <v>397</v>
      </c>
      <c r="B413" t="str">
        <f>"15169892120"</f>
        <v>15169892120</v>
      </c>
      <c r="C413" t="str">
        <f>"142601198912133729"</f>
        <v>142601198912133729</v>
      </c>
      <c r="D413" t="s">
        <v>0</v>
      </c>
      <c r="E413" t="s">
        <v>0</v>
      </c>
      <c r="F413" t="s">
        <v>1</v>
      </c>
      <c r="G413" t="str">
        <f>"2018-11-20 11:23:00"</f>
        <v>2018-11-20 11:23:00</v>
      </c>
    </row>
    <row r="414" spans="1:7" x14ac:dyDescent="0.2">
      <c r="A414" t="s">
        <v>0</v>
      </c>
      <c r="B414" t="str">
        <f>"18708940825"</f>
        <v>18708940825</v>
      </c>
      <c r="C414" t="s">
        <v>0</v>
      </c>
      <c r="D414" t="s">
        <v>0</v>
      </c>
      <c r="E414" t="s">
        <v>0</v>
      </c>
      <c r="F414" t="s">
        <v>1</v>
      </c>
      <c r="G414" t="str">
        <f>"2018-11-20 11:22:10"</f>
        <v>2018-11-20 11:22:10</v>
      </c>
    </row>
    <row r="415" spans="1:7" x14ac:dyDescent="0.2">
      <c r="A415" t="s">
        <v>0</v>
      </c>
      <c r="B415" t="str">
        <f>"17614763266"</f>
        <v>17614763266</v>
      </c>
      <c r="C415" t="s">
        <v>0</v>
      </c>
      <c r="D415" t="s">
        <v>0</v>
      </c>
      <c r="E415" t="s">
        <v>0</v>
      </c>
      <c r="F415" t="s">
        <v>1</v>
      </c>
      <c r="G415" t="str">
        <f>"2018-11-20 11:22:01"</f>
        <v>2018-11-20 11:22:01</v>
      </c>
    </row>
    <row r="416" spans="1:7" x14ac:dyDescent="0.2">
      <c r="A416" t="s">
        <v>398</v>
      </c>
      <c r="B416" t="str">
        <f>"17681015706"</f>
        <v>17681015706</v>
      </c>
      <c r="C416" t="str">
        <f>"34220119991216543X"</f>
        <v>34220119991216543X</v>
      </c>
      <c r="D416" t="s">
        <v>0</v>
      </c>
      <c r="E416" t="s">
        <v>0</v>
      </c>
      <c r="F416" t="s">
        <v>1</v>
      </c>
      <c r="G416" t="str">
        <f>"2018-11-20 11:21:51"</f>
        <v>2018-11-20 11:21:51</v>
      </c>
    </row>
    <row r="417" spans="1:7" x14ac:dyDescent="0.2">
      <c r="A417" t="s">
        <v>0</v>
      </c>
      <c r="B417" t="str">
        <f>"18593866077"</f>
        <v>18593866077</v>
      </c>
      <c r="C417" t="s">
        <v>0</v>
      </c>
      <c r="D417" t="s">
        <v>0</v>
      </c>
      <c r="E417" t="s">
        <v>0</v>
      </c>
      <c r="F417" t="s">
        <v>1</v>
      </c>
      <c r="G417" t="str">
        <f>"2018-11-20 11:21:41"</f>
        <v>2018-11-20 11:21:41</v>
      </c>
    </row>
    <row r="418" spans="1:7" x14ac:dyDescent="0.2">
      <c r="A418" t="s">
        <v>399</v>
      </c>
      <c r="B418" t="str">
        <f>"15260077824"</f>
        <v>15260077824</v>
      </c>
      <c r="C418" t="str">
        <f>"350625199305111512"</f>
        <v>350625199305111512</v>
      </c>
      <c r="D418" t="s">
        <v>0</v>
      </c>
      <c r="E418" t="s">
        <v>0</v>
      </c>
      <c r="F418" t="s">
        <v>1</v>
      </c>
      <c r="G418" t="str">
        <f>"2018-11-20 11:21:32"</f>
        <v>2018-11-20 11:21:32</v>
      </c>
    </row>
    <row r="419" spans="1:7" x14ac:dyDescent="0.2">
      <c r="A419" t="s">
        <v>400</v>
      </c>
      <c r="B419" t="str">
        <f>"15836657268"</f>
        <v>15836657268</v>
      </c>
      <c r="C419" t="str">
        <f>"412821197301192911"</f>
        <v>412821197301192911</v>
      </c>
      <c r="D419" t="s">
        <v>0</v>
      </c>
      <c r="E419" t="s">
        <v>0</v>
      </c>
      <c r="F419" t="s">
        <v>1</v>
      </c>
      <c r="G419" t="str">
        <f>"2018-11-20 11:21:05"</f>
        <v>2018-11-20 11:21:05</v>
      </c>
    </row>
    <row r="420" spans="1:7" x14ac:dyDescent="0.2">
      <c r="A420" t="s">
        <v>401</v>
      </c>
      <c r="B420" t="str">
        <f>"15276257111"</f>
        <v>15276257111</v>
      </c>
      <c r="C420" t="str">
        <f>"652827198704163215"</f>
        <v>652827198704163215</v>
      </c>
      <c r="D420" t="s">
        <v>0</v>
      </c>
      <c r="E420" t="s">
        <v>0</v>
      </c>
      <c r="F420" t="s">
        <v>1</v>
      </c>
      <c r="G420" t="str">
        <f>"2018-11-20 11:20:40"</f>
        <v>2018-11-20 11:20:40</v>
      </c>
    </row>
    <row r="421" spans="1:7" x14ac:dyDescent="0.2">
      <c r="A421" t="s">
        <v>402</v>
      </c>
      <c r="B421" t="str">
        <f>"15902232537"</f>
        <v>15902232537</v>
      </c>
      <c r="C421" t="str">
        <f>"230229199302100013"</f>
        <v>230229199302100013</v>
      </c>
      <c r="D421" t="s">
        <v>0</v>
      </c>
      <c r="E421" t="s">
        <v>0</v>
      </c>
      <c r="F421" t="s">
        <v>1</v>
      </c>
      <c r="G421" t="str">
        <f>"2018-11-20 11:20:15"</f>
        <v>2018-11-20 11:20:15</v>
      </c>
    </row>
    <row r="422" spans="1:7" x14ac:dyDescent="0.2">
      <c r="A422" t="s">
        <v>403</v>
      </c>
      <c r="B422" t="str">
        <f>"17692129338"</f>
        <v>17692129338</v>
      </c>
      <c r="C422" t="str">
        <f>"130121199707261819"</f>
        <v>130121199707261819</v>
      </c>
      <c r="D422" t="s">
        <v>0</v>
      </c>
      <c r="E422" t="s">
        <v>0</v>
      </c>
      <c r="F422" t="s">
        <v>1</v>
      </c>
      <c r="G422" t="str">
        <f>"2018-11-20 11:19:33"</f>
        <v>2018-11-20 11:19:33</v>
      </c>
    </row>
    <row r="423" spans="1:7" x14ac:dyDescent="0.2">
      <c r="A423" t="s">
        <v>0</v>
      </c>
      <c r="B423" t="str">
        <f>"15757187454"</f>
        <v>15757187454</v>
      </c>
      <c r="C423" t="s">
        <v>0</v>
      </c>
      <c r="D423" t="s">
        <v>0</v>
      </c>
      <c r="E423" t="s">
        <v>0</v>
      </c>
      <c r="F423" t="s">
        <v>1</v>
      </c>
      <c r="G423" t="str">
        <f>"2018-11-20 11:19:31"</f>
        <v>2018-11-20 11:19:31</v>
      </c>
    </row>
    <row r="424" spans="1:7" x14ac:dyDescent="0.2">
      <c r="A424" t="s">
        <v>404</v>
      </c>
      <c r="B424" t="str">
        <f>"17681213872"</f>
        <v>17681213872</v>
      </c>
      <c r="C424" t="str">
        <f>"340621199711117859"</f>
        <v>340621199711117859</v>
      </c>
      <c r="D424" t="s">
        <v>0</v>
      </c>
      <c r="E424" t="s">
        <v>0</v>
      </c>
      <c r="F424" t="s">
        <v>1</v>
      </c>
      <c r="G424" t="str">
        <f>"2018-11-20 11:19:29"</f>
        <v>2018-11-20 11:19:29</v>
      </c>
    </row>
    <row r="425" spans="1:7" x14ac:dyDescent="0.2">
      <c r="A425" t="s">
        <v>405</v>
      </c>
      <c r="B425" t="str">
        <f>"18833846858"</f>
        <v>18833846858</v>
      </c>
      <c r="C425" t="str">
        <f>"232302198504060702"</f>
        <v>232302198504060702</v>
      </c>
      <c r="D425" t="s">
        <v>0</v>
      </c>
      <c r="E425" t="s">
        <v>0</v>
      </c>
      <c r="F425" t="s">
        <v>1</v>
      </c>
      <c r="G425" t="str">
        <f>"2018-11-20 11:19:20"</f>
        <v>2018-11-20 11:19:20</v>
      </c>
    </row>
    <row r="426" spans="1:7" x14ac:dyDescent="0.2">
      <c r="A426" t="s">
        <v>406</v>
      </c>
      <c r="B426" t="str">
        <f>"18388294453"</f>
        <v>18388294453</v>
      </c>
      <c r="C426" t="str">
        <f>"530125199701180014"</f>
        <v>530125199701180014</v>
      </c>
      <c r="D426" t="s">
        <v>0</v>
      </c>
      <c r="E426" t="s">
        <v>0</v>
      </c>
      <c r="F426" t="s">
        <v>1</v>
      </c>
      <c r="G426" t="str">
        <f>"2018-11-20 11:18:56"</f>
        <v>2018-11-20 11:18:56</v>
      </c>
    </row>
    <row r="427" spans="1:7" x14ac:dyDescent="0.2">
      <c r="A427" t="s">
        <v>407</v>
      </c>
      <c r="B427" t="str">
        <f>"18392941337"</f>
        <v>18392941337</v>
      </c>
      <c r="C427" t="str">
        <f>"610526198709177913"</f>
        <v>610526198709177913</v>
      </c>
      <c r="D427" t="s">
        <v>0</v>
      </c>
      <c r="E427" t="s">
        <v>0</v>
      </c>
      <c r="F427" t="s">
        <v>1</v>
      </c>
      <c r="G427" t="str">
        <f>"2018-11-20 11:18:38"</f>
        <v>2018-11-20 11:18:38</v>
      </c>
    </row>
    <row r="428" spans="1:7" x14ac:dyDescent="0.2">
      <c r="A428" t="s">
        <v>0</v>
      </c>
      <c r="B428" t="str">
        <f>"18073478388"</f>
        <v>18073478388</v>
      </c>
      <c r="C428" t="s">
        <v>0</v>
      </c>
      <c r="D428" t="s">
        <v>0</v>
      </c>
      <c r="E428" t="s">
        <v>0</v>
      </c>
      <c r="F428" t="s">
        <v>1</v>
      </c>
      <c r="G428" t="str">
        <f>"2018-11-20 11:18:20"</f>
        <v>2018-11-20 11:18:20</v>
      </c>
    </row>
    <row r="429" spans="1:7" x14ac:dyDescent="0.2">
      <c r="A429" t="s">
        <v>0</v>
      </c>
      <c r="B429" t="str">
        <f>"18377075850"</f>
        <v>18377075850</v>
      </c>
      <c r="C429" t="s">
        <v>0</v>
      </c>
      <c r="D429" t="s">
        <v>0</v>
      </c>
      <c r="E429" t="s">
        <v>0</v>
      </c>
      <c r="F429" t="s">
        <v>1</v>
      </c>
      <c r="G429" t="str">
        <f>"2018-11-20 11:18:03"</f>
        <v>2018-11-20 11:18:03</v>
      </c>
    </row>
    <row r="430" spans="1:7" x14ac:dyDescent="0.2">
      <c r="A430" t="s">
        <v>408</v>
      </c>
      <c r="B430" t="str">
        <f>"13734975758"</f>
        <v>13734975758</v>
      </c>
      <c r="C430" t="str">
        <f>"513124199203151774"</f>
        <v>513124199203151774</v>
      </c>
      <c r="D430" t="s">
        <v>0</v>
      </c>
      <c r="E430" t="s">
        <v>0</v>
      </c>
      <c r="F430" t="s">
        <v>1</v>
      </c>
      <c r="G430" t="str">
        <f>"2018-11-20 11:17:58"</f>
        <v>2018-11-20 11:17:58</v>
      </c>
    </row>
    <row r="431" spans="1:7" x14ac:dyDescent="0.2">
      <c r="A431" t="s">
        <v>409</v>
      </c>
      <c r="B431" t="str">
        <f>"15074453708"</f>
        <v>15074453708</v>
      </c>
      <c r="C431" t="str">
        <f>"43082119960809687X"</f>
        <v>43082119960809687X</v>
      </c>
      <c r="D431" t="s">
        <v>0</v>
      </c>
      <c r="E431" t="s">
        <v>0</v>
      </c>
      <c r="F431" t="s">
        <v>1</v>
      </c>
      <c r="G431" t="str">
        <f>"2018-11-20 11:17:43"</f>
        <v>2018-11-20 11:17:43</v>
      </c>
    </row>
    <row r="432" spans="1:7" x14ac:dyDescent="0.2">
      <c r="A432" t="s">
        <v>410</v>
      </c>
      <c r="B432" t="str">
        <f>"15912875486"</f>
        <v>15912875486</v>
      </c>
      <c r="C432" t="str">
        <f>"532526199509250238"</f>
        <v>532526199509250238</v>
      </c>
      <c r="D432" t="s">
        <v>0</v>
      </c>
      <c r="E432" t="s">
        <v>0</v>
      </c>
      <c r="F432" t="s">
        <v>1</v>
      </c>
      <c r="G432" t="str">
        <f>"2018-11-20 11:17:31"</f>
        <v>2018-11-20 11:17:31</v>
      </c>
    </row>
    <row r="433" spans="1:7" x14ac:dyDescent="0.2">
      <c r="A433" t="s">
        <v>411</v>
      </c>
      <c r="B433" t="str">
        <f>"15823749242"</f>
        <v>15823749242</v>
      </c>
      <c r="C433" t="str">
        <f>"500237199310073137"</f>
        <v>500237199310073137</v>
      </c>
      <c r="D433" t="s">
        <v>0</v>
      </c>
      <c r="E433" t="s">
        <v>0</v>
      </c>
      <c r="F433" t="s">
        <v>1</v>
      </c>
      <c r="G433" t="str">
        <f>"2018-11-20 11:17:05"</f>
        <v>2018-11-20 11:17:05</v>
      </c>
    </row>
    <row r="434" spans="1:7" x14ac:dyDescent="0.2">
      <c r="A434" t="s">
        <v>0</v>
      </c>
      <c r="B434" t="str">
        <f>"14755690671"</f>
        <v>14755690671</v>
      </c>
      <c r="C434" t="s">
        <v>0</v>
      </c>
      <c r="D434" t="s">
        <v>0</v>
      </c>
      <c r="E434" t="s">
        <v>0</v>
      </c>
      <c r="F434" t="s">
        <v>1</v>
      </c>
      <c r="G434" t="str">
        <f>"2018-11-20 11:16:44"</f>
        <v>2018-11-20 11:16:44</v>
      </c>
    </row>
    <row r="435" spans="1:7" x14ac:dyDescent="0.2">
      <c r="A435" t="s">
        <v>412</v>
      </c>
      <c r="B435" t="str">
        <f>"15608650053"</f>
        <v>15608650053</v>
      </c>
      <c r="C435" t="str">
        <f>"42052519850820141X"</f>
        <v>42052519850820141X</v>
      </c>
      <c r="D435" t="s">
        <v>0</v>
      </c>
      <c r="E435" t="s">
        <v>0</v>
      </c>
      <c r="F435" t="s">
        <v>1</v>
      </c>
      <c r="G435" t="str">
        <f>"2018-11-20 11:16:34"</f>
        <v>2018-11-20 11:16:34</v>
      </c>
    </row>
    <row r="436" spans="1:7" x14ac:dyDescent="0.2">
      <c r="A436" t="s">
        <v>413</v>
      </c>
      <c r="B436" t="str">
        <f>"18684940371"</f>
        <v>18684940371</v>
      </c>
      <c r="C436" t="str">
        <f>"432503199401136515"</f>
        <v>432503199401136515</v>
      </c>
      <c r="D436" t="s">
        <v>0</v>
      </c>
      <c r="E436" t="s">
        <v>0</v>
      </c>
      <c r="F436" t="s">
        <v>1</v>
      </c>
      <c r="G436" t="str">
        <f>"2018-11-20 11:16:08"</f>
        <v>2018-11-20 11:16:08</v>
      </c>
    </row>
    <row r="437" spans="1:7" x14ac:dyDescent="0.2">
      <c r="A437" t="s">
        <v>414</v>
      </c>
      <c r="B437" t="str">
        <f>"13885958459"</f>
        <v>13885958459</v>
      </c>
      <c r="C437" t="str">
        <f>"522321199303304945"</f>
        <v>522321199303304945</v>
      </c>
      <c r="D437" t="s">
        <v>0</v>
      </c>
      <c r="E437" t="s">
        <v>0</v>
      </c>
      <c r="F437" t="s">
        <v>1</v>
      </c>
      <c r="G437" t="str">
        <f>"2018-11-20 11:15:35"</f>
        <v>2018-11-20 11:15:35</v>
      </c>
    </row>
    <row r="438" spans="1:7" x14ac:dyDescent="0.2">
      <c r="A438" t="s">
        <v>415</v>
      </c>
      <c r="B438" t="str">
        <f>"18627626282"</f>
        <v>18627626282</v>
      </c>
      <c r="C438" t="str">
        <f>"432503198904077735"</f>
        <v>432503198904077735</v>
      </c>
      <c r="D438" t="s">
        <v>0</v>
      </c>
      <c r="E438" t="s">
        <v>0</v>
      </c>
      <c r="F438" t="s">
        <v>1</v>
      </c>
      <c r="G438" t="str">
        <f>"2018-11-20 11:15:25"</f>
        <v>2018-11-20 11:15:25</v>
      </c>
    </row>
    <row r="439" spans="1:7" x14ac:dyDescent="0.2">
      <c r="A439" t="s">
        <v>416</v>
      </c>
      <c r="B439" t="str">
        <f>"17705402737"</f>
        <v>17705402737</v>
      </c>
      <c r="C439" t="str">
        <f>"372901199202018033"</f>
        <v>372901199202018033</v>
      </c>
      <c r="D439" t="s">
        <v>0</v>
      </c>
      <c r="E439" t="s">
        <v>0</v>
      </c>
      <c r="F439" t="s">
        <v>1</v>
      </c>
      <c r="G439" t="str">
        <f>"2018-11-20 11:14:59"</f>
        <v>2018-11-20 11:14:59</v>
      </c>
    </row>
    <row r="440" spans="1:7" x14ac:dyDescent="0.2">
      <c r="A440" t="s">
        <v>417</v>
      </c>
      <c r="B440" t="str">
        <f>"13552459155"</f>
        <v>13552459155</v>
      </c>
      <c r="C440" t="str">
        <f>"130730198802054214"</f>
        <v>130730198802054214</v>
      </c>
      <c r="D440" t="s">
        <v>418</v>
      </c>
      <c r="E440" t="s">
        <v>419</v>
      </c>
      <c r="F440" t="s">
        <v>1</v>
      </c>
      <c r="G440" t="str">
        <f>"2018-11-20 11:13:45"</f>
        <v>2018-11-20 11:13:45</v>
      </c>
    </row>
    <row r="441" spans="1:7" x14ac:dyDescent="0.2">
      <c r="A441" t="s">
        <v>0</v>
      </c>
      <c r="B441" t="str">
        <f>"15961853079"</f>
        <v>15961853079</v>
      </c>
      <c r="C441" t="s">
        <v>0</v>
      </c>
      <c r="D441" t="s">
        <v>0</v>
      </c>
      <c r="E441" t="s">
        <v>0</v>
      </c>
      <c r="F441" t="s">
        <v>1</v>
      </c>
      <c r="G441" t="str">
        <f>"2018-11-20 11:13:37"</f>
        <v>2018-11-20 11:13:37</v>
      </c>
    </row>
    <row r="442" spans="1:7" x14ac:dyDescent="0.2">
      <c r="A442" t="s">
        <v>420</v>
      </c>
      <c r="B442" t="str">
        <f>"15310591924"</f>
        <v>15310591924</v>
      </c>
      <c r="C442" t="str">
        <f>"500242199501207856"</f>
        <v>500242199501207856</v>
      </c>
      <c r="D442" t="s">
        <v>0</v>
      </c>
      <c r="E442" t="s">
        <v>0</v>
      </c>
      <c r="F442" t="s">
        <v>1</v>
      </c>
      <c r="G442" t="str">
        <f>"2018-11-20 11:13:10"</f>
        <v>2018-11-20 11:13:10</v>
      </c>
    </row>
    <row r="443" spans="1:7" x14ac:dyDescent="0.2">
      <c r="A443" t="s">
        <v>0</v>
      </c>
      <c r="B443" t="str">
        <f>"13976345020"</f>
        <v>13976345020</v>
      </c>
      <c r="C443" t="s">
        <v>0</v>
      </c>
      <c r="D443" t="s">
        <v>0</v>
      </c>
      <c r="E443" t="s">
        <v>0</v>
      </c>
      <c r="F443" t="s">
        <v>1</v>
      </c>
      <c r="G443" t="str">
        <f>"2018-11-20 11:13:02"</f>
        <v>2018-11-20 11:13:02</v>
      </c>
    </row>
    <row r="444" spans="1:7" x14ac:dyDescent="0.2">
      <c r="A444" t="s">
        <v>0</v>
      </c>
      <c r="B444" t="str">
        <f>"15676643496"</f>
        <v>15676643496</v>
      </c>
      <c r="C444" t="s">
        <v>0</v>
      </c>
      <c r="D444" t="s">
        <v>0</v>
      </c>
      <c r="E444" t="s">
        <v>0</v>
      </c>
      <c r="F444" t="s">
        <v>1</v>
      </c>
      <c r="G444" t="str">
        <f>"2018-11-20 11:12:47"</f>
        <v>2018-11-20 11:12:47</v>
      </c>
    </row>
    <row r="445" spans="1:7" x14ac:dyDescent="0.2">
      <c r="A445" t="s">
        <v>421</v>
      </c>
      <c r="B445" t="str">
        <f>"18351274079"</f>
        <v>18351274079</v>
      </c>
      <c r="C445" t="str">
        <f>"320924198203022914"</f>
        <v>320924198203022914</v>
      </c>
      <c r="D445" t="s">
        <v>0</v>
      </c>
      <c r="E445" t="s">
        <v>0</v>
      </c>
      <c r="F445" t="s">
        <v>1</v>
      </c>
      <c r="G445" t="str">
        <f>"2018-11-20 11:12:36"</f>
        <v>2018-11-20 11:12:36</v>
      </c>
    </row>
    <row r="446" spans="1:7" x14ac:dyDescent="0.2">
      <c r="A446" t="s">
        <v>422</v>
      </c>
      <c r="B446" t="str">
        <f>"18535606229"</f>
        <v>18535606229</v>
      </c>
      <c r="C446" t="str">
        <f>"14058119931109003X"</f>
        <v>14058119931109003X</v>
      </c>
      <c r="D446" t="s">
        <v>0</v>
      </c>
      <c r="E446" t="s">
        <v>0</v>
      </c>
      <c r="F446" t="s">
        <v>1</v>
      </c>
      <c r="G446" t="str">
        <f>"2018-11-20 11:12:21"</f>
        <v>2018-11-20 11:12:21</v>
      </c>
    </row>
    <row r="447" spans="1:7" x14ac:dyDescent="0.2">
      <c r="A447" t="s">
        <v>423</v>
      </c>
      <c r="B447" t="str">
        <f>"13623790625"</f>
        <v>13623790625</v>
      </c>
      <c r="C447" t="str">
        <f>"410303198603150525"</f>
        <v>410303198603150525</v>
      </c>
      <c r="D447" t="s">
        <v>0</v>
      </c>
      <c r="E447" t="s">
        <v>0</v>
      </c>
      <c r="F447" t="s">
        <v>1</v>
      </c>
      <c r="G447" t="str">
        <f>"2018-11-20 11:11:06"</f>
        <v>2018-11-20 11:11:06</v>
      </c>
    </row>
    <row r="448" spans="1:7" x14ac:dyDescent="0.2">
      <c r="A448" t="s">
        <v>424</v>
      </c>
      <c r="B448" t="str">
        <f>"13604548477"</f>
        <v>13604548477</v>
      </c>
      <c r="C448" t="str">
        <f>"230703199205200147"</f>
        <v>230703199205200147</v>
      </c>
      <c r="D448" t="s">
        <v>0</v>
      </c>
      <c r="E448" t="s">
        <v>0</v>
      </c>
      <c r="F448" t="s">
        <v>1</v>
      </c>
      <c r="G448" t="str">
        <f>"2018-11-20 11:10:56"</f>
        <v>2018-11-20 11:10:56</v>
      </c>
    </row>
    <row r="449" spans="1:7" x14ac:dyDescent="0.2">
      <c r="A449" t="s">
        <v>425</v>
      </c>
      <c r="B449" t="str">
        <f>"15855606830"</f>
        <v>15855606830</v>
      </c>
      <c r="C449" t="str">
        <f>"340881199509260632"</f>
        <v>340881199509260632</v>
      </c>
      <c r="D449" t="s">
        <v>0</v>
      </c>
      <c r="E449" t="s">
        <v>0</v>
      </c>
      <c r="F449" t="s">
        <v>1</v>
      </c>
      <c r="G449" t="str">
        <f>"2018-11-20 11:10:55"</f>
        <v>2018-11-20 11:10:55</v>
      </c>
    </row>
    <row r="450" spans="1:7" x14ac:dyDescent="0.2">
      <c r="A450" t="s">
        <v>426</v>
      </c>
      <c r="B450" t="str">
        <f>"15071289182"</f>
        <v>15071289182</v>
      </c>
      <c r="C450" t="str">
        <f>"420117199203297134"</f>
        <v>420117199203297134</v>
      </c>
      <c r="D450" t="s">
        <v>0</v>
      </c>
      <c r="E450" t="s">
        <v>0</v>
      </c>
      <c r="F450" t="s">
        <v>1</v>
      </c>
      <c r="G450" t="str">
        <f>"2018-11-20 11:10:24"</f>
        <v>2018-11-20 11:10:24</v>
      </c>
    </row>
    <row r="451" spans="1:7" x14ac:dyDescent="0.2">
      <c r="A451" t="s">
        <v>0</v>
      </c>
      <c r="B451" t="str">
        <f>"13904547931"</f>
        <v>13904547931</v>
      </c>
      <c r="C451" t="s">
        <v>0</v>
      </c>
      <c r="D451" t="s">
        <v>0</v>
      </c>
      <c r="E451" t="s">
        <v>0</v>
      </c>
      <c r="F451" t="s">
        <v>1</v>
      </c>
      <c r="G451" t="str">
        <f>"2018-11-20 11:10:17"</f>
        <v>2018-11-20 11:10:17</v>
      </c>
    </row>
    <row r="452" spans="1:7" x14ac:dyDescent="0.2">
      <c r="A452" t="s">
        <v>0</v>
      </c>
      <c r="B452" t="str">
        <f>"13535518889"</f>
        <v>13535518889</v>
      </c>
      <c r="C452" t="s">
        <v>0</v>
      </c>
      <c r="D452" t="s">
        <v>0</v>
      </c>
      <c r="E452" t="s">
        <v>0</v>
      </c>
      <c r="F452" t="s">
        <v>1</v>
      </c>
      <c r="G452" t="str">
        <f>"2018-11-20 11:10:15"</f>
        <v>2018-11-20 11:10:15</v>
      </c>
    </row>
    <row r="453" spans="1:7" x14ac:dyDescent="0.2">
      <c r="A453" t="s">
        <v>0</v>
      </c>
      <c r="B453" t="str">
        <f>"13922859978"</f>
        <v>13922859978</v>
      </c>
      <c r="C453" t="s">
        <v>0</v>
      </c>
      <c r="D453" t="s">
        <v>0</v>
      </c>
      <c r="E453" t="s">
        <v>0</v>
      </c>
      <c r="F453" t="s">
        <v>1</v>
      </c>
      <c r="G453" t="str">
        <f>"2018-11-20 11:10:00"</f>
        <v>2018-11-20 11:10:00</v>
      </c>
    </row>
    <row r="454" spans="1:7" x14ac:dyDescent="0.2">
      <c r="A454" t="s">
        <v>427</v>
      </c>
      <c r="B454" t="str">
        <f>"15504269300"</f>
        <v>15504269300</v>
      </c>
      <c r="C454" t="str">
        <f>"231003199006213220"</f>
        <v>231003199006213220</v>
      </c>
      <c r="D454" t="s">
        <v>0</v>
      </c>
      <c r="E454" t="s">
        <v>0</v>
      </c>
      <c r="F454" t="s">
        <v>1</v>
      </c>
      <c r="G454" t="str">
        <f>"2018-11-20 11:09:45"</f>
        <v>2018-11-20 11:09:45</v>
      </c>
    </row>
    <row r="455" spans="1:7" x14ac:dyDescent="0.2">
      <c r="A455" t="s">
        <v>428</v>
      </c>
      <c r="B455" t="str">
        <f>"18108562508"</f>
        <v>18108562508</v>
      </c>
      <c r="C455" t="str">
        <f>"522223198311282056"</f>
        <v>522223198311282056</v>
      </c>
      <c r="D455" t="s">
        <v>0</v>
      </c>
      <c r="E455" t="s">
        <v>0</v>
      </c>
      <c r="F455" t="s">
        <v>1</v>
      </c>
      <c r="G455" t="str">
        <f>"2018-11-20 11:09:29"</f>
        <v>2018-11-20 11:09:29</v>
      </c>
    </row>
    <row r="456" spans="1:7" x14ac:dyDescent="0.2">
      <c r="A456" t="s">
        <v>429</v>
      </c>
      <c r="B456" t="str">
        <f>"15093690227"</f>
        <v>15093690227</v>
      </c>
      <c r="C456" t="str">
        <f>"520202199206237748"</f>
        <v>520202199206237748</v>
      </c>
      <c r="D456" t="s">
        <v>0</v>
      </c>
      <c r="E456" t="s">
        <v>0</v>
      </c>
      <c r="F456" t="s">
        <v>1</v>
      </c>
      <c r="G456" t="str">
        <f>"2018-11-20 11:08:48"</f>
        <v>2018-11-20 11:08:48</v>
      </c>
    </row>
    <row r="457" spans="1:7" x14ac:dyDescent="0.2">
      <c r="A457" t="s">
        <v>430</v>
      </c>
      <c r="B457" t="str">
        <f>"13985959260"</f>
        <v>13985959260</v>
      </c>
      <c r="C457" t="str">
        <f>"522328199211091211"</f>
        <v>522328199211091211</v>
      </c>
      <c r="D457" t="s">
        <v>0</v>
      </c>
      <c r="E457" t="s">
        <v>0</v>
      </c>
      <c r="F457" t="s">
        <v>1</v>
      </c>
      <c r="G457" t="str">
        <f>"2018-11-20 11:08:48"</f>
        <v>2018-11-20 11:08:48</v>
      </c>
    </row>
    <row r="458" spans="1:7" x14ac:dyDescent="0.2">
      <c r="A458" t="s">
        <v>0</v>
      </c>
      <c r="B458" t="str">
        <f>"13407704610"</f>
        <v>13407704610</v>
      </c>
      <c r="C458" t="s">
        <v>0</v>
      </c>
      <c r="D458" t="s">
        <v>0</v>
      </c>
      <c r="E458" t="s">
        <v>0</v>
      </c>
      <c r="F458" t="s">
        <v>1</v>
      </c>
      <c r="G458" t="str">
        <f>"2018-11-20 11:08:10"</f>
        <v>2018-11-20 11:08:10</v>
      </c>
    </row>
    <row r="459" spans="1:7" x14ac:dyDescent="0.2">
      <c r="A459" t="s">
        <v>431</v>
      </c>
      <c r="B459" t="str">
        <f>"18759730031"</f>
        <v>18759730031</v>
      </c>
      <c r="C459" t="str">
        <f>"350424198808121817"</f>
        <v>350424198808121817</v>
      </c>
      <c r="D459" t="s">
        <v>0</v>
      </c>
      <c r="E459" t="s">
        <v>0</v>
      </c>
      <c r="F459" t="s">
        <v>1</v>
      </c>
      <c r="G459" t="str">
        <f>"2018-11-20 11:07:46"</f>
        <v>2018-11-20 11:07:46</v>
      </c>
    </row>
    <row r="460" spans="1:7" x14ac:dyDescent="0.2">
      <c r="A460" t="s">
        <v>0</v>
      </c>
      <c r="B460" t="str">
        <f>"15977562738"</f>
        <v>15977562738</v>
      </c>
      <c r="C460" t="s">
        <v>0</v>
      </c>
      <c r="D460" t="s">
        <v>0</v>
      </c>
      <c r="E460" t="s">
        <v>0</v>
      </c>
      <c r="F460" t="s">
        <v>1</v>
      </c>
      <c r="G460" t="str">
        <f>"2018-11-20 11:07:36"</f>
        <v>2018-11-20 11:07:36</v>
      </c>
    </row>
    <row r="461" spans="1:7" x14ac:dyDescent="0.2">
      <c r="A461" t="s">
        <v>432</v>
      </c>
      <c r="B461" t="str">
        <f>"13543782291"</f>
        <v>13543782291</v>
      </c>
      <c r="C461" t="str">
        <f>"610124198407023914"</f>
        <v>610124198407023914</v>
      </c>
      <c r="D461" t="s">
        <v>0</v>
      </c>
      <c r="E461" t="s">
        <v>0</v>
      </c>
      <c r="F461" t="s">
        <v>1</v>
      </c>
      <c r="G461" t="str">
        <f>"2018-11-20 11:07:23"</f>
        <v>2018-11-20 11:07:23</v>
      </c>
    </row>
    <row r="462" spans="1:7" x14ac:dyDescent="0.2">
      <c r="A462" t="s">
        <v>0</v>
      </c>
      <c r="B462" t="str">
        <f>"13972059759"</f>
        <v>13972059759</v>
      </c>
      <c r="C462" t="s">
        <v>0</v>
      </c>
      <c r="D462" t="s">
        <v>0</v>
      </c>
      <c r="E462" t="s">
        <v>0</v>
      </c>
      <c r="F462" t="s">
        <v>1</v>
      </c>
      <c r="G462" t="str">
        <f>"2018-11-20 11:07:21"</f>
        <v>2018-11-20 11:07:21</v>
      </c>
    </row>
    <row r="463" spans="1:7" x14ac:dyDescent="0.2">
      <c r="A463" t="s">
        <v>0</v>
      </c>
      <c r="B463" t="str">
        <f>"15067366788"</f>
        <v>15067366788</v>
      </c>
      <c r="C463" t="s">
        <v>0</v>
      </c>
      <c r="D463" t="s">
        <v>0</v>
      </c>
      <c r="E463" t="s">
        <v>0</v>
      </c>
      <c r="F463" t="s">
        <v>1</v>
      </c>
      <c r="G463" t="str">
        <f>"2018-11-20 11:06:31"</f>
        <v>2018-11-20 11:06:31</v>
      </c>
    </row>
    <row r="464" spans="1:7" x14ac:dyDescent="0.2">
      <c r="A464" t="s">
        <v>433</v>
      </c>
      <c r="B464" t="str">
        <f>"17611150387"</f>
        <v>17611150387</v>
      </c>
      <c r="C464" t="str">
        <f>"360681199809011366"</f>
        <v>360681199809011366</v>
      </c>
      <c r="D464" t="s">
        <v>0</v>
      </c>
      <c r="E464" t="s">
        <v>0</v>
      </c>
      <c r="F464" t="s">
        <v>1</v>
      </c>
      <c r="G464" t="str">
        <f>"2018-11-20 11:05:58"</f>
        <v>2018-11-20 11:05:58</v>
      </c>
    </row>
    <row r="465" spans="1:7" x14ac:dyDescent="0.2">
      <c r="A465" t="s">
        <v>434</v>
      </c>
      <c r="B465" t="str">
        <f>"15832310494"</f>
        <v>15832310494</v>
      </c>
      <c r="C465" t="str">
        <f>"130706197711040031"</f>
        <v>130706197711040031</v>
      </c>
      <c r="D465" t="s">
        <v>0</v>
      </c>
      <c r="E465" t="s">
        <v>0</v>
      </c>
      <c r="F465" t="s">
        <v>1</v>
      </c>
      <c r="G465" t="str">
        <f>"2018-11-20 11:05:52"</f>
        <v>2018-11-20 11:05:52</v>
      </c>
    </row>
    <row r="466" spans="1:7" x14ac:dyDescent="0.2">
      <c r="A466" t="s">
        <v>435</v>
      </c>
      <c r="B466" t="str">
        <f>"13956315917"</f>
        <v>13956315917</v>
      </c>
      <c r="C466" t="str">
        <f>"342626199806135615"</f>
        <v>342626199806135615</v>
      </c>
      <c r="D466" t="s">
        <v>0</v>
      </c>
      <c r="E466" t="s">
        <v>0</v>
      </c>
      <c r="F466" t="s">
        <v>1</v>
      </c>
      <c r="G466" t="str">
        <f>"2018-11-20 11:05:39"</f>
        <v>2018-11-20 11:05:39</v>
      </c>
    </row>
    <row r="467" spans="1:7" x14ac:dyDescent="0.2">
      <c r="A467" t="s">
        <v>436</v>
      </c>
      <c r="B467" t="str">
        <f>"13964182667"</f>
        <v>13964182667</v>
      </c>
      <c r="C467" t="str">
        <f>"370112198204075620"</f>
        <v>370112198204075620</v>
      </c>
      <c r="D467" t="s">
        <v>0</v>
      </c>
      <c r="E467" t="s">
        <v>0</v>
      </c>
      <c r="F467" t="s">
        <v>1</v>
      </c>
      <c r="G467" t="str">
        <f>"2018-11-20 11:05:33"</f>
        <v>2018-11-20 11:05:33</v>
      </c>
    </row>
    <row r="468" spans="1:7" x14ac:dyDescent="0.2">
      <c r="A468" t="s">
        <v>437</v>
      </c>
      <c r="B468" t="str">
        <f>"15020631678"</f>
        <v>15020631678</v>
      </c>
      <c r="C468" t="str">
        <f>"371581198812140022"</f>
        <v>371581198812140022</v>
      </c>
      <c r="D468" t="s">
        <v>0</v>
      </c>
      <c r="E468" t="s">
        <v>0</v>
      </c>
      <c r="F468" t="s">
        <v>1</v>
      </c>
      <c r="G468" t="str">
        <f>"2018-11-20 11:05:33"</f>
        <v>2018-11-20 11:05:33</v>
      </c>
    </row>
    <row r="469" spans="1:7" x14ac:dyDescent="0.2">
      <c r="A469" t="s">
        <v>438</v>
      </c>
      <c r="B469" t="str">
        <f>"18957959213"</f>
        <v>18957959213</v>
      </c>
      <c r="C469" t="str">
        <f>"332526198811062527"</f>
        <v>332526198811062527</v>
      </c>
      <c r="D469" t="s">
        <v>0</v>
      </c>
      <c r="E469" t="s">
        <v>0</v>
      </c>
      <c r="F469" t="s">
        <v>1</v>
      </c>
      <c r="G469" t="str">
        <f>"2018-11-20 11:05:22"</f>
        <v>2018-11-20 11:05:22</v>
      </c>
    </row>
    <row r="470" spans="1:7" x14ac:dyDescent="0.2">
      <c r="A470" t="s">
        <v>0</v>
      </c>
      <c r="B470" t="str">
        <f>"13524152259"</f>
        <v>13524152259</v>
      </c>
      <c r="C470" t="s">
        <v>0</v>
      </c>
      <c r="D470" t="s">
        <v>0</v>
      </c>
      <c r="E470" t="s">
        <v>0</v>
      </c>
      <c r="F470" t="s">
        <v>1</v>
      </c>
      <c r="G470" t="str">
        <f>"2018-11-20 11:04:55"</f>
        <v>2018-11-20 11:04:55</v>
      </c>
    </row>
    <row r="471" spans="1:7" x14ac:dyDescent="0.2">
      <c r="A471" t="s">
        <v>439</v>
      </c>
      <c r="B471" t="str">
        <f>"13727300027"</f>
        <v>13727300027</v>
      </c>
      <c r="C471" t="str">
        <f>"445302199111042112"</f>
        <v>445302199111042112</v>
      </c>
      <c r="D471" t="s">
        <v>440</v>
      </c>
      <c r="E471" t="s">
        <v>441</v>
      </c>
      <c r="F471" t="s">
        <v>1</v>
      </c>
      <c r="G471" t="str">
        <f>"2018-11-20 11:04:42"</f>
        <v>2018-11-20 11:04:42</v>
      </c>
    </row>
    <row r="472" spans="1:7" x14ac:dyDescent="0.2">
      <c r="A472" t="s">
        <v>442</v>
      </c>
      <c r="B472" t="str">
        <f>"17323602361"</f>
        <v>17323602361</v>
      </c>
      <c r="C472" t="str">
        <f>"510212198209165424"</f>
        <v>510212198209165424</v>
      </c>
      <c r="D472" t="s">
        <v>0</v>
      </c>
      <c r="E472" t="s">
        <v>0</v>
      </c>
      <c r="F472" t="s">
        <v>1</v>
      </c>
      <c r="G472" t="str">
        <f>"2018-11-20 11:04:37"</f>
        <v>2018-11-20 11:04:37</v>
      </c>
    </row>
    <row r="473" spans="1:7" x14ac:dyDescent="0.2">
      <c r="A473" t="s">
        <v>0</v>
      </c>
      <c r="B473" t="str">
        <f>"15975938444"</f>
        <v>15975938444</v>
      </c>
      <c r="C473" t="s">
        <v>0</v>
      </c>
      <c r="D473" t="s">
        <v>0</v>
      </c>
      <c r="E473" t="s">
        <v>0</v>
      </c>
      <c r="F473" t="s">
        <v>1</v>
      </c>
      <c r="G473" t="str">
        <f>"2018-11-20 11:04:13"</f>
        <v>2018-11-20 11:04:13</v>
      </c>
    </row>
    <row r="474" spans="1:7" x14ac:dyDescent="0.2">
      <c r="A474" t="s">
        <v>0</v>
      </c>
      <c r="B474" t="str">
        <f>"13911402586"</f>
        <v>13911402586</v>
      </c>
      <c r="C474" t="s">
        <v>0</v>
      </c>
      <c r="D474" t="s">
        <v>0</v>
      </c>
      <c r="E474" t="s">
        <v>0</v>
      </c>
      <c r="F474" t="s">
        <v>1</v>
      </c>
      <c r="G474" t="str">
        <f>"2018-11-20 11:03:53"</f>
        <v>2018-11-20 11:03:53</v>
      </c>
    </row>
    <row r="475" spans="1:7" x14ac:dyDescent="0.2">
      <c r="A475" t="s">
        <v>443</v>
      </c>
      <c r="B475" t="str">
        <f>"18294259167"</f>
        <v>18294259167</v>
      </c>
      <c r="C475" t="str">
        <f>"620524198511090416"</f>
        <v>620524198511090416</v>
      </c>
      <c r="D475" t="s">
        <v>0</v>
      </c>
      <c r="E475" t="s">
        <v>0</v>
      </c>
      <c r="F475" t="s">
        <v>1</v>
      </c>
      <c r="G475" t="str">
        <f>"2018-11-20 11:03:06"</f>
        <v>2018-11-20 11:03:06</v>
      </c>
    </row>
    <row r="476" spans="1:7" x14ac:dyDescent="0.2">
      <c r="A476" t="s">
        <v>444</v>
      </c>
      <c r="B476" t="str">
        <f>"15307589016"</f>
        <v>15307589016</v>
      </c>
      <c r="C476" t="str">
        <f>"441226199611060933"</f>
        <v>441226199611060933</v>
      </c>
      <c r="D476" t="s">
        <v>0</v>
      </c>
      <c r="E476" t="s">
        <v>0</v>
      </c>
      <c r="F476" t="s">
        <v>1</v>
      </c>
      <c r="G476" t="str">
        <f>"2018-11-20 11:02:53"</f>
        <v>2018-11-20 11:02:53</v>
      </c>
    </row>
    <row r="477" spans="1:7" x14ac:dyDescent="0.2">
      <c r="A477" t="s">
        <v>445</v>
      </c>
      <c r="B477" t="str">
        <f>"15656805948"</f>
        <v>15656805948</v>
      </c>
      <c r="C477" t="str">
        <f>"341281199004040819"</f>
        <v>341281199004040819</v>
      </c>
      <c r="D477" t="s">
        <v>0</v>
      </c>
      <c r="E477" t="s">
        <v>0</v>
      </c>
      <c r="F477" t="s">
        <v>1</v>
      </c>
      <c r="G477" t="str">
        <f>"2018-11-20 11:02:38"</f>
        <v>2018-11-20 11:02:38</v>
      </c>
    </row>
    <row r="478" spans="1:7" x14ac:dyDescent="0.2">
      <c r="A478" t="s">
        <v>0</v>
      </c>
      <c r="B478" t="str">
        <f>"18168518099"</f>
        <v>18168518099</v>
      </c>
      <c r="C478" t="s">
        <v>0</v>
      </c>
      <c r="D478" t="s">
        <v>0</v>
      </c>
      <c r="E478" t="s">
        <v>0</v>
      </c>
      <c r="F478" t="s">
        <v>1</v>
      </c>
      <c r="G478" t="str">
        <f>"2018-11-20 11:02:07"</f>
        <v>2018-11-20 11:02:07</v>
      </c>
    </row>
    <row r="479" spans="1:7" x14ac:dyDescent="0.2">
      <c r="A479" t="s">
        <v>0</v>
      </c>
      <c r="B479" t="str">
        <f>"13036661332"</f>
        <v>13036661332</v>
      </c>
      <c r="C479" t="s">
        <v>0</v>
      </c>
      <c r="D479" t="s">
        <v>0</v>
      </c>
      <c r="E479" t="s">
        <v>0</v>
      </c>
      <c r="F479" t="s">
        <v>1</v>
      </c>
      <c r="G479" t="str">
        <f>"2018-11-20 11:02:06"</f>
        <v>2018-11-20 11:02:06</v>
      </c>
    </row>
    <row r="480" spans="1:7" x14ac:dyDescent="0.2">
      <c r="A480" t="s">
        <v>0</v>
      </c>
      <c r="B480" t="str">
        <f>"15832611700"</f>
        <v>15832611700</v>
      </c>
      <c r="C480" t="s">
        <v>0</v>
      </c>
      <c r="D480" t="s">
        <v>0</v>
      </c>
      <c r="E480" t="s">
        <v>0</v>
      </c>
      <c r="F480" t="s">
        <v>1</v>
      </c>
      <c r="G480" t="str">
        <f>"2018-11-20 11:01:58"</f>
        <v>2018-11-20 11:01:58</v>
      </c>
    </row>
    <row r="481" spans="1:7" x14ac:dyDescent="0.2">
      <c r="A481" t="s">
        <v>0</v>
      </c>
      <c r="B481" t="str">
        <f>"13615285511"</f>
        <v>13615285511</v>
      </c>
      <c r="C481" t="s">
        <v>0</v>
      </c>
      <c r="D481" t="s">
        <v>0</v>
      </c>
      <c r="E481" t="s">
        <v>0</v>
      </c>
      <c r="F481" t="s">
        <v>1</v>
      </c>
      <c r="G481" t="str">
        <f>"2018-11-20 11:01:46"</f>
        <v>2018-11-20 11:01:46</v>
      </c>
    </row>
    <row r="482" spans="1:7" x14ac:dyDescent="0.2">
      <c r="A482" t="s">
        <v>446</v>
      </c>
      <c r="B482" t="str">
        <f>"15838000877"</f>
        <v>15838000877</v>
      </c>
      <c r="C482" t="str">
        <f>"410727199006207316"</f>
        <v>410727199006207316</v>
      </c>
      <c r="D482" t="s">
        <v>0</v>
      </c>
      <c r="E482" t="s">
        <v>0</v>
      </c>
      <c r="F482" t="s">
        <v>1</v>
      </c>
      <c r="G482" t="str">
        <f>"2018-11-20 11:01:27"</f>
        <v>2018-11-20 11:01:27</v>
      </c>
    </row>
    <row r="483" spans="1:7" x14ac:dyDescent="0.2">
      <c r="A483" t="s">
        <v>447</v>
      </c>
      <c r="B483" t="str">
        <f>"15883568447"</f>
        <v>15883568447</v>
      </c>
      <c r="C483" t="str">
        <f>"510823199612057737"</f>
        <v>510823199612057737</v>
      </c>
      <c r="D483" t="s">
        <v>0</v>
      </c>
      <c r="E483" t="s">
        <v>0</v>
      </c>
      <c r="F483" t="s">
        <v>1</v>
      </c>
      <c r="G483" t="str">
        <f>"2018-11-20 11:01:25"</f>
        <v>2018-11-20 11:01:25</v>
      </c>
    </row>
    <row r="484" spans="1:7" x14ac:dyDescent="0.2">
      <c r="A484" t="s">
        <v>448</v>
      </c>
      <c r="B484" t="str">
        <f>"13851796220"</f>
        <v>13851796220</v>
      </c>
      <c r="C484" t="str">
        <f>"320104199108221611"</f>
        <v>320104199108221611</v>
      </c>
      <c r="D484" t="s">
        <v>0</v>
      </c>
      <c r="E484" t="s">
        <v>0</v>
      </c>
      <c r="F484" t="s">
        <v>1</v>
      </c>
      <c r="G484" t="str">
        <f>"2018-11-20 11:01:15"</f>
        <v>2018-11-20 11:01:15</v>
      </c>
    </row>
    <row r="485" spans="1:7" x14ac:dyDescent="0.2">
      <c r="A485" t="s">
        <v>0</v>
      </c>
      <c r="B485" t="str">
        <f>"18734008531"</f>
        <v>18734008531</v>
      </c>
      <c r="C485" t="s">
        <v>0</v>
      </c>
      <c r="D485" t="s">
        <v>0</v>
      </c>
      <c r="E485" t="s">
        <v>0</v>
      </c>
      <c r="F485" t="s">
        <v>1</v>
      </c>
      <c r="G485" t="str">
        <f>"2018-11-20 11:00:55"</f>
        <v>2018-11-20 11:00:55</v>
      </c>
    </row>
    <row r="486" spans="1:7" x14ac:dyDescent="0.2">
      <c r="A486" t="s">
        <v>449</v>
      </c>
      <c r="B486" t="str">
        <f>"13844005270"</f>
        <v>13844005270</v>
      </c>
      <c r="C486" t="str">
        <f>"220323199402162815"</f>
        <v>220323199402162815</v>
      </c>
      <c r="D486" t="s">
        <v>0</v>
      </c>
      <c r="E486" t="s">
        <v>0</v>
      </c>
      <c r="F486" t="s">
        <v>1</v>
      </c>
      <c r="G486" t="str">
        <f>"2018-11-20 11:00:53"</f>
        <v>2018-11-20 11:00:53</v>
      </c>
    </row>
    <row r="487" spans="1:7" x14ac:dyDescent="0.2">
      <c r="A487" t="s">
        <v>450</v>
      </c>
      <c r="B487" t="str">
        <f>"15773903645"</f>
        <v>15773903645</v>
      </c>
      <c r="C487" t="str">
        <f>"430581199807285526"</f>
        <v>430581199807285526</v>
      </c>
      <c r="D487" t="s">
        <v>0</v>
      </c>
      <c r="E487" t="s">
        <v>0</v>
      </c>
      <c r="F487" t="s">
        <v>1</v>
      </c>
      <c r="G487" t="str">
        <f>"2018-11-20 11:00:34"</f>
        <v>2018-11-20 11:00:34</v>
      </c>
    </row>
    <row r="488" spans="1:7" x14ac:dyDescent="0.2">
      <c r="A488" t="s">
        <v>451</v>
      </c>
      <c r="B488" t="str">
        <f>"13110621777"</f>
        <v>13110621777</v>
      </c>
      <c r="C488" t="str">
        <f>"350881199204060025"</f>
        <v>350881199204060025</v>
      </c>
      <c r="D488" t="s">
        <v>452</v>
      </c>
      <c r="E488" t="s">
        <v>453</v>
      </c>
      <c r="F488" t="s">
        <v>1</v>
      </c>
      <c r="G488" t="str">
        <f>"2018-11-20 11:00:21"</f>
        <v>2018-11-20 11:00:21</v>
      </c>
    </row>
    <row r="489" spans="1:7" x14ac:dyDescent="0.2">
      <c r="A489" t="s">
        <v>454</v>
      </c>
      <c r="B489" t="str">
        <f>"13510445342"</f>
        <v>13510445342</v>
      </c>
      <c r="C489" t="str">
        <f>"441522198702090712"</f>
        <v>441522198702090712</v>
      </c>
      <c r="D489" t="s">
        <v>0</v>
      </c>
      <c r="E489" t="s">
        <v>0</v>
      </c>
      <c r="F489" t="s">
        <v>1</v>
      </c>
      <c r="G489" t="str">
        <f>"2018-11-20 11:00:05"</f>
        <v>2018-11-20 11:00:05</v>
      </c>
    </row>
    <row r="490" spans="1:7" x14ac:dyDescent="0.2">
      <c r="A490" t="s">
        <v>455</v>
      </c>
      <c r="B490" t="str">
        <f>"18780306930"</f>
        <v>18780306930</v>
      </c>
      <c r="C490" t="str">
        <f>"51072419961214003X"</f>
        <v>51072419961214003X</v>
      </c>
      <c r="D490" t="s">
        <v>0</v>
      </c>
      <c r="E490" t="s">
        <v>0</v>
      </c>
      <c r="F490" t="s">
        <v>1</v>
      </c>
      <c r="G490" t="str">
        <f>"2018-11-20 10:59:34"</f>
        <v>2018-11-20 10:59:34</v>
      </c>
    </row>
    <row r="491" spans="1:7" x14ac:dyDescent="0.2">
      <c r="A491" t="s">
        <v>456</v>
      </c>
      <c r="B491" t="str">
        <f>"18798200227"</f>
        <v>18798200227</v>
      </c>
      <c r="C491" t="str">
        <f>"522729198704270027"</f>
        <v>522729198704270027</v>
      </c>
      <c r="D491" t="s">
        <v>0</v>
      </c>
      <c r="E491" t="s">
        <v>0</v>
      </c>
      <c r="F491" t="s">
        <v>1</v>
      </c>
      <c r="G491" t="str">
        <f>"2018-11-20 10:59:33"</f>
        <v>2018-11-20 10:59:33</v>
      </c>
    </row>
    <row r="492" spans="1:7" x14ac:dyDescent="0.2">
      <c r="A492" t="s">
        <v>0</v>
      </c>
      <c r="B492" t="str">
        <f>"15255250003"</f>
        <v>15255250003</v>
      </c>
      <c r="C492" t="s">
        <v>0</v>
      </c>
      <c r="D492" t="s">
        <v>0</v>
      </c>
      <c r="E492" t="s">
        <v>0</v>
      </c>
      <c r="F492" t="s">
        <v>1</v>
      </c>
      <c r="G492" t="str">
        <f>"2018-11-20 10:59:30"</f>
        <v>2018-11-20 10:59:30</v>
      </c>
    </row>
    <row r="493" spans="1:7" x14ac:dyDescent="0.2">
      <c r="A493" t="s">
        <v>0</v>
      </c>
      <c r="B493" t="str">
        <f>"18793726870"</f>
        <v>18793726870</v>
      </c>
      <c r="C493" t="s">
        <v>0</v>
      </c>
      <c r="D493" t="s">
        <v>0</v>
      </c>
      <c r="E493" t="s">
        <v>0</v>
      </c>
      <c r="F493" t="s">
        <v>1</v>
      </c>
      <c r="G493" t="str">
        <f>"2018-11-20 10:59:11"</f>
        <v>2018-11-20 10:59:11</v>
      </c>
    </row>
    <row r="494" spans="1:7" x14ac:dyDescent="0.2">
      <c r="A494" t="s">
        <v>457</v>
      </c>
      <c r="B494" t="str">
        <f>"15137441557"</f>
        <v>15137441557</v>
      </c>
      <c r="C494" t="str">
        <f>"41042620000522001X"</f>
        <v>41042620000522001X</v>
      </c>
      <c r="D494" t="s">
        <v>0</v>
      </c>
      <c r="E494" t="s">
        <v>0</v>
      </c>
      <c r="F494" t="s">
        <v>1</v>
      </c>
      <c r="G494" t="str">
        <f>"2018-11-20 10:58:12"</f>
        <v>2018-11-20 10:58:12</v>
      </c>
    </row>
    <row r="495" spans="1:7" x14ac:dyDescent="0.2">
      <c r="A495" t="s">
        <v>0</v>
      </c>
      <c r="B495" t="str">
        <f>"15026668746"</f>
        <v>15026668746</v>
      </c>
      <c r="C495" t="s">
        <v>0</v>
      </c>
      <c r="D495" t="s">
        <v>0</v>
      </c>
      <c r="E495" t="s">
        <v>0</v>
      </c>
      <c r="F495" t="s">
        <v>1</v>
      </c>
      <c r="G495" t="str">
        <f>"2018-11-20 10:58:09"</f>
        <v>2018-11-20 10:58:09</v>
      </c>
    </row>
    <row r="496" spans="1:7" x14ac:dyDescent="0.2">
      <c r="A496" t="s">
        <v>458</v>
      </c>
      <c r="B496" t="str">
        <f>"18620167324"</f>
        <v>18620167324</v>
      </c>
      <c r="C496" t="str">
        <f>"431121199804126012"</f>
        <v>431121199804126012</v>
      </c>
      <c r="D496" t="s">
        <v>0</v>
      </c>
      <c r="E496" t="s">
        <v>0</v>
      </c>
      <c r="F496" t="s">
        <v>1</v>
      </c>
      <c r="G496" t="str">
        <f>"2018-11-20 10:57:46"</f>
        <v>2018-11-20 10:57:46</v>
      </c>
    </row>
    <row r="497" spans="1:7" x14ac:dyDescent="0.2">
      <c r="A497" t="s">
        <v>0</v>
      </c>
      <c r="B497" t="str">
        <f>"17339113520"</f>
        <v>17339113520</v>
      </c>
      <c r="C497" t="s">
        <v>0</v>
      </c>
      <c r="D497" t="s">
        <v>0</v>
      </c>
      <c r="E497" t="s">
        <v>0</v>
      </c>
      <c r="F497" t="s">
        <v>1</v>
      </c>
      <c r="G497" t="str">
        <f>"2018-11-20 10:57:33"</f>
        <v>2018-11-20 10:57:33</v>
      </c>
    </row>
    <row r="498" spans="1:7" x14ac:dyDescent="0.2">
      <c r="A498" t="s">
        <v>0</v>
      </c>
      <c r="B498" t="str">
        <f>"17772045945"</f>
        <v>17772045945</v>
      </c>
      <c r="C498" t="s">
        <v>0</v>
      </c>
      <c r="D498" t="s">
        <v>0</v>
      </c>
      <c r="E498" t="s">
        <v>0</v>
      </c>
      <c r="F498" t="s">
        <v>1</v>
      </c>
      <c r="G498" t="str">
        <f>"2018-11-20 10:56:43"</f>
        <v>2018-11-20 10:56:43</v>
      </c>
    </row>
    <row r="499" spans="1:7" x14ac:dyDescent="0.2">
      <c r="A499" t="s">
        <v>459</v>
      </c>
      <c r="B499" t="str">
        <f>"13470353335"</f>
        <v>13470353335</v>
      </c>
      <c r="C499" t="str">
        <f>"210905198002100539"</f>
        <v>210905198002100539</v>
      </c>
      <c r="D499" t="s">
        <v>460</v>
      </c>
      <c r="E499" t="s">
        <v>461</v>
      </c>
      <c r="F499" t="s">
        <v>1</v>
      </c>
      <c r="G499" t="str">
        <f>"2018-11-20 10:56:14"</f>
        <v>2018-11-20 10:56:14</v>
      </c>
    </row>
    <row r="500" spans="1:7" x14ac:dyDescent="0.2">
      <c r="A500" t="s">
        <v>462</v>
      </c>
      <c r="B500" t="str">
        <f>"18947320277"</f>
        <v>18947320277</v>
      </c>
      <c r="C500" t="str">
        <f>"150425197911015152"</f>
        <v>150425197911015152</v>
      </c>
      <c r="D500" t="s">
        <v>0</v>
      </c>
      <c r="E500" t="s">
        <v>0</v>
      </c>
      <c r="F500" t="s">
        <v>1</v>
      </c>
      <c r="G500" t="str">
        <f>"2018-11-20 10:55:53"</f>
        <v>2018-11-20 10:55:53</v>
      </c>
    </row>
    <row r="501" spans="1:7" x14ac:dyDescent="0.2">
      <c r="A501" t="s">
        <v>0</v>
      </c>
      <c r="B501" t="str">
        <f>"17772557444"</f>
        <v>17772557444</v>
      </c>
      <c r="C501" t="s">
        <v>0</v>
      </c>
      <c r="D501" t="s">
        <v>0</v>
      </c>
      <c r="E501" t="s">
        <v>0</v>
      </c>
      <c r="F501" t="s">
        <v>1</v>
      </c>
      <c r="G501" t="str">
        <f>"2018-11-20 10:55:01"</f>
        <v>2018-11-20 10:55:01</v>
      </c>
    </row>
    <row r="502" spans="1:7" x14ac:dyDescent="0.2">
      <c r="A502" t="s">
        <v>0</v>
      </c>
      <c r="B502" t="str">
        <f>"13505618133"</f>
        <v>13505618133</v>
      </c>
      <c r="C502" t="s">
        <v>0</v>
      </c>
      <c r="D502" t="s">
        <v>0</v>
      </c>
      <c r="E502" t="s">
        <v>0</v>
      </c>
      <c r="F502" t="s">
        <v>1</v>
      </c>
      <c r="G502" t="str">
        <f>"2018-11-20 10:54:52"</f>
        <v>2018-11-20 10:54:52</v>
      </c>
    </row>
    <row r="503" spans="1:7" x14ac:dyDescent="0.2">
      <c r="A503" t="s">
        <v>0</v>
      </c>
      <c r="B503" t="str">
        <f>"18298094431"</f>
        <v>18298094431</v>
      </c>
      <c r="C503" t="s">
        <v>0</v>
      </c>
      <c r="D503" t="s">
        <v>0</v>
      </c>
      <c r="E503" t="s">
        <v>0</v>
      </c>
      <c r="F503" t="s">
        <v>1</v>
      </c>
      <c r="G503" t="str">
        <f>"2018-11-20 10:54:11"</f>
        <v>2018-11-20 10:54:11</v>
      </c>
    </row>
    <row r="504" spans="1:7" x14ac:dyDescent="0.2">
      <c r="A504" t="s">
        <v>463</v>
      </c>
      <c r="B504" t="str">
        <f>"18622189077"</f>
        <v>18622189077</v>
      </c>
      <c r="C504" t="str">
        <f>"120107198412055125"</f>
        <v>120107198412055125</v>
      </c>
      <c r="D504" t="s">
        <v>0</v>
      </c>
      <c r="E504" t="s">
        <v>0</v>
      </c>
      <c r="F504" t="s">
        <v>1</v>
      </c>
      <c r="G504" t="str">
        <f>"2018-11-20 10:53:58"</f>
        <v>2018-11-20 10:53:58</v>
      </c>
    </row>
    <row r="505" spans="1:7" x14ac:dyDescent="0.2">
      <c r="A505" t="s">
        <v>464</v>
      </c>
      <c r="B505" t="str">
        <f>"15193956160"</f>
        <v>15193956160</v>
      </c>
      <c r="C505" t="str">
        <f>"622626198609186328"</f>
        <v>622626198609186328</v>
      </c>
      <c r="D505" t="s">
        <v>0</v>
      </c>
      <c r="E505" t="s">
        <v>0</v>
      </c>
      <c r="F505" t="s">
        <v>1</v>
      </c>
      <c r="G505" t="str">
        <f>"2018-11-20 10:53:40"</f>
        <v>2018-11-20 10:53:40</v>
      </c>
    </row>
    <row r="506" spans="1:7" x14ac:dyDescent="0.2">
      <c r="A506" t="s">
        <v>0</v>
      </c>
      <c r="B506" t="str">
        <f>"13077863237"</f>
        <v>13077863237</v>
      </c>
      <c r="C506" t="s">
        <v>0</v>
      </c>
      <c r="D506" t="s">
        <v>0</v>
      </c>
      <c r="E506" t="s">
        <v>0</v>
      </c>
      <c r="F506" t="s">
        <v>1</v>
      </c>
      <c r="G506" t="str">
        <f>"2018-11-20 10:53:39"</f>
        <v>2018-11-20 10:53:39</v>
      </c>
    </row>
    <row r="507" spans="1:7" x14ac:dyDescent="0.2">
      <c r="A507" t="s">
        <v>465</v>
      </c>
      <c r="B507" t="str">
        <f>"15006632118"</f>
        <v>15006632118</v>
      </c>
      <c r="C507" t="str">
        <f>"370724198604105196"</f>
        <v>370724198604105196</v>
      </c>
      <c r="D507" t="s">
        <v>0</v>
      </c>
      <c r="E507" t="s">
        <v>0</v>
      </c>
      <c r="F507" t="s">
        <v>1</v>
      </c>
      <c r="G507" t="str">
        <f>"2018-11-20 10:53:19"</f>
        <v>2018-11-20 10:53:19</v>
      </c>
    </row>
    <row r="508" spans="1:7" x14ac:dyDescent="0.2">
      <c r="A508" t="s">
        <v>466</v>
      </c>
      <c r="B508" t="str">
        <f>"13609171466"</f>
        <v>13609171466</v>
      </c>
      <c r="C508" t="str">
        <f>"610303198801153011"</f>
        <v>610303198801153011</v>
      </c>
      <c r="D508" t="s">
        <v>0</v>
      </c>
      <c r="E508" t="s">
        <v>0</v>
      </c>
      <c r="F508" t="s">
        <v>1</v>
      </c>
      <c r="G508" t="str">
        <f>"2018-11-20 10:53:16"</f>
        <v>2018-11-20 10:53:16</v>
      </c>
    </row>
    <row r="509" spans="1:7" x14ac:dyDescent="0.2">
      <c r="A509" t="s">
        <v>467</v>
      </c>
      <c r="B509" t="str">
        <f>"18088751089"</f>
        <v>18088751089</v>
      </c>
      <c r="C509" t="str">
        <f>"220882198702264218"</f>
        <v>220882198702264218</v>
      </c>
      <c r="D509" t="s">
        <v>468</v>
      </c>
      <c r="E509" t="s">
        <v>469</v>
      </c>
      <c r="F509" t="s">
        <v>1</v>
      </c>
      <c r="G509" t="str">
        <f>"2018-11-20 10:52:53"</f>
        <v>2018-11-20 10:52:53</v>
      </c>
    </row>
    <row r="510" spans="1:7" x14ac:dyDescent="0.2">
      <c r="A510" t="s">
        <v>0</v>
      </c>
      <c r="B510" t="str">
        <f>"15161467082"</f>
        <v>15161467082</v>
      </c>
      <c r="C510" t="s">
        <v>0</v>
      </c>
      <c r="D510" t="s">
        <v>0</v>
      </c>
      <c r="E510" t="s">
        <v>0</v>
      </c>
      <c r="F510" t="s">
        <v>1</v>
      </c>
      <c r="G510" t="str">
        <f>"2018-11-20 10:52:52"</f>
        <v>2018-11-20 10:52:52</v>
      </c>
    </row>
    <row r="511" spans="1:7" x14ac:dyDescent="0.2">
      <c r="A511" t="s">
        <v>470</v>
      </c>
      <c r="B511" t="str">
        <f>"13657236695"</f>
        <v>13657236695</v>
      </c>
      <c r="C511" t="str">
        <f>"420107197011151219"</f>
        <v>420107197011151219</v>
      </c>
      <c r="D511" t="s">
        <v>0</v>
      </c>
      <c r="E511" t="s">
        <v>0</v>
      </c>
      <c r="F511" t="s">
        <v>1</v>
      </c>
      <c r="G511" t="str">
        <f>"2018-11-20 10:52:48"</f>
        <v>2018-11-20 10:52:48</v>
      </c>
    </row>
    <row r="512" spans="1:7" x14ac:dyDescent="0.2">
      <c r="A512" t="s">
        <v>471</v>
      </c>
      <c r="B512" t="str">
        <f>"18586433193"</f>
        <v>18586433193</v>
      </c>
      <c r="C512" t="str">
        <f>"522501199802062034"</f>
        <v>522501199802062034</v>
      </c>
      <c r="D512" t="s">
        <v>0</v>
      </c>
      <c r="E512" t="s">
        <v>0</v>
      </c>
      <c r="F512" t="s">
        <v>1</v>
      </c>
      <c r="G512" t="str">
        <f>"2018-11-20 10:52:44"</f>
        <v>2018-11-20 10:52:44</v>
      </c>
    </row>
    <row r="513" spans="1:7" x14ac:dyDescent="0.2">
      <c r="A513" t="s">
        <v>0</v>
      </c>
      <c r="B513" t="str">
        <f>"15361255122"</f>
        <v>15361255122</v>
      </c>
      <c r="C513" t="s">
        <v>0</v>
      </c>
      <c r="D513" t="s">
        <v>0</v>
      </c>
      <c r="E513" t="s">
        <v>0</v>
      </c>
      <c r="F513" t="s">
        <v>1</v>
      </c>
      <c r="G513" t="str">
        <f>"2018-11-20 10:52:33"</f>
        <v>2018-11-20 10:52:33</v>
      </c>
    </row>
    <row r="514" spans="1:7" x14ac:dyDescent="0.2">
      <c r="A514" t="s">
        <v>472</v>
      </c>
      <c r="B514" t="str">
        <f>"13806680945"</f>
        <v>13806680945</v>
      </c>
      <c r="C514" t="str">
        <f>"330302197501140421"</f>
        <v>330302197501140421</v>
      </c>
      <c r="D514" t="s">
        <v>0</v>
      </c>
      <c r="E514" t="s">
        <v>0</v>
      </c>
      <c r="F514" t="s">
        <v>1</v>
      </c>
      <c r="G514" t="str">
        <f>"2018-11-20 10:51:45"</f>
        <v>2018-11-20 10:51:45</v>
      </c>
    </row>
    <row r="515" spans="1:7" x14ac:dyDescent="0.2">
      <c r="A515" t="s">
        <v>0</v>
      </c>
      <c r="B515" t="str">
        <f>"18364196758"</f>
        <v>18364196758</v>
      </c>
      <c r="C515" t="s">
        <v>0</v>
      </c>
      <c r="D515" t="s">
        <v>0</v>
      </c>
      <c r="E515" t="s">
        <v>0</v>
      </c>
      <c r="F515" t="s">
        <v>1</v>
      </c>
      <c r="G515" t="str">
        <f>"2018-11-20 10:50:51"</f>
        <v>2018-11-20 10:50:51</v>
      </c>
    </row>
    <row r="516" spans="1:7" x14ac:dyDescent="0.2">
      <c r="A516" t="s">
        <v>473</v>
      </c>
      <c r="B516" t="str">
        <f>"13799681178"</f>
        <v>13799681178</v>
      </c>
      <c r="C516" t="str">
        <f>"350322198212102553"</f>
        <v>350322198212102553</v>
      </c>
      <c r="D516" t="s">
        <v>474</v>
      </c>
      <c r="E516" t="s">
        <v>475</v>
      </c>
      <c r="F516" t="s">
        <v>1</v>
      </c>
      <c r="G516" t="str">
        <f>"2018-11-20 10:50:48"</f>
        <v>2018-11-20 10:50:48</v>
      </c>
    </row>
    <row r="517" spans="1:7" x14ac:dyDescent="0.2">
      <c r="A517" t="s">
        <v>476</v>
      </c>
      <c r="B517" t="str">
        <f>"18388196790"</f>
        <v>18388196790</v>
      </c>
      <c r="C517" t="str">
        <f>"411325198710219435"</f>
        <v>411325198710219435</v>
      </c>
      <c r="D517" t="s">
        <v>0</v>
      </c>
      <c r="E517" t="s">
        <v>0</v>
      </c>
      <c r="F517" t="s">
        <v>1</v>
      </c>
      <c r="G517" t="str">
        <f>"2018-11-20 10:50:34"</f>
        <v>2018-11-20 10:50:34</v>
      </c>
    </row>
    <row r="518" spans="1:7" x14ac:dyDescent="0.2">
      <c r="A518" t="s">
        <v>0</v>
      </c>
      <c r="B518" t="str">
        <f>"13078512212"</f>
        <v>13078512212</v>
      </c>
      <c r="C518" t="s">
        <v>0</v>
      </c>
      <c r="D518" t="s">
        <v>0</v>
      </c>
      <c r="E518" t="s">
        <v>0</v>
      </c>
      <c r="F518" t="s">
        <v>1</v>
      </c>
      <c r="G518" t="str">
        <f>"2018-11-20 10:50:03"</f>
        <v>2018-11-20 10:50:03</v>
      </c>
    </row>
    <row r="519" spans="1:7" x14ac:dyDescent="0.2">
      <c r="A519" t="s">
        <v>477</v>
      </c>
      <c r="B519" t="str">
        <f>"18518778756"</f>
        <v>18518778756</v>
      </c>
      <c r="C519" t="str">
        <f>"220122199610260914"</f>
        <v>220122199610260914</v>
      </c>
      <c r="D519" t="s">
        <v>0</v>
      </c>
      <c r="E519" t="s">
        <v>0</v>
      </c>
      <c r="F519" t="s">
        <v>1</v>
      </c>
      <c r="G519" t="str">
        <f>"2018-11-20 10:49:45"</f>
        <v>2018-11-20 10:49:45</v>
      </c>
    </row>
    <row r="520" spans="1:7" x14ac:dyDescent="0.2">
      <c r="A520" t="s">
        <v>478</v>
      </c>
      <c r="B520" t="str">
        <f>"15904393357"</f>
        <v>15904393357</v>
      </c>
      <c r="C520" t="str">
        <f>"22062519890608152X"</f>
        <v>22062519890608152X</v>
      </c>
      <c r="D520" t="s">
        <v>0</v>
      </c>
      <c r="E520" t="s">
        <v>0</v>
      </c>
      <c r="F520" t="s">
        <v>1</v>
      </c>
      <c r="G520" t="str">
        <f>"2018-11-20 10:49:38"</f>
        <v>2018-11-20 10:49:38</v>
      </c>
    </row>
    <row r="521" spans="1:7" x14ac:dyDescent="0.2">
      <c r="A521" t="s">
        <v>479</v>
      </c>
      <c r="B521" t="str">
        <f>"15015600170"</f>
        <v>15015600170</v>
      </c>
      <c r="C521" t="str">
        <f>"440684199610220426"</f>
        <v>440684199610220426</v>
      </c>
      <c r="D521" t="s">
        <v>0</v>
      </c>
      <c r="E521" t="s">
        <v>0</v>
      </c>
      <c r="F521" t="s">
        <v>1</v>
      </c>
      <c r="G521" t="str">
        <f>"2018-11-20 10:49:34"</f>
        <v>2018-11-20 10:49:34</v>
      </c>
    </row>
    <row r="522" spans="1:7" x14ac:dyDescent="0.2">
      <c r="A522" t="s">
        <v>480</v>
      </c>
      <c r="B522" t="str">
        <f>"15982384810"</f>
        <v>15982384810</v>
      </c>
      <c r="C522" t="str">
        <f>"510122197403076815"</f>
        <v>510122197403076815</v>
      </c>
      <c r="D522" t="s">
        <v>0</v>
      </c>
      <c r="E522" t="s">
        <v>0</v>
      </c>
      <c r="F522" t="s">
        <v>1</v>
      </c>
      <c r="G522" t="str">
        <f>"2018-11-20 10:49:16"</f>
        <v>2018-11-20 10:49:16</v>
      </c>
    </row>
    <row r="523" spans="1:7" x14ac:dyDescent="0.2">
      <c r="A523" t="s">
        <v>481</v>
      </c>
      <c r="B523" t="str">
        <f>"13326353550"</f>
        <v>13326353550</v>
      </c>
      <c r="C523" t="str">
        <f>"532129199412230035"</f>
        <v>532129199412230035</v>
      </c>
      <c r="D523" t="s">
        <v>482</v>
      </c>
      <c r="E523" t="s">
        <v>483</v>
      </c>
      <c r="F523" t="s">
        <v>1</v>
      </c>
      <c r="G523" t="str">
        <f>"2018-11-20 10:48:57"</f>
        <v>2018-11-20 10:48:57</v>
      </c>
    </row>
    <row r="524" spans="1:7" x14ac:dyDescent="0.2">
      <c r="A524" t="s">
        <v>484</v>
      </c>
      <c r="B524" t="str">
        <f>"17312008604"</f>
        <v>17312008604</v>
      </c>
      <c r="C524" t="str">
        <f>"320321199410101415"</f>
        <v>320321199410101415</v>
      </c>
      <c r="D524" t="s">
        <v>0</v>
      </c>
      <c r="E524" t="s">
        <v>0</v>
      </c>
      <c r="F524" t="s">
        <v>1</v>
      </c>
      <c r="G524" t="str">
        <f>"2018-11-20 10:48:53"</f>
        <v>2018-11-20 10:48:53</v>
      </c>
    </row>
    <row r="525" spans="1:7" x14ac:dyDescent="0.2">
      <c r="A525" t="s">
        <v>485</v>
      </c>
      <c r="B525" t="str">
        <f>"18258563845"</f>
        <v>18258563845</v>
      </c>
      <c r="C525" t="str">
        <f>"330682199811187812"</f>
        <v>330682199811187812</v>
      </c>
      <c r="D525" t="s">
        <v>0</v>
      </c>
      <c r="E525" t="s">
        <v>0</v>
      </c>
      <c r="F525" t="s">
        <v>1</v>
      </c>
      <c r="G525" t="str">
        <f>"2018-11-20 10:48:34"</f>
        <v>2018-11-20 10:48:34</v>
      </c>
    </row>
    <row r="526" spans="1:7" x14ac:dyDescent="0.2">
      <c r="A526" t="s">
        <v>0</v>
      </c>
      <c r="B526" t="str">
        <f>"18247888507"</f>
        <v>18247888507</v>
      </c>
      <c r="C526" t="s">
        <v>0</v>
      </c>
      <c r="D526" t="s">
        <v>0</v>
      </c>
      <c r="E526" t="s">
        <v>0</v>
      </c>
      <c r="F526" t="s">
        <v>1</v>
      </c>
      <c r="G526" t="str">
        <f>"2018-11-20 10:48:26"</f>
        <v>2018-11-20 10:48:26</v>
      </c>
    </row>
    <row r="527" spans="1:7" x14ac:dyDescent="0.2">
      <c r="A527" t="s">
        <v>0</v>
      </c>
      <c r="B527" t="str">
        <f>"13703543139"</f>
        <v>13703543139</v>
      </c>
      <c r="C527" t="s">
        <v>0</v>
      </c>
      <c r="D527" t="s">
        <v>0</v>
      </c>
      <c r="E527" t="s">
        <v>0</v>
      </c>
      <c r="F527" t="s">
        <v>1</v>
      </c>
      <c r="G527" t="str">
        <f>"2018-11-20 10:47:32"</f>
        <v>2018-11-20 10:47:32</v>
      </c>
    </row>
    <row r="528" spans="1:7" x14ac:dyDescent="0.2">
      <c r="A528" t="s">
        <v>0</v>
      </c>
      <c r="B528" t="str">
        <f>"15198076560"</f>
        <v>15198076560</v>
      </c>
      <c r="C528" t="s">
        <v>0</v>
      </c>
      <c r="D528" t="s">
        <v>0</v>
      </c>
      <c r="E528" t="s">
        <v>0</v>
      </c>
      <c r="F528" t="s">
        <v>1</v>
      </c>
      <c r="G528" t="str">
        <f>"2018-11-20 10:47:25"</f>
        <v>2018-11-20 10:47:25</v>
      </c>
    </row>
    <row r="529" spans="1:7" x14ac:dyDescent="0.2">
      <c r="A529" t="s">
        <v>486</v>
      </c>
      <c r="B529" t="str">
        <f>"13827169110"</f>
        <v>13827169110</v>
      </c>
      <c r="C529" t="str">
        <f>"440882198306086596"</f>
        <v>440882198306086596</v>
      </c>
      <c r="D529" t="s">
        <v>0</v>
      </c>
      <c r="E529" t="s">
        <v>0</v>
      </c>
      <c r="F529" t="s">
        <v>1</v>
      </c>
      <c r="G529" t="str">
        <f>"2018-11-20 10:47:16"</f>
        <v>2018-11-20 10:47:16</v>
      </c>
    </row>
    <row r="530" spans="1:7" x14ac:dyDescent="0.2">
      <c r="A530" t="s">
        <v>487</v>
      </c>
      <c r="B530" t="str">
        <f>"15268598822"</f>
        <v>15268598822</v>
      </c>
      <c r="C530" t="str">
        <f>"342201198808094999"</f>
        <v>342201198808094999</v>
      </c>
      <c r="D530" t="s">
        <v>488</v>
      </c>
      <c r="E530" t="s">
        <v>489</v>
      </c>
      <c r="F530" t="s">
        <v>1</v>
      </c>
      <c r="G530" t="str">
        <f>"2018-11-20 10:47:09"</f>
        <v>2018-11-20 10:47:09</v>
      </c>
    </row>
    <row r="531" spans="1:7" x14ac:dyDescent="0.2">
      <c r="A531" t="s">
        <v>490</v>
      </c>
      <c r="B531" t="str">
        <f>"18293391671"</f>
        <v>18293391671</v>
      </c>
      <c r="C531" t="str">
        <f>"622701199504254278"</f>
        <v>622701199504254278</v>
      </c>
      <c r="D531" t="s">
        <v>0</v>
      </c>
      <c r="E531" t="s">
        <v>0</v>
      </c>
      <c r="F531" t="s">
        <v>1</v>
      </c>
      <c r="G531" t="str">
        <f>"2018-11-20 10:47:08"</f>
        <v>2018-11-20 10:47:08</v>
      </c>
    </row>
    <row r="532" spans="1:7" x14ac:dyDescent="0.2">
      <c r="A532" t="s">
        <v>491</v>
      </c>
      <c r="B532" t="str">
        <f>"15909567298"</f>
        <v>15909567298</v>
      </c>
      <c r="C532" t="str">
        <f>"642222200011130617"</f>
        <v>642222200011130617</v>
      </c>
      <c r="D532" t="s">
        <v>0</v>
      </c>
      <c r="E532" t="s">
        <v>0</v>
      </c>
      <c r="F532" t="s">
        <v>1</v>
      </c>
      <c r="G532" t="str">
        <f>"2018-11-20 10:46:38"</f>
        <v>2018-11-20 10:46:38</v>
      </c>
    </row>
    <row r="533" spans="1:7" x14ac:dyDescent="0.2">
      <c r="A533" t="s">
        <v>0</v>
      </c>
      <c r="B533" t="str">
        <f>"18827611313"</f>
        <v>18827611313</v>
      </c>
      <c r="C533" t="s">
        <v>0</v>
      </c>
      <c r="D533" t="s">
        <v>0</v>
      </c>
      <c r="E533" t="s">
        <v>0</v>
      </c>
      <c r="F533" t="s">
        <v>1</v>
      </c>
      <c r="G533" t="str">
        <f>"2018-11-20 10:45:45"</f>
        <v>2018-11-20 10:45:45</v>
      </c>
    </row>
    <row r="534" spans="1:7" x14ac:dyDescent="0.2">
      <c r="A534" t="s">
        <v>0</v>
      </c>
      <c r="B534" t="str">
        <f>"15818025538"</f>
        <v>15818025538</v>
      </c>
      <c r="C534" t="s">
        <v>0</v>
      </c>
      <c r="D534" t="s">
        <v>0</v>
      </c>
      <c r="E534" t="s">
        <v>0</v>
      </c>
      <c r="F534" t="s">
        <v>1</v>
      </c>
      <c r="G534" t="str">
        <f>"2018-11-20 10:45:35"</f>
        <v>2018-11-20 10:45:35</v>
      </c>
    </row>
    <row r="535" spans="1:7" x14ac:dyDescent="0.2">
      <c r="A535" t="s">
        <v>492</v>
      </c>
      <c r="B535" t="str">
        <f>"18292375424"</f>
        <v>18292375424</v>
      </c>
      <c r="C535" t="str">
        <f>"610528199610103612"</f>
        <v>610528199610103612</v>
      </c>
      <c r="D535" t="s">
        <v>0</v>
      </c>
      <c r="E535" t="s">
        <v>0</v>
      </c>
      <c r="F535" t="s">
        <v>1</v>
      </c>
      <c r="G535" t="str">
        <f>"2018-11-20 10:45:32"</f>
        <v>2018-11-20 10:45:32</v>
      </c>
    </row>
    <row r="536" spans="1:7" x14ac:dyDescent="0.2">
      <c r="A536" t="s">
        <v>493</v>
      </c>
      <c r="B536" t="str">
        <f>"13354517770"</f>
        <v>13354517770</v>
      </c>
      <c r="C536" t="str">
        <f>"230102197301151359"</f>
        <v>230102197301151359</v>
      </c>
      <c r="D536" t="s">
        <v>0</v>
      </c>
      <c r="E536" t="s">
        <v>0</v>
      </c>
      <c r="F536" t="s">
        <v>1</v>
      </c>
      <c r="G536" t="str">
        <f>"2018-11-20 10:45:17"</f>
        <v>2018-11-20 10:45:17</v>
      </c>
    </row>
    <row r="537" spans="1:7" x14ac:dyDescent="0.2">
      <c r="A537" t="s">
        <v>494</v>
      </c>
      <c r="B537" t="str">
        <f>"13735428752"</f>
        <v>13735428752</v>
      </c>
      <c r="C537" t="str">
        <f>"330124198211221110"</f>
        <v>330124198211221110</v>
      </c>
      <c r="D537" t="s">
        <v>495</v>
      </c>
      <c r="E537" t="s">
        <v>496</v>
      </c>
      <c r="F537" t="s">
        <v>1</v>
      </c>
      <c r="G537" t="str">
        <f>"2018-11-20 10:45:07"</f>
        <v>2018-11-20 10:45:07</v>
      </c>
    </row>
    <row r="538" spans="1:7" x14ac:dyDescent="0.2">
      <c r="A538" t="s">
        <v>497</v>
      </c>
      <c r="B538" t="str">
        <f>"17816398323"</f>
        <v>17816398323</v>
      </c>
      <c r="C538" t="str">
        <f>"341227200002018738"</f>
        <v>341227200002018738</v>
      </c>
      <c r="D538" t="s">
        <v>498</v>
      </c>
      <c r="E538" t="s">
        <v>499</v>
      </c>
      <c r="F538" t="s">
        <v>1</v>
      </c>
      <c r="G538" t="str">
        <f>"2018-11-20 10:44:36"</f>
        <v>2018-11-20 10:44:36</v>
      </c>
    </row>
    <row r="539" spans="1:7" x14ac:dyDescent="0.2">
      <c r="A539" t="s">
        <v>500</v>
      </c>
      <c r="B539" t="str">
        <f>"15339212538"</f>
        <v>15339212538</v>
      </c>
      <c r="C539" t="str">
        <f>"610324198606193116"</f>
        <v>610324198606193116</v>
      </c>
      <c r="D539" t="s">
        <v>0</v>
      </c>
      <c r="E539" t="s">
        <v>0</v>
      </c>
      <c r="F539" t="s">
        <v>1</v>
      </c>
      <c r="G539" t="str">
        <f>"2018-11-20 10:44:24"</f>
        <v>2018-11-20 10:44:24</v>
      </c>
    </row>
    <row r="540" spans="1:7" x14ac:dyDescent="0.2">
      <c r="A540" t="s">
        <v>501</v>
      </c>
      <c r="B540" t="str">
        <f>"15911104617"</f>
        <v>15911104617</v>
      </c>
      <c r="C540" t="str">
        <f>"371524199211262419"</f>
        <v>371524199211262419</v>
      </c>
      <c r="D540" t="s">
        <v>0</v>
      </c>
      <c r="E540" t="s">
        <v>0</v>
      </c>
      <c r="F540" t="s">
        <v>1</v>
      </c>
      <c r="G540" t="str">
        <f>"2018-11-20 10:44:14"</f>
        <v>2018-11-20 10:44:14</v>
      </c>
    </row>
    <row r="541" spans="1:7" x14ac:dyDescent="0.2">
      <c r="A541" t="s">
        <v>502</v>
      </c>
      <c r="B541" t="str">
        <f>"18573646966"</f>
        <v>18573646966</v>
      </c>
      <c r="C541" t="str">
        <f>"430703199501142751"</f>
        <v>430703199501142751</v>
      </c>
      <c r="D541" t="s">
        <v>503</v>
      </c>
      <c r="E541" t="s">
        <v>504</v>
      </c>
      <c r="F541" t="s">
        <v>1</v>
      </c>
      <c r="G541" t="str">
        <f>"2018-11-20 10:43:21"</f>
        <v>2018-11-20 10:43:21</v>
      </c>
    </row>
    <row r="542" spans="1:7" x14ac:dyDescent="0.2">
      <c r="A542" t="s">
        <v>505</v>
      </c>
      <c r="B542" t="str">
        <f>"15766362784"</f>
        <v>15766362784</v>
      </c>
      <c r="C542" t="str">
        <f>"530428199201271329"</f>
        <v>530428199201271329</v>
      </c>
      <c r="D542" t="s">
        <v>506</v>
      </c>
      <c r="E542" t="s">
        <v>507</v>
      </c>
      <c r="F542" t="s">
        <v>1</v>
      </c>
      <c r="G542" t="str">
        <f>"2018-11-20 10:43:04"</f>
        <v>2018-11-20 10:43:04</v>
      </c>
    </row>
    <row r="543" spans="1:7" x14ac:dyDescent="0.2">
      <c r="A543" t="s">
        <v>508</v>
      </c>
      <c r="B543" t="str">
        <f>"15297808488"</f>
        <v>15297808488</v>
      </c>
      <c r="C543" t="str">
        <f>"362132197904224317"</f>
        <v>362132197904224317</v>
      </c>
      <c r="D543" t="s">
        <v>509</v>
      </c>
      <c r="E543" t="s">
        <v>510</v>
      </c>
      <c r="F543" t="s">
        <v>1</v>
      </c>
      <c r="G543" t="str">
        <f>"2018-11-20 10:42:52"</f>
        <v>2018-11-20 10:42:52</v>
      </c>
    </row>
    <row r="544" spans="1:7" x14ac:dyDescent="0.2">
      <c r="A544" t="s">
        <v>511</v>
      </c>
      <c r="B544" t="str">
        <f>"18565376893"</f>
        <v>18565376893</v>
      </c>
      <c r="C544" t="str">
        <f>"441224199509096099"</f>
        <v>441224199509096099</v>
      </c>
      <c r="D544" t="s">
        <v>512</v>
      </c>
      <c r="E544" t="s">
        <v>513</v>
      </c>
      <c r="F544" t="s">
        <v>1</v>
      </c>
      <c r="G544" t="str">
        <f>"2018-11-20 10:42:26"</f>
        <v>2018-11-20 10:42:26</v>
      </c>
    </row>
    <row r="545" spans="1:7" x14ac:dyDescent="0.2">
      <c r="A545" t="s">
        <v>514</v>
      </c>
      <c r="B545" t="str">
        <f>"15046004299"</f>
        <v>15046004299</v>
      </c>
      <c r="C545" t="str">
        <f>"230121199405273412"</f>
        <v>230121199405273412</v>
      </c>
      <c r="D545" t="s">
        <v>515</v>
      </c>
      <c r="E545" t="s">
        <v>516</v>
      </c>
      <c r="F545" t="s">
        <v>1</v>
      </c>
      <c r="G545" t="str">
        <f>"2018-11-20 10:41:54"</f>
        <v>2018-11-20 10:41:54</v>
      </c>
    </row>
    <row r="546" spans="1:7" x14ac:dyDescent="0.2">
      <c r="A546" t="s">
        <v>517</v>
      </c>
      <c r="B546" t="str">
        <f>"15612571633"</f>
        <v>15612571633</v>
      </c>
      <c r="C546" t="str">
        <f>"130205199412300943"</f>
        <v>130205199412300943</v>
      </c>
      <c r="D546" t="s">
        <v>518</v>
      </c>
      <c r="E546" t="s">
        <v>519</v>
      </c>
      <c r="F546" t="s">
        <v>1</v>
      </c>
      <c r="G546" t="str">
        <f>"2018-11-20 10:41:49"</f>
        <v>2018-11-20 10:41:49</v>
      </c>
    </row>
    <row r="547" spans="1:7" x14ac:dyDescent="0.2">
      <c r="A547" t="s">
        <v>0</v>
      </c>
      <c r="B547" t="str">
        <f>"18985899322"</f>
        <v>18985899322</v>
      </c>
      <c r="C547" t="s">
        <v>0</v>
      </c>
      <c r="D547" t="s">
        <v>0</v>
      </c>
      <c r="E547" t="s">
        <v>0</v>
      </c>
      <c r="F547" t="s">
        <v>1</v>
      </c>
      <c r="G547" t="str">
        <f>"2018-11-20 10:41:47"</f>
        <v>2018-11-20 10:41:47</v>
      </c>
    </row>
    <row r="548" spans="1:7" x14ac:dyDescent="0.2">
      <c r="A548" t="s">
        <v>520</v>
      </c>
      <c r="B548" t="str">
        <f>"15980987713"</f>
        <v>15980987713</v>
      </c>
      <c r="C548" t="str">
        <f>"350205199408012536"</f>
        <v>350205199408012536</v>
      </c>
      <c r="D548" t="s">
        <v>521</v>
      </c>
      <c r="E548" t="s">
        <v>522</v>
      </c>
      <c r="F548" t="s">
        <v>1</v>
      </c>
      <c r="G548" t="str">
        <f>"2018-11-20 10:41:27"</f>
        <v>2018-11-20 10:41:27</v>
      </c>
    </row>
    <row r="549" spans="1:7" x14ac:dyDescent="0.2">
      <c r="A549" t="s">
        <v>523</v>
      </c>
      <c r="B549" t="str">
        <f>"13121485502"</f>
        <v>13121485502</v>
      </c>
      <c r="C549" t="str">
        <f>"110228199201034922"</f>
        <v>110228199201034922</v>
      </c>
      <c r="D549" t="s">
        <v>524</v>
      </c>
      <c r="E549" t="s">
        <v>525</v>
      </c>
      <c r="F549" t="s">
        <v>1</v>
      </c>
      <c r="G549" t="str">
        <f>"2018-11-20 10:41:14"</f>
        <v>2018-11-20 10:41:14</v>
      </c>
    </row>
    <row r="550" spans="1:7" x14ac:dyDescent="0.2">
      <c r="A550" t="s">
        <v>0</v>
      </c>
      <c r="B550" t="str">
        <f>"15307569102"</f>
        <v>15307569102</v>
      </c>
      <c r="C550" t="s">
        <v>0</v>
      </c>
      <c r="D550" t="s">
        <v>0</v>
      </c>
      <c r="E550" t="s">
        <v>0</v>
      </c>
      <c r="F550" t="s">
        <v>1</v>
      </c>
      <c r="G550" t="str">
        <f>"2018-11-20 10:40:43"</f>
        <v>2018-11-20 10:40:43</v>
      </c>
    </row>
    <row r="551" spans="1:7" x14ac:dyDescent="0.2">
      <c r="A551" t="s">
        <v>526</v>
      </c>
      <c r="B551" t="str">
        <f>"15087570220"</f>
        <v>15087570220</v>
      </c>
      <c r="C551" t="str">
        <f>"533024199409143022"</f>
        <v>533024199409143022</v>
      </c>
      <c r="D551" t="s">
        <v>0</v>
      </c>
      <c r="E551" t="s">
        <v>0</v>
      </c>
      <c r="F551" t="s">
        <v>1</v>
      </c>
      <c r="G551" t="str">
        <f>"2018-11-20 10:39:54"</f>
        <v>2018-11-20 10:39:54</v>
      </c>
    </row>
    <row r="552" spans="1:7" x14ac:dyDescent="0.2">
      <c r="A552" t="s">
        <v>527</v>
      </c>
      <c r="B552" t="str">
        <f>"15814985953"</f>
        <v>15814985953</v>
      </c>
      <c r="C552" t="str">
        <f>"440229199101072238"</f>
        <v>440229199101072238</v>
      </c>
      <c r="D552" t="s">
        <v>0</v>
      </c>
      <c r="E552" t="s">
        <v>0</v>
      </c>
      <c r="F552" t="s">
        <v>1</v>
      </c>
      <c r="G552" t="str">
        <f>"2018-11-20 10:38:57"</f>
        <v>2018-11-20 10:38:57</v>
      </c>
    </row>
    <row r="553" spans="1:7" x14ac:dyDescent="0.2">
      <c r="A553" t="s">
        <v>528</v>
      </c>
      <c r="B553" t="str">
        <f>"18032415621"</f>
        <v>18032415621</v>
      </c>
      <c r="C553" t="str">
        <f>"130531198207020429"</f>
        <v>130531198207020429</v>
      </c>
      <c r="D553" t="s">
        <v>0</v>
      </c>
      <c r="E553" t="s">
        <v>0</v>
      </c>
      <c r="F553" t="s">
        <v>1</v>
      </c>
      <c r="G553" t="str">
        <f>"2018-11-20 10:38:30"</f>
        <v>2018-11-20 10:38:30</v>
      </c>
    </row>
    <row r="554" spans="1:7" x14ac:dyDescent="0.2">
      <c r="A554" t="s">
        <v>529</v>
      </c>
      <c r="B554" t="str">
        <f>"17706090007"</f>
        <v>17706090007</v>
      </c>
      <c r="C554" t="str">
        <f>"350725198910051037"</f>
        <v>350725198910051037</v>
      </c>
      <c r="D554" t="s">
        <v>0</v>
      </c>
      <c r="E554" t="s">
        <v>0</v>
      </c>
      <c r="F554" t="s">
        <v>1</v>
      </c>
      <c r="G554" t="str">
        <f>"2018-11-20 10:38:04"</f>
        <v>2018-11-20 10:38:04</v>
      </c>
    </row>
    <row r="555" spans="1:7" x14ac:dyDescent="0.2">
      <c r="A555" t="s">
        <v>0</v>
      </c>
      <c r="B555" t="str">
        <f>"13732764846"</f>
        <v>13732764846</v>
      </c>
      <c r="C555" t="s">
        <v>0</v>
      </c>
      <c r="D555" t="s">
        <v>0</v>
      </c>
      <c r="E555" t="s">
        <v>0</v>
      </c>
      <c r="F555" t="s">
        <v>1</v>
      </c>
      <c r="G555" t="str">
        <f>"2018-11-20 10:38:02"</f>
        <v>2018-11-20 10:38:02</v>
      </c>
    </row>
    <row r="556" spans="1:7" x14ac:dyDescent="0.2">
      <c r="A556" t="s">
        <v>530</v>
      </c>
      <c r="B556" t="str">
        <f>"17838657600"</f>
        <v>17838657600</v>
      </c>
      <c r="C556" t="str">
        <f>"412822198608067681"</f>
        <v>412822198608067681</v>
      </c>
      <c r="D556" t="s">
        <v>0</v>
      </c>
      <c r="E556" t="s">
        <v>0</v>
      </c>
      <c r="F556" t="s">
        <v>1</v>
      </c>
      <c r="G556" t="str">
        <f>"2018-11-20 10:37:43"</f>
        <v>2018-11-20 10:37:43</v>
      </c>
    </row>
    <row r="557" spans="1:7" x14ac:dyDescent="0.2">
      <c r="A557" t="s">
        <v>531</v>
      </c>
      <c r="B557" t="str">
        <f>"17809521350"</f>
        <v>17809521350</v>
      </c>
      <c r="C557" t="str">
        <f>"152823197510130513"</f>
        <v>152823197510130513</v>
      </c>
      <c r="D557" t="s">
        <v>0</v>
      </c>
      <c r="E557" t="s">
        <v>0</v>
      </c>
      <c r="F557" t="s">
        <v>1</v>
      </c>
      <c r="G557" t="str">
        <f>"2018-11-20 10:37:20"</f>
        <v>2018-11-20 10:37:20</v>
      </c>
    </row>
    <row r="558" spans="1:7" x14ac:dyDescent="0.2">
      <c r="A558" t="s">
        <v>532</v>
      </c>
      <c r="B558" t="str">
        <f>"13388180535"</f>
        <v>13388180535</v>
      </c>
      <c r="C558" t="str">
        <f>"510103197307052216"</f>
        <v>510103197307052216</v>
      </c>
      <c r="D558" t="s">
        <v>533</v>
      </c>
      <c r="E558" t="s">
        <v>534</v>
      </c>
      <c r="F558" t="s">
        <v>1</v>
      </c>
      <c r="G558" t="str">
        <f>"2018-11-20 10:37:15"</f>
        <v>2018-11-20 10:37:15</v>
      </c>
    </row>
    <row r="559" spans="1:7" x14ac:dyDescent="0.2">
      <c r="A559" t="s">
        <v>535</v>
      </c>
      <c r="B559" t="str">
        <f>"15811055771"</f>
        <v>15811055771</v>
      </c>
      <c r="C559" t="str">
        <f>"513723198407119698"</f>
        <v>513723198407119698</v>
      </c>
      <c r="D559" t="s">
        <v>0</v>
      </c>
      <c r="E559" t="s">
        <v>0</v>
      </c>
      <c r="F559" t="s">
        <v>1</v>
      </c>
      <c r="G559" t="str">
        <f>"2018-11-20 10:36:49"</f>
        <v>2018-11-20 10:36:49</v>
      </c>
    </row>
    <row r="560" spans="1:7" x14ac:dyDescent="0.2">
      <c r="A560" t="s">
        <v>0</v>
      </c>
      <c r="B560" t="str">
        <f>"13248680450"</f>
        <v>13248680450</v>
      </c>
      <c r="C560" t="s">
        <v>0</v>
      </c>
      <c r="D560" t="s">
        <v>0</v>
      </c>
      <c r="E560" t="s">
        <v>0</v>
      </c>
      <c r="F560" t="s">
        <v>1</v>
      </c>
      <c r="G560" t="str">
        <f>"2018-11-20 10:36:47"</f>
        <v>2018-11-20 10:36:47</v>
      </c>
    </row>
    <row r="561" spans="1:7" x14ac:dyDescent="0.2">
      <c r="A561" t="s">
        <v>0</v>
      </c>
      <c r="B561" t="str">
        <f>"13695188388"</f>
        <v>13695188388</v>
      </c>
      <c r="C561" t="s">
        <v>0</v>
      </c>
      <c r="D561" t="s">
        <v>0</v>
      </c>
      <c r="E561" t="s">
        <v>0</v>
      </c>
      <c r="F561" t="s">
        <v>1</v>
      </c>
      <c r="G561" t="str">
        <f>"2018-11-20 10:36:13"</f>
        <v>2018-11-20 10:36:13</v>
      </c>
    </row>
    <row r="562" spans="1:7" x14ac:dyDescent="0.2">
      <c r="A562" t="s">
        <v>536</v>
      </c>
      <c r="B562" t="str">
        <f>"18294565465"</f>
        <v>18294565465</v>
      </c>
      <c r="C562" t="str">
        <f>"622626197403153016"</f>
        <v>622626197403153016</v>
      </c>
      <c r="D562" t="s">
        <v>537</v>
      </c>
      <c r="E562" t="s">
        <v>538</v>
      </c>
      <c r="F562" t="s">
        <v>1</v>
      </c>
      <c r="G562" t="str">
        <f>"2018-11-20 10:36:05"</f>
        <v>2018-11-20 10:36:05</v>
      </c>
    </row>
    <row r="563" spans="1:7" x14ac:dyDescent="0.2">
      <c r="A563" t="s">
        <v>0</v>
      </c>
      <c r="B563" t="str">
        <f>"13620476107"</f>
        <v>13620476107</v>
      </c>
      <c r="C563" t="s">
        <v>0</v>
      </c>
      <c r="D563" t="s">
        <v>0</v>
      </c>
      <c r="E563" t="s">
        <v>0</v>
      </c>
      <c r="F563" t="s">
        <v>1</v>
      </c>
      <c r="G563" t="str">
        <f>"2018-11-20 10:35:43"</f>
        <v>2018-11-20 10:35:43</v>
      </c>
    </row>
    <row r="564" spans="1:7" x14ac:dyDescent="0.2">
      <c r="A564" t="s">
        <v>0</v>
      </c>
      <c r="B564" t="str">
        <f>"13276253518"</f>
        <v>13276253518</v>
      </c>
      <c r="C564" t="s">
        <v>0</v>
      </c>
      <c r="D564" t="s">
        <v>0</v>
      </c>
      <c r="E564" t="s">
        <v>0</v>
      </c>
      <c r="F564" t="s">
        <v>1</v>
      </c>
      <c r="G564" t="str">
        <f>"2018-11-20 10:35:40"</f>
        <v>2018-11-20 10:35:40</v>
      </c>
    </row>
    <row r="565" spans="1:7" x14ac:dyDescent="0.2">
      <c r="A565" t="s">
        <v>539</v>
      </c>
      <c r="B565" t="str">
        <f>"13876300367"</f>
        <v>13876300367</v>
      </c>
      <c r="C565" t="str">
        <f>"460004198507093611"</f>
        <v>460004198507093611</v>
      </c>
      <c r="D565" t="s">
        <v>0</v>
      </c>
      <c r="E565" t="s">
        <v>0</v>
      </c>
      <c r="F565" t="s">
        <v>1</v>
      </c>
      <c r="G565" t="str">
        <f>"2018-11-20 10:35:34"</f>
        <v>2018-11-20 10:35:34</v>
      </c>
    </row>
    <row r="566" spans="1:7" x14ac:dyDescent="0.2">
      <c r="A566" t="s">
        <v>0</v>
      </c>
      <c r="B566" t="str">
        <f>"15150543658"</f>
        <v>15150543658</v>
      </c>
      <c r="C566" t="s">
        <v>0</v>
      </c>
      <c r="D566" t="s">
        <v>0</v>
      </c>
      <c r="E566" t="s">
        <v>0</v>
      </c>
      <c r="F566" t="s">
        <v>1</v>
      </c>
      <c r="G566" t="str">
        <f>"2018-11-20 10:35:05"</f>
        <v>2018-11-20 10:35:05</v>
      </c>
    </row>
    <row r="567" spans="1:7" x14ac:dyDescent="0.2">
      <c r="A567" t="s">
        <v>540</v>
      </c>
      <c r="B567" t="str">
        <f>"15056428593"</f>
        <v>15056428593</v>
      </c>
      <c r="C567" t="str">
        <f>"342425198703100012"</f>
        <v>342425198703100012</v>
      </c>
      <c r="D567" t="s">
        <v>0</v>
      </c>
      <c r="E567" t="s">
        <v>0</v>
      </c>
      <c r="F567" t="s">
        <v>1</v>
      </c>
      <c r="G567" t="str">
        <f>"2018-11-20 10:34:58"</f>
        <v>2018-11-20 10:34:58</v>
      </c>
    </row>
    <row r="568" spans="1:7" x14ac:dyDescent="0.2">
      <c r="A568" t="s">
        <v>541</v>
      </c>
      <c r="B568" t="str">
        <f>"15766098544"</f>
        <v>15766098544</v>
      </c>
      <c r="C568" t="str">
        <f>"440902199302250051"</f>
        <v>440902199302250051</v>
      </c>
      <c r="D568" t="s">
        <v>0</v>
      </c>
      <c r="E568" t="s">
        <v>0</v>
      </c>
      <c r="F568" t="s">
        <v>1</v>
      </c>
      <c r="G568" t="str">
        <f>"2018-11-20 10:34:17"</f>
        <v>2018-11-20 10:34:17</v>
      </c>
    </row>
    <row r="569" spans="1:7" x14ac:dyDescent="0.2">
      <c r="A569" t="s">
        <v>542</v>
      </c>
      <c r="B569" t="str">
        <f>"13639338333"</f>
        <v>13639338333</v>
      </c>
      <c r="C569" t="str">
        <f>"620103199303161030"</f>
        <v>620103199303161030</v>
      </c>
      <c r="D569" t="s">
        <v>0</v>
      </c>
      <c r="E569" t="s">
        <v>0</v>
      </c>
      <c r="F569" t="s">
        <v>1</v>
      </c>
      <c r="G569" t="str">
        <f>"2018-11-20 10:34:12"</f>
        <v>2018-11-20 10:34:12</v>
      </c>
    </row>
    <row r="570" spans="1:7" x14ac:dyDescent="0.2">
      <c r="A570" t="s">
        <v>0</v>
      </c>
      <c r="B570" t="str">
        <f>"15160885916"</f>
        <v>15160885916</v>
      </c>
      <c r="C570" t="s">
        <v>0</v>
      </c>
      <c r="D570" t="s">
        <v>0</v>
      </c>
      <c r="E570" t="s">
        <v>0</v>
      </c>
      <c r="F570" t="s">
        <v>1</v>
      </c>
      <c r="G570" t="str">
        <f>"2018-11-20 10:32:57"</f>
        <v>2018-11-20 10:32:57</v>
      </c>
    </row>
    <row r="571" spans="1:7" x14ac:dyDescent="0.2">
      <c r="A571" t="s">
        <v>543</v>
      </c>
      <c r="B571" t="str">
        <f>"15970963231"</f>
        <v>15970963231</v>
      </c>
      <c r="C571" t="str">
        <f>"362132197611190328"</f>
        <v>362132197611190328</v>
      </c>
      <c r="D571" t="s">
        <v>544</v>
      </c>
      <c r="E571" t="s">
        <v>545</v>
      </c>
      <c r="F571" t="s">
        <v>1</v>
      </c>
      <c r="G571" t="str">
        <f>"2018-11-20 10:32:52"</f>
        <v>2018-11-20 10:32:52</v>
      </c>
    </row>
    <row r="572" spans="1:7" x14ac:dyDescent="0.2">
      <c r="A572" t="s">
        <v>546</v>
      </c>
      <c r="B572" t="str">
        <f>"15162597558"</f>
        <v>15162597558</v>
      </c>
      <c r="C572" t="str">
        <f>"210402198510121751"</f>
        <v>210402198510121751</v>
      </c>
      <c r="D572" t="s">
        <v>0</v>
      </c>
      <c r="E572" t="s">
        <v>0</v>
      </c>
      <c r="F572" t="s">
        <v>1</v>
      </c>
      <c r="G572" t="str">
        <f>"2018-11-20 10:32:21"</f>
        <v>2018-11-20 10:32:21</v>
      </c>
    </row>
    <row r="573" spans="1:7" x14ac:dyDescent="0.2">
      <c r="A573" t="s">
        <v>547</v>
      </c>
      <c r="B573" t="str">
        <f>"18255688631"</f>
        <v>18255688631</v>
      </c>
      <c r="C573" t="str">
        <f>"340811199505154219"</f>
        <v>340811199505154219</v>
      </c>
      <c r="D573" t="s">
        <v>0</v>
      </c>
      <c r="E573" t="s">
        <v>0</v>
      </c>
      <c r="F573" t="s">
        <v>1</v>
      </c>
      <c r="G573" t="str">
        <f>"2018-11-20 10:32:13"</f>
        <v>2018-11-20 10:32:13</v>
      </c>
    </row>
    <row r="574" spans="1:7" x14ac:dyDescent="0.2">
      <c r="A574" t="s">
        <v>0</v>
      </c>
      <c r="B574" t="str">
        <f>"18943483765"</f>
        <v>18943483765</v>
      </c>
      <c r="C574" t="s">
        <v>0</v>
      </c>
      <c r="D574" t="s">
        <v>0</v>
      </c>
      <c r="E574" t="s">
        <v>0</v>
      </c>
      <c r="F574" t="s">
        <v>1</v>
      </c>
      <c r="G574" t="str">
        <f>"2018-11-20 10:32:10"</f>
        <v>2018-11-20 10:32:10</v>
      </c>
    </row>
    <row r="575" spans="1:7" x14ac:dyDescent="0.2">
      <c r="A575" t="s">
        <v>8</v>
      </c>
      <c r="B575" t="str">
        <f>"18255371300"</f>
        <v>18255371300</v>
      </c>
      <c r="C575" t="str">
        <f>"340221199007061255"</f>
        <v>340221199007061255</v>
      </c>
      <c r="D575" t="s">
        <v>0</v>
      </c>
      <c r="E575" t="s">
        <v>0</v>
      </c>
      <c r="F575" t="s">
        <v>1</v>
      </c>
      <c r="G575" t="str">
        <f>"2018-11-20 10:31:51"</f>
        <v>2018-11-20 10:31:51</v>
      </c>
    </row>
    <row r="576" spans="1:7" x14ac:dyDescent="0.2">
      <c r="A576" t="s">
        <v>548</v>
      </c>
      <c r="B576" t="str">
        <f>"18308514871"</f>
        <v>18308514871</v>
      </c>
      <c r="C576" t="str">
        <f>"522731198511092895"</f>
        <v>522731198511092895</v>
      </c>
      <c r="D576" t="s">
        <v>549</v>
      </c>
      <c r="E576" t="s">
        <v>550</v>
      </c>
      <c r="F576" t="s">
        <v>1</v>
      </c>
      <c r="G576" t="str">
        <f>"2018-11-20 10:31:48"</f>
        <v>2018-11-20 10:31:48</v>
      </c>
    </row>
    <row r="577" spans="1:7" x14ac:dyDescent="0.2">
      <c r="A577" t="s">
        <v>551</v>
      </c>
      <c r="B577" t="str">
        <f>"18297139835"</f>
        <v>18297139835</v>
      </c>
      <c r="C577" t="str">
        <f>"63212419981001361X"</f>
        <v>63212419981001361X</v>
      </c>
      <c r="D577" t="s">
        <v>0</v>
      </c>
      <c r="E577" t="s">
        <v>0</v>
      </c>
      <c r="F577" t="s">
        <v>1</v>
      </c>
      <c r="G577" t="str">
        <f>"2018-11-20 10:30:49"</f>
        <v>2018-11-20 10:30:49</v>
      </c>
    </row>
    <row r="578" spans="1:7" x14ac:dyDescent="0.2">
      <c r="A578" t="s">
        <v>0</v>
      </c>
      <c r="B578" t="str">
        <f>"18690468660"</f>
        <v>18690468660</v>
      </c>
      <c r="C578" t="s">
        <v>0</v>
      </c>
      <c r="D578" t="s">
        <v>0</v>
      </c>
      <c r="E578" t="s">
        <v>0</v>
      </c>
      <c r="F578" t="s">
        <v>1</v>
      </c>
      <c r="G578" t="str">
        <f>"2018-11-20 10:30:46"</f>
        <v>2018-11-20 10:30:46</v>
      </c>
    </row>
    <row r="579" spans="1:7" x14ac:dyDescent="0.2">
      <c r="A579" t="s">
        <v>552</v>
      </c>
      <c r="B579" t="str">
        <f>"18505330370"</f>
        <v>18505330370</v>
      </c>
      <c r="C579" t="str">
        <f>"370321198308120913"</f>
        <v>370321198308120913</v>
      </c>
      <c r="D579" t="s">
        <v>553</v>
      </c>
      <c r="E579" t="s">
        <v>554</v>
      </c>
      <c r="F579" t="s">
        <v>1</v>
      </c>
      <c r="G579" t="str">
        <f>"2018-11-20 10:30:40"</f>
        <v>2018-11-20 10:30:40</v>
      </c>
    </row>
    <row r="580" spans="1:7" x14ac:dyDescent="0.2">
      <c r="A580" t="s">
        <v>555</v>
      </c>
      <c r="B580" t="str">
        <f>"15272657882"</f>
        <v>15272657882</v>
      </c>
      <c r="C580" t="str">
        <f>"422302198403050017"</f>
        <v>422302198403050017</v>
      </c>
      <c r="D580" t="s">
        <v>0</v>
      </c>
      <c r="E580" t="s">
        <v>0</v>
      </c>
      <c r="F580" t="s">
        <v>1</v>
      </c>
      <c r="G580" t="str">
        <f>"2018-11-20 10:30:04"</f>
        <v>2018-11-20 10:30:04</v>
      </c>
    </row>
    <row r="581" spans="1:7" x14ac:dyDescent="0.2">
      <c r="A581" t="s">
        <v>556</v>
      </c>
      <c r="B581" t="str">
        <f>"15335444958"</f>
        <v>15335444958</v>
      </c>
      <c r="C581" t="str">
        <f>"371427198610150712"</f>
        <v>371427198610150712</v>
      </c>
      <c r="D581" t="s">
        <v>0</v>
      </c>
      <c r="E581" t="s">
        <v>0</v>
      </c>
      <c r="F581" t="s">
        <v>1</v>
      </c>
      <c r="G581" t="str">
        <f>"2018-11-20 10:30:00"</f>
        <v>2018-11-20 10:30:00</v>
      </c>
    </row>
    <row r="582" spans="1:7" x14ac:dyDescent="0.2">
      <c r="A582" t="s">
        <v>557</v>
      </c>
      <c r="B582" t="str">
        <f>"13923513768"</f>
        <v>13923513768</v>
      </c>
      <c r="C582" t="str">
        <f>"445121198805013635"</f>
        <v>445121198805013635</v>
      </c>
      <c r="D582" t="s">
        <v>0</v>
      </c>
      <c r="E582" t="s">
        <v>0</v>
      </c>
      <c r="F582" t="s">
        <v>1</v>
      </c>
      <c r="G582" t="str">
        <f>"2018-11-20 10:29:57"</f>
        <v>2018-11-20 10:29:57</v>
      </c>
    </row>
    <row r="583" spans="1:7" x14ac:dyDescent="0.2">
      <c r="A583" t="s">
        <v>0</v>
      </c>
      <c r="B583" t="str">
        <f>"13004266536"</f>
        <v>13004266536</v>
      </c>
      <c r="C583" t="s">
        <v>0</v>
      </c>
      <c r="D583" t="s">
        <v>0</v>
      </c>
      <c r="E583" t="s">
        <v>0</v>
      </c>
      <c r="F583" t="s">
        <v>1</v>
      </c>
      <c r="G583" t="str">
        <f>"2018-11-20 10:29:52"</f>
        <v>2018-11-20 10:29:52</v>
      </c>
    </row>
    <row r="584" spans="1:7" x14ac:dyDescent="0.2">
      <c r="A584" t="s">
        <v>0</v>
      </c>
      <c r="B584" t="str">
        <f>"15676633647"</f>
        <v>15676633647</v>
      </c>
      <c r="C584" t="s">
        <v>0</v>
      </c>
      <c r="D584" t="s">
        <v>0</v>
      </c>
      <c r="E584" t="s">
        <v>0</v>
      </c>
      <c r="F584" t="s">
        <v>1</v>
      </c>
      <c r="G584" t="str">
        <f>"2018-11-20 10:28:28"</f>
        <v>2018-11-20 10:28:28</v>
      </c>
    </row>
    <row r="585" spans="1:7" x14ac:dyDescent="0.2">
      <c r="A585" t="s">
        <v>558</v>
      </c>
      <c r="B585" t="str">
        <f>"13640899192"</f>
        <v>13640899192</v>
      </c>
      <c r="C585" t="str">
        <f>"452625198105170893"</f>
        <v>452625198105170893</v>
      </c>
      <c r="D585" t="s">
        <v>559</v>
      </c>
      <c r="E585" t="s">
        <v>560</v>
      </c>
      <c r="F585" t="s">
        <v>1</v>
      </c>
      <c r="G585" t="str">
        <f>"2018-11-20 10:28:13"</f>
        <v>2018-11-20 10:28:13</v>
      </c>
    </row>
    <row r="586" spans="1:7" x14ac:dyDescent="0.2">
      <c r="A586" t="s">
        <v>561</v>
      </c>
      <c r="B586" t="str">
        <f>"18423306987"</f>
        <v>18423306987</v>
      </c>
      <c r="C586" t="str">
        <f>"500101199706303021"</f>
        <v>500101199706303021</v>
      </c>
      <c r="D586" t="s">
        <v>0</v>
      </c>
      <c r="E586" t="s">
        <v>0</v>
      </c>
      <c r="F586" t="s">
        <v>1</v>
      </c>
      <c r="G586" t="str">
        <f>"2018-11-20 10:27:54"</f>
        <v>2018-11-20 10:27:54</v>
      </c>
    </row>
    <row r="587" spans="1:7" x14ac:dyDescent="0.2">
      <c r="A587" t="s">
        <v>562</v>
      </c>
      <c r="B587" t="str">
        <f>"18482287876"</f>
        <v>18482287876</v>
      </c>
      <c r="C587" t="str">
        <f>"510108199506223330"</f>
        <v>510108199506223330</v>
      </c>
      <c r="D587" t="s">
        <v>0</v>
      </c>
      <c r="E587" t="s">
        <v>0</v>
      </c>
      <c r="F587" t="s">
        <v>1</v>
      </c>
      <c r="G587" t="str">
        <f>"2018-11-20 10:27:54"</f>
        <v>2018-11-20 10:27:54</v>
      </c>
    </row>
    <row r="588" spans="1:7" x14ac:dyDescent="0.2">
      <c r="A588" t="s">
        <v>0</v>
      </c>
      <c r="B588" t="str">
        <f>"13784901016"</f>
        <v>13784901016</v>
      </c>
      <c r="C588" t="s">
        <v>0</v>
      </c>
      <c r="D588" t="s">
        <v>0</v>
      </c>
      <c r="E588" t="s">
        <v>0</v>
      </c>
      <c r="F588" t="s">
        <v>1</v>
      </c>
      <c r="G588" t="str">
        <f>"2018-11-20 10:27:46"</f>
        <v>2018-11-20 10:27:46</v>
      </c>
    </row>
    <row r="589" spans="1:7" x14ac:dyDescent="0.2">
      <c r="A589" t="s">
        <v>563</v>
      </c>
      <c r="B589" t="str">
        <f>"15998084481"</f>
        <v>15998084481</v>
      </c>
      <c r="C589" t="str">
        <f>"210303198002081213"</f>
        <v>210303198002081213</v>
      </c>
      <c r="D589" t="s">
        <v>0</v>
      </c>
      <c r="E589" t="s">
        <v>0</v>
      </c>
      <c r="F589" t="s">
        <v>1</v>
      </c>
      <c r="G589" t="str">
        <f>"2018-11-20 10:27:40"</f>
        <v>2018-11-20 10:27:40</v>
      </c>
    </row>
    <row r="590" spans="1:7" x14ac:dyDescent="0.2">
      <c r="A590" t="s">
        <v>564</v>
      </c>
      <c r="B590" t="str">
        <f>"15889616038"</f>
        <v>15889616038</v>
      </c>
      <c r="C590" t="str">
        <f>"610431197605012218"</f>
        <v>610431197605012218</v>
      </c>
      <c r="D590" t="s">
        <v>0</v>
      </c>
      <c r="E590" t="s">
        <v>0</v>
      </c>
      <c r="F590" t="s">
        <v>1</v>
      </c>
      <c r="G590" t="str">
        <f>"2018-11-20 10:27:29"</f>
        <v>2018-11-20 10:27:29</v>
      </c>
    </row>
    <row r="591" spans="1:7" x14ac:dyDescent="0.2">
      <c r="A591" t="s">
        <v>565</v>
      </c>
      <c r="B591" t="str">
        <f>"15299271433"</f>
        <v>15299271433</v>
      </c>
      <c r="C591" t="str">
        <f>"654128198312250029"</f>
        <v>654128198312250029</v>
      </c>
      <c r="D591" t="s">
        <v>0</v>
      </c>
      <c r="E591" t="s">
        <v>0</v>
      </c>
      <c r="F591" t="s">
        <v>1</v>
      </c>
      <c r="G591" t="str">
        <f>"2018-11-20 10:27:16"</f>
        <v>2018-11-20 10:27:16</v>
      </c>
    </row>
    <row r="592" spans="1:7" x14ac:dyDescent="0.2">
      <c r="A592" t="s">
        <v>0</v>
      </c>
      <c r="B592" t="str">
        <f>"15088749206"</f>
        <v>15088749206</v>
      </c>
      <c r="C592" t="s">
        <v>0</v>
      </c>
      <c r="D592" t="s">
        <v>0</v>
      </c>
      <c r="E592" t="s">
        <v>0</v>
      </c>
      <c r="F592" t="s">
        <v>1</v>
      </c>
      <c r="G592" t="str">
        <f>"2018-11-20 10:27:11"</f>
        <v>2018-11-20 10:27:11</v>
      </c>
    </row>
    <row r="593" spans="1:7" x14ac:dyDescent="0.2">
      <c r="A593" t="s">
        <v>0</v>
      </c>
      <c r="B593" t="str">
        <f>"13059977432"</f>
        <v>13059977432</v>
      </c>
      <c r="C593" t="s">
        <v>0</v>
      </c>
      <c r="D593" t="s">
        <v>0</v>
      </c>
      <c r="E593" t="s">
        <v>0</v>
      </c>
      <c r="F593" t="s">
        <v>1</v>
      </c>
      <c r="G593" t="str">
        <f>"2018-11-20 10:26:35"</f>
        <v>2018-11-20 10:26:35</v>
      </c>
    </row>
    <row r="594" spans="1:7" x14ac:dyDescent="0.2">
      <c r="A594" t="s">
        <v>566</v>
      </c>
      <c r="B594" t="str">
        <f>"18787786150"</f>
        <v>18787786150</v>
      </c>
      <c r="C594" t="str">
        <f>"530425199506080321"</f>
        <v>530425199506080321</v>
      </c>
      <c r="D594" t="s">
        <v>0</v>
      </c>
      <c r="E594" t="s">
        <v>0</v>
      </c>
      <c r="F594" t="s">
        <v>1</v>
      </c>
      <c r="G594" t="str">
        <f>"2018-11-20 10:26:31"</f>
        <v>2018-11-20 10:26:31</v>
      </c>
    </row>
    <row r="595" spans="1:7" x14ac:dyDescent="0.2">
      <c r="A595" t="s">
        <v>567</v>
      </c>
      <c r="B595" t="str">
        <f>"15211529709"</f>
        <v>15211529709</v>
      </c>
      <c r="C595" t="str">
        <f>"431224199210152365"</f>
        <v>431224199210152365</v>
      </c>
      <c r="D595" t="s">
        <v>0</v>
      </c>
      <c r="E595" t="s">
        <v>0</v>
      </c>
      <c r="F595" t="s">
        <v>1</v>
      </c>
      <c r="G595" t="str">
        <f>"2018-11-20 10:26:30"</f>
        <v>2018-11-20 10:26:30</v>
      </c>
    </row>
    <row r="596" spans="1:7" x14ac:dyDescent="0.2">
      <c r="A596" t="s">
        <v>568</v>
      </c>
      <c r="B596" t="str">
        <f>"18971679323"</f>
        <v>18971679323</v>
      </c>
      <c r="C596" t="str">
        <f>"331022199304300974"</f>
        <v>331022199304300974</v>
      </c>
      <c r="D596" t="s">
        <v>569</v>
      </c>
      <c r="E596" t="s">
        <v>570</v>
      </c>
      <c r="F596" t="s">
        <v>1</v>
      </c>
      <c r="G596" t="str">
        <f>"2018-11-20 10:26:06"</f>
        <v>2018-11-20 10:26:06</v>
      </c>
    </row>
    <row r="597" spans="1:7" x14ac:dyDescent="0.2">
      <c r="A597" t="s">
        <v>571</v>
      </c>
      <c r="B597" t="str">
        <f>"13695659917"</f>
        <v>13695659917</v>
      </c>
      <c r="C597" t="str">
        <f>"340104199202240521"</f>
        <v>340104199202240521</v>
      </c>
      <c r="D597" t="s">
        <v>0</v>
      </c>
      <c r="E597" t="s">
        <v>0</v>
      </c>
      <c r="F597" t="s">
        <v>1</v>
      </c>
      <c r="G597" t="str">
        <f>"2018-11-20 10:26:06"</f>
        <v>2018-11-20 10:26:06</v>
      </c>
    </row>
    <row r="598" spans="1:7" x14ac:dyDescent="0.2">
      <c r="A598" t="s">
        <v>13</v>
      </c>
      <c r="B598" t="str">
        <f>"13986079145"</f>
        <v>13986079145</v>
      </c>
      <c r="C598" t="str">
        <f>"420102198304023715"</f>
        <v>420102198304023715</v>
      </c>
      <c r="D598" t="s">
        <v>0</v>
      </c>
      <c r="E598" t="s">
        <v>0</v>
      </c>
      <c r="F598" t="s">
        <v>1</v>
      </c>
      <c r="G598" t="str">
        <f>"2018-11-20 10:25:30"</f>
        <v>2018-11-20 10:25:30</v>
      </c>
    </row>
    <row r="599" spans="1:7" x14ac:dyDescent="0.2">
      <c r="A599" t="s">
        <v>572</v>
      </c>
      <c r="B599" t="str">
        <f>"13536731227"</f>
        <v>13536731227</v>
      </c>
      <c r="C599" t="str">
        <f>"441481198108270010"</f>
        <v>441481198108270010</v>
      </c>
      <c r="D599" t="s">
        <v>0</v>
      </c>
      <c r="E599" t="s">
        <v>0</v>
      </c>
      <c r="F599" t="s">
        <v>1</v>
      </c>
      <c r="G599" t="str">
        <f>"2018-11-20 10:25:11"</f>
        <v>2018-11-20 10:25:11</v>
      </c>
    </row>
    <row r="600" spans="1:7" x14ac:dyDescent="0.2">
      <c r="A600" t="s">
        <v>0</v>
      </c>
      <c r="B600" t="str">
        <f>"17627683246"</f>
        <v>17627683246</v>
      </c>
      <c r="C600" t="s">
        <v>0</v>
      </c>
      <c r="D600" t="s">
        <v>0</v>
      </c>
      <c r="E600" t="s">
        <v>0</v>
      </c>
      <c r="F600" t="s">
        <v>1</v>
      </c>
      <c r="G600" t="str">
        <f>"2018-11-20 10:25:11"</f>
        <v>2018-11-20 10:25:11</v>
      </c>
    </row>
    <row r="601" spans="1:7" x14ac:dyDescent="0.2">
      <c r="A601" t="s">
        <v>0</v>
      </c>
      <c r="B601" t="str">
        <f>"13217799274"</f>
        <v>13217799274</v>
      </c>
      <c r="C601" t="s">
        <v>0</v>
      </c>
      <c r="D601" t="s">
        <v>0</v>
      </c>
      <c r="E601" t="s">
        <v>0</v>
      </c>
      <c r="F601" t="s">
        <v>1</v>
      </c>
      <c r="G601" t="str">
        <f>"2018-11-20 10:24:58"</f>
        <v>2018-11-20 10:24:58</v>
      </c>
    </row>
    <row r="602" spans="1:7" x14ac:dyDescent="0.2">
      <c r="A602" t="s">
        <v>0</v>
      </c>
      <c r="B602" t="str">
        <f>"17639366953"</f>
        <v>17639366953</v>
      </c>
      <c r="C602" t="s">
        <v>0</v>
      </c>
      <c r="D602" t="s">
        <v>0</v>
      </c>
      <c r="E602" t="s">
        <v>0</v>
      </c>
      <c r="F602" t="s">
        <v>1</v>
      </c>
      <c r="G602" t="str">
        <f>"2018-11-20 10:24:40"</f>
        <v>2018-11-20 10:24:40</v>
      </c>
    </row>
    <row r="603" spans="1:7" x14ac:dyDescent="0.2">
      <c r="A603" t="s">
        <v>573</v>
      </c>
      <c r="B603" t="str">
        <f>"15162760969"</f>
        <v>15162760969</v>
      </c>
      <c r="C603" t="str">
        <f>"411326199710190717"</f>
        <v>411326199710190717</v>
      </c>
      <c r="D603" t="s">
        <v>0</v>
      </c>
      <c r="E603" t="s">
        <v>0</v>
      </c>
      <c r="F603" t="s">
        <v>1</v>
      </c>
      <c r="G603" t="str">
        <f>"2018-11-20 10:24:39"</f>
        <v>2018-11-20 10:24:39</v>
      </c>
    </row>
    <row r="604" spans="1:7" x14ac:dyDescent="0.2">
      <c r="A604" t="s">
        <v>574</v>
      </c>
      <c r="B604" t="str">
        <f>"13913990552"</f>
        <v>13913990552</v>
      </c>
      <c r="C604" t="str">
        <f>"32010219810429201X"</f>
        <v>32010219810429201X</v>
      </c>
      <c r="D604" t="s">
        <v>0</v>
      </c>
      <c r="E604" t="s">
        <v>0</v>
      </c>
      <c r="F604" t="s">
        <v>1</v>
      </c>
      <c r="G604" t="str">
        <f>"2018-11-20 10:24:34"</f>
        <v>2018-11-20 10:24:34</v>
      </c>
    </row>
    <row r="605" spans="1:7" x14ac:dyDescent="0.2">
      <c r="A605" t="s">
        <v>575</v>
      </c>
      <c r="B605" t="str">
        <f>"17711015529"</f>
        <v>17711015529</v>
      </c>
      <c r="C605" t="str">
        <f>"511023198608080160"</f>
        <v>511023198608080160</v>
      </c>
      <c r="D605" t="s">
        <v>0</v>
      </c>
      <c r="E605" t="s">
        <v>0</v>
      </c>
      <c r="F605" t="s">
        <v>1</v>
      </c>
      <c r="G605" t="str">
        <f>"2018-11-20 10:24:27"</f>
        <v>2018-11-20 10:24:27</v>
      </c>
    </row>
    <row r="606" spans="1:7" x14ac:dyDescent="0.2">
      <c r="A606" t="s">
        <v>576</v>
      </c>
      <c r="B606" t="str">
        <f>"18823735415"</f>
        <v>18823735415</v>
      </c>
      <c r="C606" t="str">
        <f>"452627199907271319"</f>
        <v>452627199907271319</v>
      </c>
      <c r="D606" t="s">
        <v>0</v>
      </c>
      <c r="E606" t="s">
        <v>0</v>
      </c>
      <c r="F606" t="s">
        <v>1</v>
      </c>
      <c r="G606" t="str">
        <f>"2018-11-20 10:24:08"</f>
        <v>2018-11-20 10:24:08</v>
      </c>
    </row>
    <row r="607" spans="1:7" x14ac:dyDescent="0.2">
      <c r="A607" t="s">
        <v>577</v>
      </c>
      <c r="B607" t="str">
        <f>"15121138702"</f>
        <v>15121138702</v>
      </c>
      <c r="C607" t="str">
        <f>"342201199508151634"</f>
        <v>342201199508151634</v>
      </c>
      <c r="D607" t="s">
        <v>0</v>
      </c>
      <c r="E607" t="s">
        <v>0</v>
      </c>
      <c r="F607" t="s">
        <v>1</v>
      </c>
      <c r="G607" t="str">
        <f>"2018-11-20 10:23:42"</f>
        <v>2018-11-20 10:23:42</v>
      </c>
    </row>
    <row r="608" spans="1:7" x14ac:dyDescent="0.2">
      <c r="A608" t="s">
        <v>578</v>
      </c>
      <c r="B608" t="str">
        <f>"13981023965"</f>
        <v>13981023965</v>
      </c>
      <c r="C608" t="str">
        <f>"510622199311223618"</f>
        <v>510622199311223618</v>
      </c>
      <c r="D608" t="s">
        <v>0</v>
      </c>
      <c r="E608" t="s">
        <v>0</v>
      </c>
      <c r="F608" t="s">
        <v>1</v>
      </c>
      <c r="G608" t="str">
        <f>"2018-11-20 10:23:41"</f>
        <v>2018-11-20 10:23:41</v>
      </c>
    </row>
    <row r="609" spans="1:7" x14ac:dyDescent="0.2">
      <c r="A609" t="s">
        <v>579</v>
      </c>
      <c r="B609" t="str">
        <f>"15504376227"</f>
        <v>15504376227</v>
      </c>
      <c r="C609" t="str">
        <f>"220422196911251635"</f>
        <v>220422196911251635</v>
      </c>
      <c r="D609" t="s">
        <v>0</v>
      </c>
      <c r="E609" t="s">
        <v>0</v>
      </c>
      <c r="F609" t="s">
        <v>1</v>
      </c>
      <c r="G609" t="str">
        <f>"2018-11-20 10:23:28"</f>
        <v>2018-11-20 10:23:28</v>
      </c>
    </row>
    <row r="610" spans="1:7" x14ac:dyDescent="0.2">
      <c r="A610" t="s">
        <v>580</v>
      </c>
      <c r="B610" t="str">
        <f>"17336111514"</f>
        <v>17336111514</v>
      </c>
      <c r="C610" t="str">
        <f>"36078119960124203X"</f>
        <v>36078119960124203X</v>
      </c>
      <c r="D610" t="s">
        <v>0</v>
      </c>
      <c r="E610" t="s">
        <v>0</v>
      </c>
      <c r="F610" t="s">
        <v>1</v>
      </c>
      <c r="G610" t="str">
        <f>"2018-11-20 10:23:26"</f>
        <v>2018-11-20 10:23:26</v>
      </c>
    </row>
    <row r="611" spans="1:7" x14ac:dyDescent="0.2">
      <c r="A611" t="s">
        <v>581</v>
      </c>
      <c r="B611" t="str">
        <f>"17563066964"</f>
        <v>17563066964</v>
      </c>
      <c r="C611" t="str">
        <f>"37152519930314597X"</f>
        <v>37152519930314597X</v>
      </c>
      <c r="D611" t="s">
        <v>0</v>
      </c>
      <c r="E611" t="s">
        <v>0</v>
      </c>
      <c r="F611" t="s">
        <v>1</v>
      </c>
      <c r="G611" t="str">
        <f>"2018-11-20 10:23:21"</f>
        <v>2018-11-20 10:23:21</v>
      </c>
    </row>
    <row r="612" spans="1:7" x14ac:dyDescent="0.2">
      <c r="A612" t="s">
        <v>0</v>
      </c>
      <c r="B612" t="str">
        <f>"18586347142"</f>
        <v>18586347142</v>
      </c>
      <c r="C612" t="s">
        <v>0</v>
      </c>
      <c r="D612" t="s">
        <v>0</v>
      </c>
      <c r="E612" t="s">
        <v>0</v>
      </c>
      <c r="F612" t="s">
        <v>1</v>
      </c>
      <c r="G612" t="str">
        <f>"2018-11-20 10:22:45"</f>
        <v>2018-11-20 10:22:45</v>
      </c>
    </row>
    <row r="613" spans="1:7" x14ac:dyDescent="0.2">
      <c r="A613" t="s">
        <v>582</v>
      </c>
      <c r="B613" t="str">
        <f>"15887202428"</f>
        <v>15887202428</v>
      </c>
      <c r="C613" t="str">
        <f>"532331198904150320"</f>
        <v>532331198904150320</v>
      </c>
      <c r="D613" t="s">
        <v>0</v>
      </c>
      <c r="E613" t="s">
        <v>0</v>
      </c>
      <c r="F613" t="s">
        <v>1</v>
      </c>
      <c r="G613" t="str">
        <f>"2018-11-20 10:21:57"</f>
        <v>2018-11-20 10:21:57</v>
      </c>
    </row>
    <row r="614" spans="1:7" x14ac:dyDescent="0.2">
      <c r="A614" t="s">
        <v>583</v>
      </c>
      <c r="B614" t="str">
        <f>"18070515342"</f>
        <v>18070515342</v>
      </c>
      <c r="C614" t="str">
        <f>"362401199305223612"</f>
        <v>362401199305223612</v>
      </c>
      <c r="D614" t="s">
        <v>0</v>
      </c>
      <c r="E614" t="s">
        <v>0</v>
      </c>
      <c r="F614" t="s">
        <v>1</v>
      </c>
      <c r="G614" t="str">
        <f>"2018-11-20 10:21:17"</f>
        <v>2018-11-20 10:21:17</v>
      </c>
    </row>
    <row r="615" spans="1:7" x14ac:dyDescent="0.2">
      <c r="A615" t="s">
        <v>0</v>
      </c>
      <c r="B615" t="str">
        <f>"18313901672"</f>
        <v>18313901672</v>
      </c>
      <c r="C615" t="s">
        <v>0</v>
      </c>
      <c r="D615" t="s">
        <v>0</v>
      </c>
      <c r="E615" t="s">
        <v>0</v>
      </c>
      <c r="F615" t="s">
        <v>1</v>
      </c>
      <c r="G615" t="str">
        <f>"2018-11-20 10:20:08"</f>
        <v>2018-11-20 10:20:08</v>
      </c>
    </row>
    <row r="616" spans="1:7" x14ac:dyDescent="0.2">
      <c r="A616" t="s">
        <v>584</v>
      </c>
      <c r="B616" t="str">
        <f>"13411075475"</f>
        <v>13411075475</v>
      </c>
      <c r="C616" t="str">
        <f>"441523199606217059"</f>
        <v>441523199606217059</v>
      </c>
      <c r="D616" t="s">
        <v>0</v>
      </c>
      <c r="E616" t="s">
        <v>0</v>
      </c>
      <c r="F616" t="s">
        <v>1</v>
      </c>
      <c r="G616" t="str">
        <f>"2018-11-20 10:20:04"</f>
        <v>2018-11-20 10:20:04</v>
      </c>
    </row>
    <row r="617" spans="1:7" x14ac:dyDescent="0.2">
      <c r="A617" t="s">
        <v>585</v>
      </c>
      <c r="B617" t="str">
        <f>"13680640611"</f>
        <v>13680640611</v>
      </c>
      <c r="C617" t="str">
        <f>"441721199212061045"</f>
        <v>441721199212061045</v>
      </c>
      <c r="D617" t="s">
        <v>0</v>
      </c>
      <c r="E617" t="s">
        <v>0</v>
      </c>
      <c r="F617" t="s">
        <v>1</v>
      </c>
      <c r="G617" t="str">
        <f>"2018-11-20 10:19:52"</f>
        <v>2018-11-20 10:19:52</v>
      </c>
    </row>
    <row r="618" spans="1:7" x14ac:dyDescent="0.2">
      <c r="A618" t="s">
        <v>586</v>
      </c>
      <c r="B618" t="str">
        <f>"13989192600"</f>
        <v>13989192600</v>
      </c>
      <c r="C618" t="str">
        <f>"511302198403015722"</f>
        <v>511302198403015722</v>
      </c>
      <c r="D618" t="s">
        <v>0</v>
      </c>
      <c r="E618" t="s">
        <v>0</v>
      </c>
      <c r="F618" t="s">
        <v>1</v>
      </c>
      <c r="G618" t="str">
        <f>"2018-11-20 10:19:32"</f>
        <v>2018-11-20 10:19:32</v>
      </c>
    </row>
    <row r="619" spans="1:7" x14ac:dyDescent="0.2">
      <c r="A619" t="s">
        <v>587</v>
      </c>
      <c r="B619" t="str">
        <f>"13481938541"</f>
        <v>13481938541</v>
      </c>
      <c r="C619" t="str">
        <f>"452223199408190517"</f>
        <v>452223199408190517</v>
      </c>
      <c r="D619" t="s">
        <v>0</v>
      </c>
      <c r="E619" t="s">
        <v>0</v>
      </c>
      <c r="F619" t="s">
        <v>1</v>
      </c>
      <c r="G619" t="str">
        <f>"2018-11-20 10:19:11"</f>
        <v>2018-11-20 10:19:11</v>
      </c>
    </row>
    <row r="620" spans="1:7" x14ac:dyDescent="0.2">
      <c r="A620" t="s">
        <v>0</v>
      </c>
      <c r="B620" t="str">
        <f>"15171929232"</f>
        <v>15171929232</v>
      </c>
      <c r="C620" t="s">
        <v>0</v>
      </c>
      <c r="D620" t="s">
        <v>0</v>
      </c>
      <c r="E620" t="s">
        <v>0</v>
      </c>
      <c r="F620" t="s">
        <v>1</v>
      </c>
      <c r="G620" t="str">
        <f>"2018-11-20 10:19:05"</f>
        <v>2018-11-20 10:19:05</v>
      </c>
    </row>
    <row r="621" spans="1:7" x14ac:dyDescent="0.2">
      <c r="A621" t="s">
        <v>588</v>
      </c>
      <c r="B621" t="str">
        <f>"13190588875"</f>
        <v>13190588875</v>
      </c>
      <c r="C621" t="str">
        <f>"640221196703051234"</f>
        <v>640221196703051234</v>
      </c>
      <c r="D621" t="s">
        <v>0</v>
      </c>
      <c r="E621" t="s">
        <v>0</v>
      </c>
      <c r="F621" t="s">
        <v>1</v>
      </c>
      <c r="G621" t="str">
        <f>"2018-11-20 10:18:23"</f>
        <v>2018-11-20 10:18:23</v>
      </c>
    </row>
    <row r="622" spans="1:7" x14ac:dyDescent="0.2">
      <c r="A622" t="s">
        <v>589</v>
      </c>
      <c r="B622" t="str">
        <f>"13847988707"</f>
        <v>13847988707</v>
      </c>
      <c r="C622" t="str">
        <f>"152201197310261040"</f>
        <v>152201197310261040</v>
      </c>
      <c r="D622" t="s">
        <v>0</v>
      </c>
      <c r="E622" t="s">
        <v>0</v>
      </c>
      <c r="F622" t="s">
        <v>1</v>
      </c>
      <c r="G622" t="str">
        <f>"2018-11-20 10:18:17"</f>
        <v>2018-11-20 10:18:17</v>
      </c>
    </row>
    <row r="623" spans="1:7" x14ac:dyDescent="0.2">
      <c r="A623" t="s">
        <v>590</v>
      </c>
      <c r="B623" t="str">
        <f>"13560468807"</f>
        <v>13560468807</v>
      </c>
      <c r="C623" t="str">
        <f>"44071119840324601X"</f>
        <v>44071119840324601X</v>
      </c>
      <c r="D623" t="s">
        <v>0</v>
      </c>
      <c r="E623" t="s">
        <v>0</v>
      </c>
      <c r="F623" t="s">
        <v>1</v>
      </c>
      <c r="G623" t="str">
        <f>"2018-11-20 10:17:35"</f>
        <v>2018-11-20 10:17:35</v>
      </c>
    </row>
    <row r="624" spans="1:7" x14ac:dyDescent="0.2">
      <c r="A624" t="s">
        <v>591</v>
      </c>
      <c r="B624" t="str">
        <f>"15162675492"</f>
        <v>15162675492</v>
      </c>
      <c r="C624" t="str">
        <f>"610424198209142871"</f>
        <v>610424198209142871</v>
      </c>
      <c r="D624" t="s">
        <v>0</v>
      </c>
      <c r="E624" t="s">
        <v>0</v>
      </c>
      <c r="F624" t="s">
        <v>1</v>
      </c>
      <c r="G624" t="str">
        <f>"2018-11-20 10:17:16"</f>
        <v>2018-11-20 10:17:16</v>
      </c>
    </row>
    <row r="625" spans="1:7" x14ac:dyDescent="0.2">
      <c r="A625" t="s">
        <v>592</v>
      </c>
      <c r="B625" t="str">
        <f>"17602455211"</f>
        <v>17602455211</v>
      </c>
      <c r="C625" t="str">
        <f>"211422199711176434"</f>
        <v>211422199711176434</v>
      </c>
      <c r="D625" t="s">
        <v>593</v>
      </c>
      <c r="E625" t="s">
        <v>594</v>
      </c>
      <c r="F625" t="s">
        <v>1</v>
      </c>
      <c r="G625" t="str">
        <f>"2018-11-20 10:16:43"</f>
        <v>2018-11-20 10:16:43</v>
      </c>
    </row>
    <row r="626" spans="1:7" x14ac:dyDescent="0.2">
      <c r="A626" t="s">
        <v>595</v>
      </c>
      <c r="B626" t="str">
        <f>"15822010587"</f>
        <v>15822010587</v>
      </c>
      <c r="C626" t="str">
        <f>"22032219981209293X"</f>
        <v>22032219981209293X</v>
      </c>
      <c r="D626" t="s">
        <v>596</v>
      </c>
      <c r="E626" t="s">
        <v>597</v>
      </c>
      <c r="F626" t="s">
        <v>1</v>
      </c>
      <c r="G626" t="str">
        <f>"2018-11-20 10:16:26"</f>
        <v>2018-11-20 10:16:26</v>
      </c>
    </row>
    <row r="627" spans="1:7" x14ac:dyDescent="0.2">
      <c r="A627" t="s">
        <v>598</v>
      </c>
      <c r="B627" t="str">
        <f>"13735073750"</f>
        <v>13735073750</v>
      </c>
      <c r="C627" t="str">
        <f>"330825196512095635"</f>
        <v>330825196512095635</v>
      </c>
      <c r="D627" t="s">
        <v>0</v>
      </c>
      <c r="E627" t="s">
        <v>0</v>
      </c>
      <c r="F627" t="s">
        <v>1</v>
      </c>
      <c r="G627" t="str">
        <f>"2018-11-20 10:15:34"</f>
        <v>2018-11-20 10:15:34</v>
      </c>
    </row>
    <row r="628" spans="1:7" x14ac:dyDescent="0.2">
      <c r="A628" t="s">
        <v>599</v>
      </c>
      <c r="B628" t="str">
        <f>"15344435780"</f>
        <v>15344435780</v>
      </c>
      <c r="C628" t="str">
        <f>"433123198304140010"</f>
        <v>433123198304140010</v>
      </c>
      <c r="D628" t="s">
        <v>600</v>
      </c>
      <c r="E628" t="s">
        <v>601</v>
      </c>
      <c r="F628" t="s">
        <v>1</v>
      </c>
      <c r="G628" t="str">
        <f>"2018-11-20 10:15:20"</f>
        <v>2018-11-20 10:15:20</v>
      </c>
    </row>
    <row r="629" spans="1:7" x14ac:dyDescent="0.2">
      <c r="A629" t="s">
        <v>602</v>
      </c>
      <c r="B629" t="str">
        <f>"18792812998"</f>
        <v>18792812998</v>
      </c>
      <c r="C629" t="str">
        <f>"610121197812242594"</f>
        <v>610121197812242594</v>
      </c>
      <c r="D629" t="s">
        <v>0</v>
      </c>
      <c r="E629" t="s">
        <v>0</v>
      </c>
      <c r="F629" t="s">
        <v>1</v>
      </c>
      <c r="G629" t="str">
        <f>"2018-11-20 10:15:15"</f>
        <v>2018-11-20 10:15:15</v>
      </c>
    </row>
    <row r="630" spans="1:7" x14ac:dyDescent="0.2">
      <c r="A630" t="s">
        <v>603</v>
      </c>
      <c r="B630" t="str">
        <f>"18262016836"</f>
        <v>18262016836</v>
      </c>
      <c r="C630" t="str">
        <f>"34282719721125391X"</f>
        <v>34282719721125391X</v>
      </c>
      <c r="D630" t="s">
        <v>604</v>
      </c>
      <c r="E630" t="s">
        <v>605</v>
      </c>
      <c r="F630" t="s">
        <v>1</v>
      </c>
      <c r="G630" t="str">
        <f>"2018-11-20 10:14:54"</f>
        <v>2018-11-20 10:14:54</v>
      </c>
    </row>
    <row r="631" spans="1:7" x14ac:dyDescent="0.2">
      <c r="A631" t="s">
        <v>0</v>
      </c>
      <c r="B631" t="str">
        <f>"18390179057"</f>
        <v>18390179057</v>
      </c>
      <c r="C631" t="s">
        <v>0</v>
      </c>
      <c r="D631" t="s">
        <v>0</v>
      </c>
      <c r="E631" t="s">
        <v>0</v>
      </c>
      <c r="F631" t="s">
        <v>1</v>
      </c>
      <c r="G631" t="str">
        <f>"2018-11-20 10:14:19"</f>
        <v>2018-11-20 10:14:19</v>
      </c>
    </row>
    <row r="632" spans="1:7" x14ac:dyDescent="0.2">
      <c r="A632" t="s">
        <v>606</v>
      </c>
      <c r="B632" t="str">
        <f>"15855064495"</f>
        <v>15855064495</v>
      </c>
      <c r="C632" t="str">
        <f>"341181198809225212"</f>
        <v>341181198809225212</v>
      </c>
      <c r="D632" t="s">
        <v>0</v>
      </c>
      <c r="E632" t="s">
        <v>0</v>
      </c>
      <c r="F632" t="s">
        <v>1</v>
      </c>
      <c r="G632" t="str">
        <f>"2018-11-20 10:14:19"</f>
        <v>2018-11-20 10:14:19</v>
      </c>
    </row>
    <row r="633" spans="1:7" x14ac:dyDescent="0.2">
      <c r="A633" t="s">
        <v>607</v>
      </c>
      <c r="B633" t="str">
        <f>"13019359808"</f>
        <v>13019359808</v>
      </c>
      <c r="C633" t="str">
        <f>"230506198509030910"</f>
        <v>230506198509030910</v>
      </c>
      <c r="D633" t="s">
        <v>0</v>
      </c>
      <c r="E633" t="s">
        <v>0</v>
      </c>
      <c r="F633" t="s">
        <v>1</v>
      </c>
      <c r="G633" t="str">
        <f>"2018-11-20 10:14:04"</f>
        <v>2018-11-20 10:14:04</v>
      </c>
    </row>
    <row r="634" spans="1:7" x14ac:dyDescent="0.2">
      <c r="A634" t="s">
        <v>0</v>
      </c>
      <c r="B634" t="str">
        <f>"18796330213"</f>
        <v>18796330213</v>
      </c>
      <c r="C634" t="s">
        <v>0</v>
      </c>
      <c r="D634" t="s">
        <v>0</v>
      </c>
      <c r="E634" t="s">
        <v>0</v>
      </c>
      <c r="F634" t="s">
        <v>1</v>
      </c>
      <c r="G634" t="str">
        <f>"2018-11-20 10:13:12"</f>
        <v>2018-11-20 10:13:12</v>
      </c>
    </row>
    <row r="635" spans="1:7" x14ac:dyDescent="0.2">
      <c r="A635" t="s">
        <v>608</v>
      </c>
      <c r="B635" t="str">
        <f>"13796792944"</f>
        <v>13796792944</v>
      </c>
      <c r="C635" t="str">
        <f>"232101198907243012"</f>
        <v>232101198907243012</v>
      </c>
      <c r="D635" t="s">
        <v>0</v>
      </c>
      <c r="E635" t="s">
        <v>0</v>
      </c>
      <c r="F635" t="s">
        <v>1</v>
      </c>
      <c r="G635" t="str">
        <f>"2018-11-20 10:13:11"</f>
        <v>2018-11-20 10:13:11</v>
      </c>
    </row>
    <row r="636" spans="1:7" x14ac:dyDescent="0.2">
      <c r="A636" t="s">
        <v>609</v>
      </c>
      <c r="B636" t="str">
        <f>"18289210670"</f>
        <v>18289210670</v>
      </c>
      <c r="C636" t="str">
        <f>"460033199208105973"</f>
        <v>460033199208105973</v>
      </c>
      <c r="D636" t="s">
        <v>0</v>
      </c>
      <c r="E636" t="s">
        <v>0</v>
      </c>
      <c r="F636" t="s">
        <v>1</v>
      </c>
      <c r="G636" t="str">
        <f>"2018-11-20 10:12:59"</f>
        <v>2018-11-20 10:12:59</v>
      </c>
    </row>
    <row r="637" spans="1:7" x14ac:dyDescent="0.2">
      <c r="A637" t="s">
        <v>610</v>
      </c>
      <c r="B637" t="str">
        <f>"18076242166"</f>
        <v>18076242166</v>
      </c>
      <c r="C637" t="str">
        <f>"500224198612034612"</f>
        <v>500224198612034612</v>
      </c>
      <c r="D637" t="s">
        <v>0</v>
      </c>
      <c r="E637" t="s">
        <v>0</v>
      </c>
      <c r="F637" t="s">
        <v>1</v>
      </c>
      <c r="G637" t="str">
        <f>"2018-11-20 10:12:29"</f>
        <v>2018-11-20 10:12:29</v>
      </c>
    </row>
    <row r="638" spans="1:7" x14ac:dyDescent="0.2">
      <c r="A638" t="s">
        <v>611</v>
      </c>
      <c r="B638" t="str">
        <f>"18516732281"</f>
        <v>18516732281</v>
      </c>
      <c r="C638" t="str">
        <f>"310230198712294157"</f>
        <v>310230198712294157</v>
      </c>
      <c r="D638" t="s">
        <v>0</v>
      </c>
      <c r="E638" t="s">
        <v>0</v>
      </c>
      <c r="F638" t="s">
        <v>1</v>
      </c>
      <c r="G638" t="str">
        <f>"2018-11-20 10:12:23"</f>
        <v>2018-11-20 10:12:23</v>
      </c>
    </row>
    <row r="639" spans="1:7" x14ac:dyDescent="0.2">
      <c r="A639" t="s">
        <v>612</v>
      </c>
      <c r="B639" t="str">
        <f>"13777819730"</f>
        <v>13777819730</v>
      </c>
      <c r="C639" t="str">
        <f>"430903198402130030"</f>
        <v>430903198402130030</v>
      </c>
      <c r="D639" t="s">
        <v>0</v>
      </c>
      <c r="E639" t="s">
        <v>0</v>
      </c>
      <c r="F639" t="s">
        <v>1</v>
      </c>
      <c r="G639" t="str">
        <f>"2018-11-20 10:12:08"</f>
        <v>2018-11-20 10:12:08</v>
      </c>
    </row>
    <row r="640" spans="1:7" x14ac:dyDescent="0.2">
      <c r="A640" t="s">
        <v>613</v>
      </c>
      <c r="B640" t="str">
        <f>"17733344344"</f>
        <v>17733344344</v>
      </c>
      <c r="C640" t="str">
        <f>"342201199203202437"</f>
        <v>342201199203202437</v>
      </c>
      <c r="D640" t="s">
        <v>0</v>
      </c>
      <c r="E640" t="s">
        <v>0</v>
      </c>
      <c r="F640" t="s">
        <v>1</v>
      </c>
      <c r="G640" t="str">
        <f>"2018-11-20 10:11:47"</f>
        <v>2018-11-20 10:11:47</v>
      </c>
    </row>
    <row r="641" spans="1:7" x14ac:dyDescent="0.2">
      <c r="A641" t="s">
        <v>0</v>
      </c>
      <c r="B641" t="str">
        <f>"15850370857"</f>
        <v>15850370857</v>
      </c>
      <c r="C641" t="s">
        <v>0</v>
      </c>
      <c r="D641" t="s">
        <v>0</v>
      </c>
      <c r="E641" t="s">
        <v>0</v>
      </c>
      <c r="F641" t="s">
        <v>1</v>
      </c>
      <c r="G641" t="str">
        <f>"2018-11-20 10:10:38"</f>
        <v>2018-11-20 10:10:38</v>
      </c>
    </row>
    <row r="642" spans="1:7" x14ac:dyDescent="0.2">
      <c r="A642" t="s">
        <v>614</v>
      </c>
      <c r="B642" t="str">
        <f>"13644974211"</f>
        <v>13644974211</v>
      </c>
      <c r="C642" t="str">
        <f>"210104199404256119"</f>
        <v>210104199404256119</v>
      </c>
      <c r="D642" t="s">
        <v>0</v>
      </c>
      <c r="E642" t="s">
        <v>0</v>
      </c>
      <c r="F642" t="s">
        <v>1</v>
      </c>
      <c r="G642" t="str">
        <f>"2018-11-20 10:09:59"</f>
        <v>2018-11-20 10:09:59</v>
      </c>
    </row>
    <row r="643" spans="1:7" x14ac:dyDescent="0.2">
      <c r="A643" t="s">
        <v>615</v>
      </c>
      <c r="B643" t="str">
        <f>"15979803676"</f>
        <v>15979803676</v>
      </c>
      <c r="C643" t="str">
        <f>"360726198910167812"</f>
        <v>360726198910167812</v>
      </c>
      <c r="D643" t="s">
        <v>616</v>
      </c>
      <c r="E643" t="s">
        <v>617</v>
      </c>
      <c r="F643" t="s">
        <v>1</v>
      </c>
      <c r="G643" t="str">
        <f>"2018-11-20 10:09:40"</f>
        <v>2018-11-20 10:09:40</v>
      </c>
    </row>
    <row r="644" spans="1:7" x14ac:dyDescent="0.2">
      <c r="A644" t="s">
        <v>618</v>
      </c>
      <c r="B644" t="str">
        <f>"15973519558"</f>
        <v>15973519558</v>
      </c>
      <c r="C644" t="str">
        <f>"430821199505173115"</f>
        <v>430821199505173115</v>
      </c>
      <c r="D644" t="s">
        <v>619</v>
      </c>
      <c r="E644" t="s">
        <v>620</v>
      </c>
      <c r="F644" t="s">
        <v>1</v>
      </c>
      <c r="G644" t="str">
        <f>"2018-11-20 10:09:27"</f>
        <v>2018-11-20 10:09:27</v>
      </c>
    </row>
    <row r="645" spans="1:7" x14ac:dyDescent="0.2">
      <c r="A645" t="s">
        <v>621</v>
      </c>
      <c r="B645" t="str">
        <f>"13953853900"</f>
        <v>13953853900</v>
      </c>
      <c r="C645" t="str">
        <f>"370902197404182718"</f>
        <v>370902197404182718</v>
      </c>
      <c r="D645" t="s">
        <v>0</v>
      </c>
      <c r="E645" t="s">
        <v>0</v>
      </c>
      <c r="F645" t="s">
        <v>1</v>
      </c>
      <c r="G645" t="str">
        <f>"2018-11-20 10:09:15"</f>
        <v>2018-11-20 10:09:15</v>
      </c>
    </row>
    <row r="646" spans="1:7" x14ac:dyDescent="0.2">
      <c r="A646" t="s">
        <v>622</v>
      </c>
      <c r="B646" t="str">
        <f>"18708219500"</f>
        <v>18708219500</v>
      </c>
      <c r="C646" t="str">
        <f>"41270119771016251X"</f>
        <v>41270119771016251X</v>
      </c>
      <c r="D646" t="s">
        <v>0</v>
      </c>
      <c r="E646" t="s">
        <v>0</v>
      </c>
      <c r="F646" t="s">
        <v>1</v>
      </c>
      <c r="G646" t="str">
        <f>"2018-11-20 10:08:57"</f>
        <v>2018-11-20 10:08:57</v>
      </c>
    </row>
    <row r="647" spans="1:7" x14ac:dyDescent="0.2">
      <c r="A647" t="s">
        <v>623</v>
      </c>
      <c r="B647" t="str">
        <f>"18388073105"</f>
        <v>18388073105</v>
      </c>
      <c r="C647" t="str">
        <f>"530113199410301327"</f>
        <v>530113199410301327</v>
      </c>
      <c r="D647" t="s">
        <v>0</v>
      </c>
      <c r="E647" t="s">
        <v>0</v>
      </c>
      <c r="F647" t="s">
        <v>1</v>
      </c>
      <c r="G647" t="str">
        <f>"2018-11-20 10:08:53"</f>
        <v>2018-11-20 10:08:53</v>
      </c>
    </row>
    <row r="648" spans="1:7" x14ac:dyDescent="0.2">
      <c r="A648" t="s">
        <v>0</v>
      </c>
      <c r="B648" t="str">
        <f>"15330643452"</f>
        <v>15330643452</v>
      </c>
      <c r="C648" t="s">
        <v>0</v>
      </c>
      <c r="D648" t="s">
        <v>0</v>
      </c>
      <c r="E648" t="s">
        <v>0</v>
      </c>
      <c r="F648" t="s">
        <v>1</v>
      </c>
      <c r="G648" t="str">
        <f>"2018-11-20 10:08:34"</f>
        <v>2018-11-20 10:08:34</v>
      </c>
    </row>
    <row r="649" spans="1:7" x14ac:dyDescent="0.2">
      <c r="A649" t="s">
        <v>624</v>
      </c>
      <c r="B649" t="str">
        <f>"13880856447"</f>
        <v>13880856447</v>
      </c>
      <c r="C649" t="str">
        <f>"510108198410251527"</f>
        <v>510108198410251527</v>
      </c>
      <c r="D649" t="s">
        <v>625</v>
      </c>
      <c r="E649" t="s">
        <v>626</v>
      </c>
      <c r="F649" t="s">
        <v>1</v>
      </c>
      <c r="G649" t="str">
        <f>"2018-11-20 10:08:29"</f>
        <v>2018-11-20 10:08:29</v>
      </c>
    </row>
    <row r="650" spans="1:7" x14ac:dyDescent="0.2">
      <c r="A650" t="s">
        <v>627</v>
      </c>
      <c r="B650" t="str">
        <f>"18328394680"</f>
        <v>18328394680</v>
      </c>
      <c r="C650" t="str">
        <f>"513434198912030056"</f>
        <v>513434198912030056</v>
      </c>
      <c r="D650" t="s">
        <v>0</v>
      </c>
      <c r="E650" t="s">
        <v>0</v>
      </c>
      <c r="F650" t="s">
        <v>1</v>
      </c>
      <c r="G650" t="str">
        <f>"2018-11-20 10:08:03"</f>
        <v>2018-11-20 10:08:03</v>
      </c>
    </row>
    <row r="651" spans="1:7" x14ac:dyDescent="0.2">
      <c r="A651" t="s">
        <v>628</v>
      </c>
      <c r="B651" t="str">
        <f>"18815817367"</f>
        <v>18815817367</v>
      </c>
      <c r="C651" t="str">
        <f>"450802199303080871"</f>
        <v>450802199303080871</v>
      </c>
      <c r="D651" t="s">
        <v>0</v>
      </c>
      <c r="E651" t="s">
        <v>0</v>
      </c>
      <c r="F651" t="s">
        <v>1</v>
      </c>
      <c r="G651" t="str">
        <f>"2018-11-20 10:07:31"</f>
        <v>2018-11-20 10:07:31</v>
      </c>
    </row>
    <row r="652" spans="1:7" x14ac:dyDescent="0.2">
      <c r="A652" t="s">
        <v>0</v>
      </c>
      <c r="B652" t="str">
        <f>"13990100273"</f>
        <v>13990100273</v>
      </c>
      <c r="C652" t="s">
        <v>0</v>
      </c>
      <c r="D652" t="s">
        <v>0</v>
      </c>
      <c r="E652" t="s">
        <v>0</v>
      </c>
      <c r="F652" t="s">
        <v>1</v>
      </c>
      <c r="G652" t="str">
        <f>"2018-11-20 10:07:26"</f>
        <v>2018-11-20 10:07:26</v>
      </c>
    </row>
    <row r="653" spans="1:7" x14ac:dyDescent="0.2">
      <c r="A653" t="s">
        <v>0</v>
      </c>
      <c r="B653" t="str">
        <f>"15816655679"</f>
        <v>15816655679</v>
      </c>
      <c r="C653" t="s">
        <v>0</v>
      </c>
      <c r="D653" t="s">
        <v>0</v>
      </c>
      <c r="E653" t="s">
        <v>0</v>
      </c>
      <c r="F653" t="s">
        <v>1</v>
      </c>
      <c r="G653" t="str">
        <f>"2018-11-20 10:06:31"</f>
        <v>2018-11-20 10:06:31</v>
      </c>
    </row>
    <row r="654" spans="1:7" x14ac:dyDescent="0.2">
      <c r="A654" t="s">
        <v>629</v>
      </c>
      <c r="B654" t="str">
        <f>"13888347087"</f>
        <v>13888347087</v>
      </c>
      <c r="C654" t="str">
        <f>"530127199412052713"</f>
        <v>530127199412052713</v>
      </c>
      <c r="D654" t="s">
        <v>0</v>
      </c>
      <c r="E654" t="s">
        <v>0</v>
      </c>
      <c r="F654" t="s">
        <v>1</v>
      </c>
      <c r="G654" t="str">
        <f>"2018-11-20 10:06:31"</f>
        <v>2018-11-20 10:06:31</v>
      </c>
    </row>
    <row r="655" spans="1:7" x14ac:dyDescent="0.2">
      <c r="A655" t="s">
        <v>630</v>
      </c>
      <c r="B655" t="str">
        <f>"17793893089"</f>
        <v>17793893089</v>
      </c>
      <c r="C655" t="str">
        <f>"620502199503150112"</f>
        <v>620502199503150112</v>
      </c>
      <c r="D655" t="s">
        <v>0</v>
      </c>
      <c r="E655" t="s">
        <v>0</v>
      </c>
      <c r="F655" t="s">
        <v>1</v>
      </c>
      <c r="G655" t="str">
        <f>"2018-11-20 10:05:23"</f>
        <v>2018-11-20 10:05:23</v>
      </c>
    </row>
    <row r="656" spans="1:7" x14ac:dyDescent="0.2">
      <c r="A656" t="s">
        <v>631</v>
      </c>
      <c r="B656" t="str">
        <f>"13979302375"</f>
        <v>13979302375</v>
      </c>
      <c r="C656" t="str">
        <f>"362321198610150013"</f>
        <v>362321198610150013</v>
      </c>
      <c r="D656" t="s">
        <v>0</v>
      </c>
      <c r="E656" t="s">
        <v>0</v>
      </c>
      <c r="F656" t="s">
        <v>1</v>
      </c>
      <c r="G656" t="str">
        <f>"2018-11-20 10:04:51"</f>
        <v>2018-11-20 10:04:51</v>
      </c>
    </row>
    <row r="657" spans="1:7" x14ac:dyDescent="0.2">
      <c r="A657" t="s">
        <v>2</v>
      </c>
      <c r="B657" t="str">
        <f>"13213211271"</f>
        <v>13213211271</v>
      </c>
      <c r="C657" t="str">
        <f>"410105198806120133"</f>
        <v>410105198806120133</v>
      </c>
      <c r="D657" t="s">
        <v>0</v>
      </c>
      <c r="E657" t="s">
        <v>0</v>
      </c>
      <c r="F657" t="s">
        <v>1</v>
      </c>
      <c r="G657" t="str">
        <f>"2018-11-20 10:04:38"</f>
        <v>2018-11-20 10:04:38</v>
      </c>
    </row>
    <row r="658" spans="1:7" x14ac:dyDescent="0.2">
      <c r="A658" t="s">
        <v>563</v>
      </c>
      <c r="B658" t="str">
        <f>"18260614504"</f>
        <v>18260614504</v>
      </c>
      <c r="C658" t="str">
        <f>"321181199308090031"</f>
        <v>321181199308090031</v>
      </c>
      <c r="D658" t="s">
        <v>0</v>
      </c>
      <c r="E658" t="s">
        <v>0</v>
      </c>
      <c r="F658" t="s">
        <v>1</v>
      </c>
      <c r="G658" t="str">
        <f>"2018-11-20 10:04:19"</f>
        <v>2018-11-20 10:04:19</v>
      </c>
    </row>
    <row r="659" spans="1:7" x14ac:dyDescent="0.2">
      <c r="A659" t="s">
        <v>632</v>
      </c>
      <c r="B659" t="str">
        <f>"18268890103"</f>
        <v>18268890103</v>
      </c>
      <c r="C659" t="str">
        <f>"342426199708021218"</f>
        <v>342426199708021218</v>
      </c>
      <c r="D659" t="s">
        <v>0</v>
      </c>
      <c r="E659" t="s">
        <v>0</v>
      </c>
      <c r="F659" t="s">
        <v>1</v>
      </c>
      <c r="G659" t="str">
        <f>"2018-11-20 10:03:55"</f>
        <v>2018-11-20 10:03:55</v>
      </c>
    </row>
    <row r="660" spans="1:7" x14ac:dyDescent="0.2">
      <c r="A660" t="s">
        <v>0</v>
      </c>
      <c r="B660" t="str">
        <f>"15140110836"</f>
        <v>15140110836</v>
      </c>
      <c r="C660" t="s">
        <v>0</v>
      </c>
      <c r="D660" t="s">
        <v>0</v>
      </c>
      <c r="E660" t="s">
        <v>0</v>
      </c>
      <c r="F660" t="s">
        <v>1</v>
      </c>
      <c r="G660" t="str">
        <f>"2018-11-20 10:03:40"</f>
        <v>2018-11-20 10:03:40</v>
      </c>
    </row>
    <row r="661" spans="1:7" x14ac:dyDescent="0.2">
      <c r="A661" t="s">
        <v>633</v>
      </c>
      <c r="B661" t="str">
        <f>"15835135102"</f>
        <v>15835135102</v>
      </c>
      <c r="C661" t="str">
        <f>"141121199307260182"</f>
        <v>141121199307260182</v>
      </c>
      <c r="D661" t="s">
        <v>0</v>
      </c>
      <c r="E661" t="s">
        <v>0</v>
      </c>
      <c r="F661" t="s">
        <v>1</v>
      </c>
      <c r="G661" t="str">
        <f>"2018-11-20 10:03:01"</f>
        <v>2018-11-20 10:03:01</v>
      </c>
    </row>
    <row r="662" spans="1:7" x14ac:dyDescent="0.2">
      <c r="A662" t="s">
        <v>634</v>
      </c>
      <c r="B662" t="str">
        <f>"13618733334"</f>
        <v>13618733334</v>
      </c>
      <c r="C662" t="str">
        <f>"532501198509170615"</f>
        <v>532501198509170615</v>
      </c>
      <c r="D662" t="s">
        <v>635</v>
      </c>
      <c r="E662" t="s">
        <v>636</v>
      </c>
      <c r="F662" t="s">
        <v>1</v>
      </c>
      <c r="G662" t="str">
        <f>"2018-11-20 10:02:54"</f>
        <v>2018-11-20 10:02:54</v>
      </c>
    </row>
    <row r="663" spans="1:7" x14ac:dyDescent="0.2">
      <c r="A663" t="s">
        <v>0</v>
      </c>
      <c r="B663" t="str">
        <f>"13058916454"</f>
        <v>13058916454</v>
      </c>
      <c r="C663" t="s">
        <v>0</v>
      </c>
      <c r="D663" t="s">
        <v>0</v>
      </c>
      <c r="E663" t="s">
        <v>0</v>
      </c>
      <c r="F663" t="s">
        <v>1</v>
      </c>
      <c r="G663" t="str">
        <f>"2018-11-20 10:01:41"</f>
        <v>2018-11-20 10:01:41</v>
      </c>
    </row>
    <row r="664" spans="1:7" x14ac:dyDescent="0.2">
      <c r="A664" t="s">
        <v>637</v>
      </c>
      <c r="B664" t="str">
        <f>"15902689489"</f>
        <v>15902689489</v>
      </c>
      <c r="C664" t="str">
        <f>"52222819960419243X"</f>
        <v>52222819960419243X</v>
      </c>
      <c r="D664" t="s">
        <v>0</v>
      </c>
      <c r="E664" t="s">
        <v>0</v>
      </c>
      <c r="F664" t="s">
        <v>1</v>
      </c>
      <c r="G664" t="str">
        <f>"2018-11-20 10:00:11"</f>
        <v>2018-11-20 10:00:11</v>
      </c>
    </row>
    <row r="665" spans="1:7" x14ac:dyDescent="0.2">
      <c r="A665" t="s">
        <v>638</v>
      </c>
      <c r="B665" t="str">
        <f>"15257868831"</f>
        <v>15257868831</v>
      </c>
      <c r="C665" t="str">
        <f>"330225199802090016"</f>
        <v>330225199802090016</v>
      </c>
      <c r="D665" t="s">
        <v>0</v>
      </c>
      <c r="E665" t="s">
        <v>0</v>
      </c>
      <c r="F665" t="s">
        <v>1</v>
      </c>
      <c r="G665" t="str">
        <f>"2018-11-20 10:00:06"</f>
        <v>2018-11-20 10:00:06</v>
      </c>
    </row>
    <row r="666" spans="1:7" x14ac:dyDescent="0.2">
      <c r="A666" t="s">
        <v>639</v>
      </c>
      <c r="B666" t="str">
        <f>"18684673121"</f>
        <v>18684673121</v>
      </c>
      <c r="C666" t="str">
        <f>"430122199010037830"</f>
        <v>430122199010037830</v>
      </c>
      <c r="D666" t="s">
        <v>0</v>
      </c>
      <c r="E666" t="s">
        <v>0</v>
      </c>
      <c r="F666" t="s">
        <v>1</v>
      </c>
      <c r="G666" t="str">
        <f>"2018-11-20 09:59:51"</f>
        <v>2018-11-20 09:59:51</v>
      </c>
    </row>
    <row r="667" spans="1:7" x14ac:dyDescent="0.2">
      <c r="A667" t="s">
        <v>640</v>
      </c>
      <c r="B667" t="str">
        <f>"18246902944"</f>
        <v>18246902944</v>
      </c>
      <c r="C667" t="str">
        <f>"230523198802032110"</f>
        <v>230523198802032110</v>
      </c>
      <c r="D667" t="s">
        <v>641</v>
      </c>
      <c r="E667" t="s">
        <v>642</v>
      </c>
      <c r="F667" t="s">
        <v>1</v>
      </c>
      <c r="G667" t="str">
        <f>"2018-11-20 09:59:16"</f>
        <v>2018-11-20 09:59:16</v>
      </c>
    </row>
    <row r="668" spans="1:7" x14ac:dyDescent="0.2">
      <c r="A668" t="s">
        <v>643</v>
      </c>
      <c r="B668" t="str">
        <f>"13903749374"</f>
        <v>13903749374</v>
      </c>
      <c r="C668" t="str">
        <f>"411082199403124212"</f>
        <v>411082199403124212</v>
      </c>
      <c r="D668" t="s">
        <v>644</v>
      </c>
      <c r="E668" t="s">
        <v>645</v>
      </c>
      <c r="F668" t="s">
        <v>1</v>
      </c>
      <c r="G668" t="str">
        <f>"2018-11-20 09:59:01"</f>
        <v>2018-11-20 09:59:01</v>
      </c>
    </row>
    <row r="669" spans="1:7" x14ac:dyDescent="0.2">
      <c r="A669" t="s">
        <v>0</v>
      </c>
      <c r="B669" t="str">
        <f>"17365567147"</f>
        <v>17365567147</v>
      </c>
      <c r="C669" t="s">
        <v>0</v>
      </c>
      <c r="D669" t="s">
        <v>0</v>
      </c>
      <c r="E669" t="s">
        <v>0</v>
      </c>
      <c r="F669" t="s">
        <v>1</v>
      </c>
      <c r="G669" t="str">
        <f>"2018-11-20 09:56:37"</f>
        <v>2018-11-20 09:56:37</v>
      </c>
    </row>
    <row r="670" spans="1:7" x14ac:dyDescent="0.2">
      <c r="A670" t="s">
        <v>646</v>
      </c>
      <c r="B670" t="str">
        <f>"13632351972"</f>
        <v>13632351972</v>
      </c>
      <c r="C670" t="str">
        <f>"440182198710162417"</f>
        <v>440182198710162417</v>
      </c>
      <c r="D670" t="s">
        <v>0</v>
      </c>
      <c r="E670" t="s">
        <v>0</v>
      </c>
      <c r="F670" t="s">
        <v>1</v>
      </c>
      <c r="G670" t="str">
        <f>"2018-11-20 09:55:54"</f>
        <v>2018-11-20 09:55:54</v>
      </c>
    </row>
    <row r="671" spans="1:7" x14ac:dyDescent="0.2">
      <c r="A671" t="s">
        <v>647</v>
      </c>
      <c r="B671" t="str">
        <f>"13963534634"</f>
        <v>13963534634</v>
      </c>
      <c r="C671" t="str">
        <f>"372501198103042429"</f>
        <v>372501198103042429</v>
      </c>
      <c r="D671" t="s">
        <v>0</v>
      </c>
      <c r="E671" t="s">
        <v>0</v>
      </c>
      <c r="F671" t="s">
        <v>1</v>
      </c>
      <c r="G671" t="str">
        <f>"2018-11-20 09:55:37"</f>
        <v>2018-11-20 09:55:37</v>
      </c>
    </row>
    <row r="672" spans="1:7" x14ac:dyDescent="0.2">
      <c r="A672" t="s">
        <v>648</v>
      </c>
      <c r="B672" t="str">
        <f>"13615527155"</f>
        <v>13615527155</v>
      </c>
      <c r="C672" t="str">
        <f>"340322198305260049"</f>
        <v>340322198305260049</v>
      </c>
      <c r="D672" t="s">
        <v>0</v>
      </c>
      <c r="E672" t="s">
        <v>0</v>
      </c>
      <c r="F672" t="s">
        <v>1</v>
      </c>
      <c r="G672" t="str">
        <f>"2018-11-20 09:54:56"</f>
        <v>2018-11-20 09:54:56</v>
      </c>
    </row>
    <row r="673" spans="1:7" x14ac:dyDescent="0.2">
      <c r="A673" t="s">
        <v>0</v>
      </c>
      <c r="B673" t="str">
        <f>"15578656804"</f>
        <v>15578656804</v>
      </c>
      <c r="C673" t="s">
        <v>0</v>
      </c>
      <c r="D673" t="s">
        <v>0</v>
      </c>
      <c r="E673" t="s">
        <v>0</v>
      </c>
      <c r="F673" t="s">
        <v>1</v>
      </c>
      <c r="G673" t="str">
        <f>"2018-11-20 09:54:10"</f>
        <v>2018-11-20 09:54:10</v>
      </c>
    </row>
    <row r="674" spans="1:7" x14ac:dyDescent="0.2">
      <c r="A674" t="s">
        <v>649</v>
      </c>
      <c r="B674" t="str">
        <f>"13450880474"</f>
        <v>13450880474</v>
      </c>
      <c r="C674" t="str">
        <f>"430426199406092571"</f>
        <v>430426199406092571</v>
      </c>
      <c r="D674" t="s">
        <v>0</v>
      </c>
      <c r="E674" t="s">
        <v>0</v>
      </c>
      <c r="F674" t="s">
        <v>1</v>
      </c>
      <c r="G674" t="str">
        <f>"2018-11-20 09:53:28"</f>
        <v>2018-11-20 09:53:28</v>
      </c>
    </row>
    <row r="675" spans="1:7" x14ac:dyDescent="0.2">
      <c r="A675" t="s">
        <v>650</v>
      </c>
      <c r="B675" t="str">
        <f>"15228894437"</f>
        <v>15228894437</v>
      </c>
      <c r="C675" t="str">
        <f>"513021198805256056"</f>
        <v>513021198805256056</v>
      </c>
      <c r="D675" t="s">
        <v>0</v>
      </c>
      <c r="E675" t="s">
        <v>0</v>
      </c>
      <c r="F675" t="s">
        <v>1</v>
      </c>
      <c r="G675" t="str">
        <f>"2018-11-20 09:53:20"</f>
        <v>2018-11-20 09:53:20</v>
      </c>
    </row>
    <row r="676" spans="1:7" x14ac:dyDescent="0.2">
      <c r="A676" t="s">
        <v>651</v>
      </c>
      <c r="B676" t="str">
        <f>"17771438884"</f>
        <v>17771438884</v>
      </c>
      <c r="C676" t="str">
        <f>"622425199612020035"</f>
        <v>622425199612020035</v>
      </c>
      <c r="D676" t="s">
        <v>0</v>
      </c>
      <c r="E676" t="s">
        <v>0</v>
      </c>
      <c r="F676" t="s">
        <v>1</v>
      </c>
      <c r="G676" t="str">
        <f>"2018-11-20 09:52:54"</f>
        <v>2018-11-20 09:52:54</v>
      </c>
    </row>
    <row r="677" spans="1:7" x14ac:dyDescent="0.2">
      <c r="A677" t="s">
        <v>0</v>
      </c>
      <c r="B677" t="str">
        <f>"13698783091"</f>
        <v>13698783091</v>
      </c>
      <c r="C677" t="s">
        <v>0</v>
      </c>
      <c r="D677" t="s">
        <v>0</v>
      </c>
      <c r="E677" t="s">
        <v>0</v>
      </c>
      <c r="F677" t="s">
        <v>1</v>
      </c>
      <c r="G677" t="str">
        <f>"2018-11-20 09:52:10"</f>
        <v>2018-11-20 09:52:10</v>
      </c>
    </row>
    <row r="678" spans="1:7" x14ac:dyDescent="0.2">
      <c r="A678" t="s">
        <v>0</v>
      </c>
      <c r="B678" t="str">
        <f>"13885379648"</f>
        <v>13885379648</v>
      </c>
      <c r="C678" t="s">
        <v>0</v>
      </c>
      <c r="D678" t="s">
        <v>0</v>
      </c>
      <c r="E678" t="s">
        <v>0</v>
      </c>
      <c r="F678" t="s">
        <v>1</v>
      </c>
      <c r="G678" t="str">
        <f>"2018-11-20 09:52:08"</f>
        <v>2018-11-20 09:52:08</v>
      </c>
    </row>
    <row r="679" spans="1:7" x14ac:dyDescent="0.2">
      <c r="A679" t="s">
        <v>0</v>
      </c>
      <c r="B679" t="str">
        <f>"18340920780"</f>
        <v>18340920780</v>
      </c>
      <c r="C679" t="s">
        <v>0</v>
      </c>
      <c r="D679" t="s">
        <v>0</v>
      </c>
      <c r="E679" t="s">
        <v>0</v>
      </c>
      <c r="F679" t="s">
        <v>1</v>
      </c>
      <c r="G679" t="str">
        <f>"2018-11-20 09:51:36"</f>
        <v>2018-11-20 09:51:36</v>
      </c>
    </row>
    <row r="680" spans="1:7" x14ac:dyDescent="0.2">
      <c r="A680" t="s">
        <v>652</v>
      </c>
      <c r="B680" t="str">
        <f>"15213541536"</f>
        <v>15213541536</v>
      </c>
      <c r="C680" t="str">
        <f>"50023419890423300X"</f>
        <v>50023419890423300X</v>
      </c>
      <c r="D680" t="s">
        <v>653</v>
      </c>
      <c r="E680" t="s">
        <v>654</v>
      </c>
      <c r="F680" t="s">
        <v>1</v>
      </c>
      <c r="G680" t="str">
        <f>"2018-11-20 09:51:08"</f>
        <v>2018-11-20 09:51:08</v>
      </c>
    </row>
    <row r="681" spans="1:7" x14ac:dyDescent="0.2">
      <c r="A681" t="s">
        <v>655</v>
      </c>
      <c r="B681" t="str">
        <f>"15083135102"</f>
        <v>15083135102</v>
      </c>
      <c r="C681" t="str">
        <f>"410725199009012829"</f>
        <v>410725199009012829</v>
      </c>
      <c r="D681" t="s">
        <v>0</v>
      </c>
      <c r="E681" t="s">
        <v>0</v>
      </c>
      <c r="F681" t="s">
        <v>1</v>
      </c>
      <c r="G681" t="str">
        <f>"2018-11-20 09:50:34"</f>
        <v>2018-11-20 09:50:34</v>
      </c>
    </row>
    <row r="682" spans="1:7" x14ac:dyDescent="0.2">
      <c r="A682" t="s">
        <v>656</v>
      </c>
      <c r="B682" t="str">
        <f>"13979098799"</f>
        <v>13979098799</v>
      </c>
      <c r="C682" t="str">
        <f>"360502197709090036"</f>
        <v>360502197709090036</v>
      </c>
      <c r="D682" t="s">
        <v>0</v>
      </c>
      <c r="E682" t="s">
        <v>0</v>
      </c>
      <c r="F682" t="s">
        <v>1</v>
      </c>
      <c r="G682" t="str">
        <f>"2018-11-20 09:50:28"</f>
        <v>2018-11-20 09:50:28</v>
      </c>
    </row>
    <row r="683" spans="1:7" x14ac:dyDescent="0.2">
      <c r="A683" t="s">
        <v>657</v>
      </c>
      <c r="B683" t="str">
        <f>"13437766233"</f>
        <v>13437766233</v>
      </c>
      <c r="C683" t="str">
        <f>"532625198108250514"</f>
        <v>532625198108250514</v>
      </c>
      <c r="D683" t="s">
        <v>658</v>
      </c>
      <c r="E683" t="s">
        <v>659</v>
      </c>
      <c r="F683" t="s">
        <v>1</v>
      </c>
      <c r="G683" t="str">
        <f>"2018-11-20 09:50:02"</f>
        <v>2018-11-20 09:50:02</v>
      </c>
    </row>
    <row r="684" spans="1:7" x14ac:dyDescent="0.2">
      <c r="A684" t="s">
        <v>660</v>
      </c>
      <c r="B684" t="str">
        <f>"15645736633"</f>
        <v>15645736633</v>
      </c>
      <c r="C684" t="str">
        <f>"231181199312260230"</f>
        <v>231181199312260230</v>
      </c>
      <c r="D684" t="s">
        <v>0</v>
      </c>
      <c r="E684" t="s">
        <v>0</v>
      </c>
      <c r="F684" t="s">
        <v>1</v>
      </c>
      <c r="G684" t="str">
        <f>"2018-11-20 09:49:56"</f>
        <v>2018-11-20 09:49:56</v>
      </c>
    </row>
    <row r="685" spans="1:7" x14ac:dyDescent="0.2">
      <c r="A685" t="s">
        <v>661</v>
      </c>
      <c r="B685" t="str">
        <f>"13895536075"</f>
        <v>13895536075</v>
      </c>
      <c r="C685" t="str">
        <f>"612726199511301525"</f>
        <v>612726199511301525</v>
      </c>
      <c r="D685" t="s">
        <v>0</v>
      </c>
      <c r="E685" t="s">
        <v>0</v>
      </c>
      <c r="F685" t="s">
        <v>1</v>
      </c>
      <c r="G685" t="str">
        <f>"2018-11-20 09:49:56"</f>
        <v>2018-11-20 09:49:56</v>
      </c>
    </row>
    <row r="686" spans="1:7" x14ac:dyDescent="0.2">
      <c r="A686" t="s">
        <v>662</v>
      </c>
      <c r="B686" t="str">
        <f>"18218877820"</f>
        <v>18218877820</v>
      </c>
      <c r="C686" t="str">
        <f>"440881199111287732"</f>
        <v>440881199111287732</v>
      </c>
      <c r="D686" t="s">
        <v>663</v>
      </c>
      <c r="E686" t="s">
        <v>664</v>
      </c>
      <c r="F686" t="s">
        <v>1</v>
      </c>
      <c r="G686" t="str">
        <f>"2018-11-20 09:49:34"</f>
        <v>2018-11-20 09:49:34</v>
      </c>
    </row>
    <row r="687" spans="1:7" x14ac:dyDescent="0.2">
      <c r="A687" t="s">
        <v>665</v>
      </c>
      <c r="B687" t="str">
        <f>"13573489210"</f>
        <v>13573489210</v>
      </c>
      <c r="C687" t="str">
        <f>"371427198902171929"</f>
        <v>371427198902171929</v>
      </c>
      <c r="D687" t="s">
        <v>0</v>
      </c>
      <c r="E687" t="s">
        <v>0</v>
      </c>
      <c r="F687" t="s">
        <v>1</v>
      </c>
      <c r="G687" t="str">
        <f>"2018-11-20 09:49:01"</f>
        <v>2018-11-20 09:49:01</v>
      </c>
    </row>
    <row r="688" spans="1:7" x14ac:dyDescent="0.2">
      <c r="A688" t="s">
        <v>666</v>
      </c>
      <c r="B688" t="str">
        <f>"18829613373"</f>
        <v>18829613373</v>
      </c>
      <c r="C688" t="str">
        <f>"610630199502220819"</f>
        <v>610630199502220819</v>
      </c>
      <c r="D688" t="s">
        <v>0</v>
      </c>
      <c r="E688" t="s">
        <v>0</v>
      </c>
      <c r="F688" t="s">
        <v>1</v>
      </c>
      <c r="G688" t="str">
        <f>"2018-11-20 09:48:39"</f>
        <v>2018-11-20 09:48:39</v>
      </c>
    </row>
    <row r="689" spans="1:7" x14ac:dyDescent="0.2">
      <c r="A689" t="s">
        <v>0</v>
      </c>
      <c r="B689" t="str">
        <f>"13876924317"</f>
        <v>13876924317</v>
      </c>
      <c r="C689" t="s">
        <v>0</v>
      </c>
      <c r="D689" t="s">
        <v>0</v>
      </c>
      <c r="E689" t="s">
        <v>0</v>
      </c>
      <c r="F689" t="s">
        <v>1</v>
      </c>
      <c r="G689" t="str">
        <f>"2018-11-20 09:48:25"</f>
        <v>2018-11-20 09:48:25</v>
      </c>
    </row>
    <row r="690" spans="1:7" x14ac:dyDescent="0.2">
      <c r="A690" t="s">
        <v>137</v>
      </c>
      <c r="B690" t="str">
        <f>"13136256668"</f>
        <v>13136256668</v>
      </c>
      <c r="C690" t="str">
        <f>"341226199405022334"</f>
        <v>341226199405022334</v>
      </c>
      <c r="D690" t="s">
        <v>667</v>
      </c>
      <c r="E690" t="s">
        <v>668</v>
      </c>
      <c r="F690" t="s">
        <v>1</v>
      </c>
      <c r="G690" t="str">
        <f>"2018-11-20 09:47:40"</f>
        <v>2018-11-20 09:47:40</v>
      </c>
    </row>
    <row r="691" spans="1:7" x14ac:dyDescent="0.2">
      <c r="A691" t="s">
        <v>669</v>
      </c>
      <c r="B691" t="str">
        <f>"18898256323"</f>
        <v>18898256323</v>
      </c>
      <c r="C691" t="str">
        <f>"460032198512317670"</f>
        <v>460032198512317670</v>
      </c>
      <c r="D691" t="s">
        <v>0</v>
      </c>
      <c r="E691" t="s">
        <v>0</v>
      </c>
      <c r="F691" t="s">
        <v>1</v>
      </c>
      <c r="G691" t="str">
        <f>"2018-11-20 09:46:55"</f>
        <v>2018-11-20 09:46:55</v>
      </c>
    </row>
    <row r="692" spans="1:7" x14ac:dyDescent="0.2">
      <c r="A692" t="s">
        <v>670</v>
      </c>
      <c r="B692" t="str">
        <f>"18617245367"</f>
        <v>18617245367</v>
      </c>
      <c r="C692" t="str">
        <f>"513424200008252512"</f>
        <v>513424200008252512</v>
      </c>
      <c r="D692" t="s">
        <v>0</v>
      </c>
      <c r="E692" t="s">
        <v>0</v>
      </c>
      <c r="F692" t="s">
        <v>1</v>
      </c>
      <c r="G692" t="str">
        <f>"2018-11-20 09:46:06"</f>
        <v>2018-11-20 09:46:06</v>
      </c>
    </row>
    <row r="693" spans="1:7" x14ac:dyDescent="0.2">
      <c r="A693" t="s">
        <v>0</v>
      </c>
      <c r="B693" t="str">
        <f>"15032992195"</f>
        <v>15032992195</v>
      </c>
      <c r="C693" t="s">
        <v>0</v>
      </c>
      <c r="D693" t="s">
        <v>0</v>
      </c>
      <c r="E693" t="s">
        <v>0</v>
      </c>
      <c r="F693" t="s">
        <v>1</v>
      </c>
      <c r="G693" t="str">
        <f>"2018-11-20 09:46:05"</f>
        <v>2018-11-20 09:46:05</v>
      </c>
    </row>
    <row r="694" spans="1:7" x14ac:dyDescent="0.2">
      <c r="A694" t="s">
        <v>671</v>
      </c>
      <c r="B694" t="str">
        <f>"13550186592"</f>
        <v>13550186592</v>
      </c>
      <c r="C694" t="str">
        <f>"513721199508231189"</f>
        <v>513721199508231189</v>
      </c>
      <c r="D694" t="s">
        <v>0</v>
      </c>
      <c r="E694" t="s">
        <v>0</v>
      </c>
      <c r="F694" t="s">
        <v>1</v>
      </c>
      <c r="G694" t="str">
        <f>"2018-11-20 09:45:00"</f>
        <v>2018-11-20 09:45:00</v>
      </c>
    </row>
    <row r="695" spans="1:7" x14ac:dyDescent="0.2">
      <c r="A695" t="s">
        <v>672</v>
      </c>
      <c r="B695" t="str">
        <f>"15626723735"</f>
        <v>15626723735</v>
      </c>
      <c r="C695" t="str">
        <f>"440921199401173513"</f>
        <v>440921199401173513</v>
      </c>
      <c r="D695" t="s">
        <v>0</v>
      </c>
      <c r="E695" t="s">
        <v>0</v>
      </c>
      <c r="F695" t="s">
        <v>1</v>
      </c>
      <c r="G695" t="str">
        <f>"2018-11-20 09:44:22"</f>
        <v>2018-11-20 09:44:22</v>
      </c>
    </row>
    <row r="696" spans="1:7" x14ac:dyDescent="0.2">
      <c r="A696" t="s">
        <v>673</v>
      </c>
      <c r="B696" t="str">
        <f>"15883650311"</f>
        <v>15883650311</v>
      </c>
      <c r="C696" t="str">
        <f>"510623200007299214"</f>
        <v>510623200007299214</v>
      </c>
      <c r="D696" t="s">
        <v>0</v>
      </c>
      <c r="E696" t="s">
        <v>0</v>
      </c>
      <c r="F696" t="s">
        <v>1</v>
      </c>
      <c r="G696" t="str">
        <f>"2018-11-20 09:44:21"</f>
        <v>2018-11-20 09:44:21</v>
      </c>
    </row>
    <row r="697" spans="1:7" x14ac:dyDescent="0.2">
      <c r="A697" t="s">
        <v>674</v>
      </c>
      <c r="B697" t="str">
        <f>"15876905463"</f>
        <v>15876905463</v>
      </c>
      <c r="C697" t="str">
        <f>"440921198612182132"</f>
        <v>440921198612182132</v>
      </c>
      <c r="D697" t="s">
        <v>0</v>
      </c>
      <c r="E697" t="s">
        <v>0</v>
      </c>
      <c r="F697" t="s">
        <v>1</v>
      </c>
      <c r="G697" t="str">
        <f>"2018-11-20 09:43:51"</f>
        <v>2018-11-20 09:43:51</v>
      </c>
    </row>
    <row r="698" spans="1:7" x14ac:dyDescent="0.2">
      <c r="A698" t="s">
        <v>675</v>
      </c>
      <c r="B698" t="str">
        <f>"15398260816"</f>
        <v>15398260816</v>
      </c>
      <c r="C698" t="str">
        <f>"342201198408107519"</f>
        <v>342201198408107519</v>
      </c>
      <c r="D698" t="s">
        <v>0</v>
      </c>
      <c r="E698" t="s">
        <v>0</v>
      </c>
      <c r="F698" t="s">
        <v>1</v>
      </c>
      <c r="G698" t="str">
        <f>"2018-11-20 09:43:32"</f>
        <v>2018-11-20 09:43:32</v>
      </c>
    </row>
    <row r="699" spans="1:7" x14ac:dyDescent="0.2">
      <c r="A699" t="s">
        <v>676</v>
      </c>
      <c r="B699" t="str">
        <f>"18911983400"</f>
        <v>18911983400</v>
      </c>
      <c r="C699" t="str">
        <f>"371482199009155730"</f>
        <v>371482199009155730</v>
      </c>
      <c r="D699" t="s">
        <v>0</v>
      </c>
      <c r="E699" t="s">
        <v>0</v>
      </c>
      <c r="F699" t="s">
        <v>1</v>
      </c>
      <c r="G699" t="str">
        <f>"2018-11-20 09:43:21"</f>
        <v>2018-11-20 09:43:21</v>
      </c>
    </row>
    <row r="700" spans="1:7" x14ac:dyDescent="0.2">
      <c r="A700" t="s">
        <v>677</v>
      </c>
      <c r="B700" t="str">
        <f>"13712908289"</f>
        <v>13712908289</v>
      </c>
      <c r="C700" t="str">
        <f>"445281198805020351"</f>
        <v>445281198805020351</v>
      </c>
      <c r="D700" t="s">
        <v>0</v>
      </c>
      <c r="E700" t="s">
        <v>0</v>
      </c>
      <c r="F700" t="s">
        <v>1</v>
      </c>
      <c r="G700" t="str">
        <f>"2018-11-20 09:43:11"</f>
        <v>2018-11-20 09:43:11</v>
      </c>
    </row>
    <row r="701" spans="1:7" x14ac:dyDescent="0.2">
      <c r="A701" t="s">
        <v>678</v>
      </c>
      <c r="B701" t="str">
        <f>"15048890889"</f>
        <v>15048890889</v>
      </c>
      <c r="C701" t="str">
        <f>"152823198301284318"</f>
        <v>152823198301284318</v>
      </c>
      <c r="D701" t="s">
        <v>679</v>
      </c>
      <c r="E701" t="s">
        <v>680</v>
      </c>
      <c r="F701" t="s">
        <v>1</v>
      </c>
      <c r="G701" t="str">
        <f>"2018-11-20 09:41:35"</f>
        <v>2018-11-20 09:41:35</v>
      </c>
    </row>
    <row r="702" spans="1:7" x14ac:dyDescent="0.2">
      <c r="A702" t="s">
        <v>0</v>
      </c>
      <c r="B702" t="str">
        <f>"15555634801"</f>
        <v>15555634801</v>
      </c>
      <c r="C702" t="s">
        <v>0</v>
      </c>
      <c r="D702" t="s">
        <v>0</v>
      </c>
      <c r="E702" t="s">
        <v>0</v>
      </c>
      <c r="F702" t="s">
        <v>1</v>
      </c>
      <c r="G702" t="str">
        <f>"2018-11-20 09:41:15"</f>
        <v>2018-11-20 09:41:15</v>
      </c>
    </row>
    <row r="703" spans="1:7" x14ac:dyDescent="0.2">
      <c r="A703" t="s">
        <v>681</v>
      </c>
      <c r="B703" t="str">
        <f>"18767359717"</f>
        <v>18767359717</v>
      </c>
      <c r="C703" t="str">
        <f>"340825197412290237"</f>
        <v>340825197412290237</v>
      </c>
      <c r="D703" t="s">
        <v>0</v>
      </c>
      <c r="E703" t="s">
        <v>0</v>
      </c>
      <c r="F703" t="s">
        <v>1</v>
      </c>
      <c r="G703" t="str">
        <f>"2018-11-20 09:40:58"</f>
        <v>2018-11-20 09:40:58</v>
      </c>
    </row>
    <row r="704" spans="1:7" x14ac:dyDescent="0.2">
      <c r="A704" t="s">
        <v>682</v>
      </c>
      <c r="B704" t="str">
        <f>"15338514050"</f>
        <v>15338514050</v>
      </c>
      <c r="C704" t="str">
        <f>"522225198810107511"</f>
        <v>522225198810107511</v>
      </c>
      <c r="D704" t="s">
        <v>0</v>
      </c>
      <c r="E704" t="s">
        <v>0</v>
      </c>
      <c r="F704" t="s">
        <v>1</v>
      </c>
      <c r="G704" t="str">
        <f>"2018-11-20 09:40:52"</f>
        <v>2018-11-20 09:40:52</v>
      </c>
    </row>
    <row r="705" spans="1:7" x14ac:dyDescent="0.2">
      <c r="A705" t="s">
        <v>683</v>
      </c>
      <c r="B705" t="str">
        <f>"15846955554"</f>
        <v>15846955554</v>
      </c>
      <c r="C705" t="str">
        <f>"230623198705310073"</f>
        <v>230623198705310073</v>
      </c>
      <c r="D705" t="s">
        <v>0</v>
      </c>
      <c r="E705" t="s">
        <v>0</v>
      </c>
      <c r="F705" t="s">
        <v>1</v>
      </c>
      <c r="G705" t="str">
        <f>"2018-11-20 09:40:11"</f>
        <v>2018-11-20 09:40:11</v>
      </c>
    </row>
    <row r="706" spans="1:7" x14ac:dyDescent="0.2">
      <c r="A706" t="s">
        <v>684</v>
      </c>
      <c r="B706" t="str">
        <f>"18571717157"</f>
        <v>18571717157</v>
      </c>
      <c r="C706" t="str">
        <f>"420104199006290011"</f>
        <v>420104199006290011</v>
      </c>
      <c r="D706" t="s">
        <v>0</v>
      </c>
      <c r="E706" t="s">
        <v>0</v>
      </c>
      <c r="F706" t="s">
        <v>1</v>
      </c>
      <c r="G706" t="str">
        <f>"2018-11-20 09:38:34"</f>
        <v>2018-11-20 09:38:34</v>
      </c>
    </row>
    <row r="707" spans="1:7" x14ac:dyDescent="0.2">
      <c r="A707" t="s">
        <v>685</v>
      </c>
      <c r="B707" t="str">
        <f>"13572371478"</f>
        <v>13572371478</v>
      </c>
      <c r="C707" t="str">
        <f>"610524199605264870"</f>
        <v>610524199605264870</v>
      </c>
      <c r="D707" t="s">
        <v>0</v>
      </c>
      <c r="E707" t="s">
        <v>0</v>
      </c>
      <c r="F707" t="s">
        <v>1</v>
      </c>
      <c r="G707" t="str">
        <f>"2018-11-20 09:38:30"</f>
        <v>2018-11-20 09:38:30</v>
      </c>
    </row>
    <row r="708" spans="1:7" x14ac:dyDescent="0.2">
      <c r="A708" t="s">
        <v>0</v>
      </c>
      <c r="B708" t="str">
        <f>"13939026631"</f>
        <v>13939026631</v>
      </c>
      <c r="C708" t="s">
        <v>0</v>
      </c>
      <c r="D708" t="s">
        <v>0</v>
      </c>
      <c r="E708" t="s">
        <v>0</v>
      </c>
      <c r="F708" t="s">
        <v>1</v>
      </c>
      <c r="G708" t="str">
        <f>"2018-11-20 09:38:23"</f>
        <v>2018-11-20 09:38:23</v>
      </c>
    </row>
    <row r="709" spans="1:7" x14ac:dyDescent="0.2">
      <c r="A709" t="s">
        <v>686</v>
      </c>
      <c r="B709" t="str">
        <f>"18205240235"</f>
        <v>18205240235</v>
      </c>
      <c r="C709" t="str">
        <f>"321321199101187834"</f>
        <v>321321199101187834</v>
      </c>
      <c r="D709" t="s">
        <v>0</v>
      </c>
      <c r="E709" t="s">
        <v>0</v>
      </c>
      <c r="F709" t="s">
        <v>1</v>
      </c>
      <c r="G709" t="str">
        <f>"2018-11-20 09:36:58"</f>
        <v>2018-11-20 09:36:58</v>
      </c>
    </row>
    <row r="710" spans="1:7" x14ac:dyDescent="0.2">
      <c r="A710" t="s">
        <v>0</v>
      </c>
      <c r="B710" t="str">
        <f>"15999676409"</f>
        <v>15999676409</v>
      </c>
      <c r="C710" t="s">
        <v>0</v>
      </c>
      <c r="D710" t="s">
        <v>0</v>
      </c>
      <c r="E710" t="s">
        <v>0</v>
      </c>
      <c r="F710" t="s">
        <v>1</v>
      </c>
      <c r="G710" t="str">
        <f>"2018-11-20 09:36:19"</f>
        <v>2018-11-20 09:36:19</v>
      </c>
    </row>
    <row r="711" spans="1:7" x14ac:dyDescent="0.2">
      <c r="A711" t="s">
        <v>687</v>
      </c>
      <c r="B711" t="str">
        <f>"13768066293"</f>
        <v>13768066293</v>
      </c>
      <c r="C711" t="str">
        <f>"452601198602260020"</f>
        <v>452601198602260020</v>
      </c>
      <c r="D711" t="s">
        <v>0</v>
      </c>
      <c r="E711" t="s">
        <v>0</v>
      </c>
      <c r="F711" t="s">
        <v>1</v>
      </c>
      <c r="G711" t="str">
        <f>"2018-11-20 09:36:00"</f>
        <v>2018-11-20 09:36:00</v>
      </c>
    </row>
    <row r="712" spans="1:7" x14ac:dyDescent="0.2">
      <c r="A712" t="s">
        <v>688</v>
      </c>
      <c r="B712" t="str">
        <f>"15158952789"</f>
        <v>15158952789</v>
      </c>
      <c r="C712" t="str">
        <f>"330782198712130635"</f>
        <v>330782198712130635</v>
      </c>
      <c r="D712" t="s">
        <v>0</v>
      </c>
      <c r="E712" t="s">
        <v>0</v>
      </c>
      <c r="F712" t="s">
        <v>1</v>
      </c>
      <c r="G712" t="str">
        <f>"2018-11-20 09:35:48"</f>
        <v>2018-11-20 09:35:48</v>
      </c>
    </row>
    <row r="713" spans="1:7" x14ac:dyDescent="0.2">
      <c r="A713" t="s">
        <v>689</v>
      </c>
      <c r="B713" t="str">
        <f>"13796154421"</f>
        <v>13796154421</v>
      </c>
      <c r="C713" t="str">
        <f>"211121198208281619"</f>
        <v>211121198208281619</v>
      </c>
      <c r="D713" t="s">
        <v>0</v>
      </c>
      <c r="E713" t="s">
        <v>0</v>
      </c>
      <c r="F713" t="s">
        <v>1</v>
      </c>
      <c r="G713" t="str">
        <f>"2018-11-20 09:35:07"</f>
        <v>2018-11-20 09:35:07</v>
      </c>
    </row>
    <row r="714" spans="1:7" x14ac:dyDescent="0.2">
      <c r="A714" t="s">
        <v>690</v>
      </c>
      <c r="B714" t="str">
        <f>"18462388905"</f>
        <v>18462388905</v>
      </c>
      <c r="C714" t="str">
        <f>"372929198905010283"</f>
        <v>372929198905010283</v>
      </c>
      <c r="D714" t="s">
        <v>0</v>
      </c>
      <c r="E714" t="s">
        <v>0</v>
      </c>
      <c r="F714" t="s">
        <v>1</v>
      </c>
      <c r="G714" t="str">
        <f>"2018-11-20 09:33:50"</f>
        <v>2018-11-20 09:33:50</v>
      </c>
    </row>
    <row r="715" spans="1:7" x14ac:dyDescent="0.2">
      <c r="A715" t="s">
        <v>691</v>
      </c>
      <c r="B715" t="str">
        <f>"13834392138"</f>
        <v>13834392138</v>
      </c>
      <c r="C715" t="str">
        <f>"142724199102024138"</f>
        <v>142724199102024138</v>
      </c>
      <c r="D715" t="s">
        <v>0</v>
      </c>
      <c r="E715" t="s">
        <v>0</v>
      </c>
      <c r="F715" t="s">
        <v>1</v>
      </c>
      <c r="G715" t="str">
        <f>"2018-11-20 09:33:37"</f>
        <v>2018-11-20 09:33:37</v>
      </c>
    </row>
    <row r="716" spans="1:7" x14ac:dyDescent="0.2">
      <c r="A716" t="s">
        <v>692</v>
      </c>
      <c r="B716" t="str">
        <f>"15880427256"</f>
        <v>15880427256</v>
      </c>
      <c r="C716" t="str">
        <f>"362523199303285610"</f>
        <v>362523199303285610</v>
      </c>
      <c r="D716" t="s">
        <v>0</v>
      </c>
      <c r="E716" t="s">
        <v>0</v>
      </c>
      <c r="F716" t="s">
        <v>1</v>
      </c>
      <c r="G716" t="str">
        <f>"2018-11-20 09:32:48"</f>
        <v>2018-11-20 09:32:48</v>
      </c>
    </row>
    <row r="717" spans="1:7" x14ac:dyDescent="0.2">
      <c r="A717" t="s">
        <v>693</v>
      </c>
      <c r="B717" t="str">
        <f>"17879319656"</f>
        <v>17879319656</v>
      </c>
      <c r="C717" t="str">
        <f>"362301199110142032"</f>
        <v>362301199110142032</v>
      </c>
      <c r="D717" t="s">
        <v>0</v>
      </c>
      <c r="E717" t="s">
        <v>0</v>
      </c>
      <c r="F717" t="s">
        <v>1</v>
      </c>
      <c r="G717" t="str">
        <f>"2018-11-20 09:32:25"</f>
        <v>2018-11-20 09:32:25</v>
      </c>
    </row>
    <row r="718" spans="1:7" x14ac:dyDescent="0.2">
      <c r="A718" t="s">
        <v>694</v>
      </c>
      <c r="B718" t="str">
        <f>"13959764717"</f>
        <v>13959764717</v>
      </c>
      <c r="C718" t="str">
        <f>"350583198605146614"</f>
        <v>350583198605146614</v>
      </c>
      <c r="D718" t="s">
        <v>0</v>
      </c>
      <c r="E718" t="s">
        <v>0</v>
      </c>
      <c r="F718" t="s">
        <v>1</v>
      </c>
      <c r="G718" t="str">
        <f>"2018-11-20 09:32:14"</f>
        <v>2018-11-20 09:32:14</v>
      </c>
    </row>
    <row r="719" spans="1:7" x14ac:dyDescent="0.2">
      <c r="A719" t="s">
        <v>695</v>
      </c>
      <c r="B719" t="str">
        <f>"13518028641"</f>
        <v>13518028641</v>
      </c>
      <c r="C719" t="str">
        <f>"460026199111033914"</f>
        <v>460026199111033914</v>
      </c>
      <c r="D719" t="s">
        <v>0</v>
      </c>
      <c r="E719" t="s">
        <v>0</v>
      </c>
      <c r="F719" t="s">
        <v>1</v>
      </c>
      <c r="G719" t="str">
        <f>"2018-11-20 09:30:44"</f>
        <v>2018-11-20 09:30:44</v>
      </c>
    </row>
    <row r="720" spans="1:7" x14ac:dyDescent="0.2">
      <c r="A720" t="s">
        <v>0</v>
      </c>
      <c r="B720" t="str">
        <f>"18660918738"</f>
        <v>18660918738</v>
      </c>
      <c r="C720" t="s">
        <v>0</v>
      </c>
      <c r="D720" t="s">
        <v>0</v>
      </c>
      <c r="E720" t="s">
        <v>0</v>
      </c>
      <c r="F720" t="s">
        <v>1</v>
      </c>
      <c r="G720" t="str">
        <f>"2018-11-20 09:28:52"</f>
        <v>2018-11-20 09:28:52</v>
      </c>
    </row>
    <row r="721" spans="1:7" x14ac:dyDescent="0.2">
      <c r="A721" t="s">
        <v>0</v>
      </c>
      <c r="B721" t="str">
        <f>"13831868753"</f>
        <v>13831868753</v>
      </c>
      <c r="C721" t="s">
        <v>0</v>
      </c>
      <c r="D721" t="s">
        <v>0</v>
      </c>
      <c r="E721" t="s">
        <v>0</v>
      </c>
      <c r="F721" t="s">
        <v>1</v>
      </c>
      <c r="G721" t="str">
        <f>"2018-11-20 09:28:22"</f>
        <v>2018-11-20 09:28:22</v>
      </c>
    </row>
    <row r="722" spans="1:7" x14ac:dyDescent="0.2">
      <c r="A722" t="s">
        <v>0</v>
      </c>
      <c r="B722" t="str">
        <f>"13771104405"</f>
        <v>13771104405</v>
      </c>
      <c r="C722" t="s">
        <v>0</v>
      </c>
      <c r="D722" t="s">
        <v>0</v>
      </c>
      <c r="E722" t="s">
        <v>0</v>
      </c>
      <c r="F722" t="s">
        <v>1</v>
      </c>
      <c r="G722" t="str">
        <f>"2018-11-20 09:28:12"</f>
        <v>2018-11-20 09:28:12</v>
      </c>
    </row>
    <row r="723" spans="1:7" x14ac:dyDescent="0.2">
      <c r="A723" t="s">
        <v>696</v>
      </c>
      <c r="B723" t="str">
        <f>"15233346696"</f>
        <v>15233346696</v>
      </c>
      <c r="C723" t="str">
        <f>"230183199705093412"</f>
        <v>230183199705093412</v>
      </c>
      <c r="D723" t="s">
        <v>697</v>
      </c>
      <c r="E723" t="s">
        <v>698</v>
      </c>
      <c r="F723" t="s">
        <v>1</v>
      </c>
      <c r="G723" t="str">
        <f>"2018-11-20 09:27:59"</f>
        <v>2018-11-20 09:27:59</v>
      </c>
    </row>
    <row r="724" spans="1:7" x14ac:dyDescent="0.2">
      <c r="A724" t="s">
        <v>699</v>
      </c>
      <c r="B724" t="str">
        <f>"17823786005"</f>
        <v>17823786005</v>
      </c>
      <c r="C724" t="str">
        <f>"511225197908091119"</f>
        <v>511225197908091119</v>
      </c>
      <c r="D724" t="s">
        <v>0</v>
      </c>
      <c r="E724" t="s">
        <v>0</v>
      </c>
      <c r="F724" t="s">
        <v>1</v>
      </c>
      <c r="G724" t="str">
        <f>"2018-11-20 09:27:49"</f>
        <v>2018-11-20 09:27:49</v>
      </c>
    </row>
    <row r="725" spans="1:7" x14ac:dyDescent="0.2">
      <c r="A725" t="s">
        <v>0</v>
      </c>
      <c r="B725" t="str">
        <f>"18778072205"</f>
        <v>18778072205</v>
      </c>
      <c r="C725" t="s">
        <v>0</v>
      </c>
      <c r="D725" t="s">
        <v>0</v>
      </c>
      <c r="E725" t="s">
        <v>0</v>
      </c>
      <c r="F725" t="s">
        <v>1</v>
      </c>
      <c r="G725" t="str">
        <f>"2018-11-20 09:26:51"</f>
        <v>2018-11-20 09:26:51</v>
      </c>
    </row>
    <row r="726" spans="1:7" x14ac:dyDescent="0.2">
      <c r="A726" t="s">
        <v>700</v>
      </c>
      <c r="B726" t="str">
        <f>"15547777833"</f>
        <v>15547777833</v>
      </c>
      <c r="C726" t="str">
        <f>"210921198601046116"</f>
        <v>210921198601046116</v>
      </c>
      <c r="D726" t="s">
        <v>0</v>
      </c>
      <c r="E726" t="s">
        <v>0</v>
      </c>
      <c r="F726" t="s">
        <v>1</v>
      </c>
      <c r="G726" t="str">
        <f>"2018-11-20 09:26:35"</f>
        <v>2018-11-20 09:26:35</v>
      </c>
    </row>
    <row r="727" spans="1:7" x14ac:dyDescent="0.2">
      <c r="A727" t="s">
        <v>0</v>
      </c>
      <c r="B727" t="str">
        <f>"18913694988"</f>
        <v>18913694988</v>
      </c>
      <c r="C727" t="s">
        <v>0</v>
      </c>
      <c r="D727" t="s">
        <v>0</v>
      </c>
      <c r="E727" t="s">
        <v>0</v>
      </c>
      <c r="F727" t="s">
        <v>1</v>
      </c>
      <c r="G727" t="str">
        <f>"2018-11-20 09:26:16"</f>
        <v>2018-11-20 09:26:16</v>
      </c>
    </row>
    <row r="728" spans="1:7" x14ac:dyDescent="0.2">
      <c r="A728" t="s">
        <v>701</v>
      </c>
      <c r="B728" t="str">
        <f>"13528041597"</f>
        <v>13528041597</v>
      </c>
      <c r="C728" t="str">
        <f>"441581199007172366"</f>
        <v>441581199007172366</v>
      </c>
      <c r="D728" t="s">
        <v>702</v>
      </c>
      <c r="E728" t="s">
        <v>703</v>
      </c>
      <c r="F728" t="s">
        <v>1</v>
      </c>
      <c r="G728" t="str">
        <f>"2018-11-20 09:25:49"</f>
        <v>2018-11-20 09:25:49</v>
      </c>
    </row>
    <row r="729" spans="1:7" x14ac:dyDescent="0.2">
      <c r="A729" t="s">
        <v>0</v>
      </c>
      <c r="B729" t="str">
        <f>"18803145828"</f>
        <v>18803145828</v>
      </c>
      <c r="C729" t="s">
        <v>0</v>
      </c>
      <c r="D729" t="s">
        <v>0</v>
      </c>
      <c r="E729" t="s">
        <v>0</v>
      </c>
      <c r="F729" t="s">
        <v>1</v>
      </c>
      <c r="G729" t="str">
        <f>"2018-11-20 09:25:20"</f>
        <v>2018-11-20 09:25:20</v>
      </c>
    </row>
    <row r="730" spans="1:7" x14ac:dyDescent="0.2">
      <c r="A730" t="s">
        <v>704</v>
      </c>
      <c r="B730" t="str">
        <f>"15734352211"</f>
        <v>15734352211</v>
      </c>
      <c r="C730" t="str">
        <f>"220882198701086018"</f>
        <v>220882198701086018</v>
      </c>
      <c r="D730" t="s">
        <v>0</v>
      </c>
      <c r="E730" t="s">
        <v>0</v>
      </c>
      <c r="F730" t="s">
        <v>1</v>
      </c>
      <c r="G730" t="str">
        <f>"2018-11-20 09:25:06"</f>
        <v>2018-11-20 09:25:06</v>
      </c>
    </row>
    <row r="731" spans="1:7" x14ac:dyDescent="0.2">
      <c r="A731" t="s">
        <v>705</v>
      </c>
      <c r="B731" t="str">
        <f>"18945104433"</f>
        <v>18945104433</v>
      </c>
      <c r="C731" t="str">
        <f>"220182197808041319"</f>
        <v>220182197808041319</v>
      </c>
      <c r="D731" t="s">
        <v>0</v>
      </c>
      <c r="E731" t="s">
        <v>0</v>
      </c>
      <c r="F731" t="s">
        <v>1</v>
      </c>
      <c r="G731" t="str">
        <f>"2018-11-20 09:25:03"</f>
        <v>2018-11-20 09:25:03</v>
      </c>
    </row>
    <row r="732" spans="1:7" x14ac:dyDescent="0.2">
      <c r="A732" t="s">
        <v>706</v>
      </c>
      <c r="B732" t="str">
        <f>"18785027016"</f>
        <v>18785027016</v>
      </c>
      <c r="C732" t="str">
        <f>"520103197807255628"</f>
        <v>520103197807255628</v>
      </c>
      <c r="D732" t="s">
        <v>0</v>
      </c>
      <c r="E732" t="s">
        <v>0</v>
      </c>
      <c r="F732" t="s">
        <v>1</v>
      </c>
      <c r="G732" t="str">
        <f>"2018-11-20 09:24:58"</f>
        <v>2018-11-20 09:24:58</v>
      </c>
    </row>
    <row r="733" spans="1:7" x14ac:dyDescent="0.2">
      <c r="A733" t="s">
        <v>0</v>
      </c>
      <c r="B733" t="str">
        <f>"13654187616"</f>
        <v>13654187616</v>
      </c>
      <c r="C733" t="s">
        <v>0</v>
      </c>
      <c r="D733" t="s">
        <v>0</v>
      </c>
      <c r="E733" t="s">
        <v>0</v>
      </c>
      <c r="F733" t="s">
        <v>1</v>
      </c>
      <c r="G733" t="str">
        <f>"2018-11-20 09:24:56"</f>
        <v>2018-11-20 09:24:56</v>
      </c>
    </row>
    <row r="734" spans="1:7" x14ac:dyDescent="0.2">
      <c r="A734" t="s">
        <v>3</v>
      </c>
      <c r="B734" t="str">
        <f>"13952226653"</f>
        <v>13952226653</v>
      </c>
      <c r="C734" t="str">
        <f>"320322197912250012"</f>
        <v>320322197912250012</v>
      </c>
      <c r="D734" t="s">
        <v>707</v>
      </c>
      <c r="E734" t="s">
        <v>708</v>
      </c>
      <c r="F734" t="s">
        <v>1</v>
      </c>
      <c r="G734" t="str">
        <f>"2018-11-20 09:24:23"</f>
        <v>2018-11-20 09:24:23</v>
      </c>
    </row>
    <row r="735" spans="1:7" x14ac:dyDescent="0.2">
      <c r="A735" t="s">
        <v>709</v>
      </c>
      <c r="B735" t="str">
        <f>"18763036364"</f>
        <v>18763036364</v>
      </c>
      <c r="C735" t="str">
        <f>"371323198711126139"</f>
        <v>371323198711126139</v>
      </c>
      <c r="D735" t="s">
        <v>710</v>
      </c>
      <c r="E735" t="s">
        <v>711</v>
      </c>
      <c r="F735" t="s">
        <v>1</v>
      </c>
      <c r="G735" t="str">
        <f>"2018-11-20 09:24:05"</f>
        <v>2018-11-20 09:24:05</v>
      </c>
    </row>
    <row r="736" spans="1:7" x14ac:dyDescent="0.2">
      <c r="A736" t="s">
        <v>137</v>
      </c>
      <c r="B736" t="str">
        <f>"13919848423"</f>
        <v>13919848423</v>
      </c>
      <c r="C736" t="str">
        <f>"620111198210120032"</f>
        <v>620111198210120032</v>
      </c>
      <c r="D736" t="s">
        <v>0</v>
      </c>
      <c r="E736" t="s">
        <v>0</v>
      </c>
      <c r="F736" t="s">
        <v>1</v>
      </c>
      <c r="G736" t="str">
        <f>"2018-11-20 09:23:51"</f>
        <v>2018-11-20 09:23:51</v>
      </c>
    </row>
    <row r="737" spans="1:7" x14ac:dyDescent="0.2">
      <c r="A737" t="s">
        <v>712</v>
      </c>
      <c r="B737" t="str">
        <f>"15219921922"</f>
        <v>15219921922</v>
      </c>
      <c r="C737" t="str">
        <f>"511502198809266012"</f>
        <v>511502198809266012</v>
      </c>
      <c r="D737" t="s">
        <v>0</v>
      </c>
      <c r="E737" t="s">
        <v>0</v>
      </c>
      <c r="F737" t="s">
        <v>1</v>
      </c>
      <c r="G737" t="str">
        <f>"2018-11-20 09:23:11"</f>
        <v>2018-11-20 09:23:11</v>
      </c>
    </row>
    <row r="738" spans="1:7" x14ac:dyDescent="0.2">
      <c r="A738" t="s">
        <v>713</v>
      </c>
      <c r="B738" t="str">
        <f>"18386708043"</f>
        <v>18386708043</v>
      </c>
      <c r="C738" t="str">
        <f>"522631198212110410"</f>
        <v>522631198212110410</v>
      </c>
      <c r="D738" t="s">
        <v>0</v>
      </c>
      <c r="E738" t="s">
        <v>0</v>
      </c>
      <c r="F738" t="s">
        <v>1</v>
      </c>
      <c r="G738" t="str">
        <f>"2018-11-20 09:22:37"</f>
        <v>2018-11-20 09:22:37</v>
      </c>
    </row>
    <row r="739" spans="1:7" x14ac:dyDescent="0.2">
      <c r="A739" t="s">
        <v>714</v>
      </c>
      <c r="B739" t="str">
        <f>"15807738071"</f>
        <v>15807738071</v>
      </c>
      <c r="C739" t="str">
        <f>"450311198711223012"</f>
        <v>450311198711223012</v>
      </c>
      <c r="D739" t="s">
        <v>0</v>
      </c>
      <c r="E739" t="s">
        <v>0</v>
      </c>
      <c r="F739" t="s">
        <v>1</v>
      </c>
      <c r="G739" t="str">
        <f>"2018-11-20 09:22:34"</f>
        <v>2018-11-20 09:22:34</v>
      </c>
    </row>
    <row r="740" spans="1:7" x14ac:dyDescent="0.2">
      <c r="A740" t="s">
        <v>715</v>
      </c>
      <c r="B740" t="str">
        <f>"18789531761"</f>
        <v>18789531761</v>
      </c>
      <c r="C740" t="str">
        <f>"45020519940611193X"</f>
        <v>45020519940611193X</v>
      </c>
      <c r="D740" t="s">
        <v>0</v>
      </c>
      <c r="E740" t="s">
        <v>0</v>
      </c>
      <c r="F740" t="s">
        <v>1</v>
      </c>
      <c r="G740" t="str">
        <f>"2018-11-20 09:22:23"</f>
        <v>2018-11-20 09:22:23</v>
      </c>
    </row>
    <row r="741" spans="1:7" x14ac:dyDescent="0.2">
      <c r="A741" t="s">
        <v>716</v>
      </c>
      <c r="B741" t="str">
        <f>"18675852373"</f>
        <v>18675852373</v>
      </c>
      <c r="C741" t="str">
        <f>"430102198606155539"</f>
        <v>430102198606155539</v>
      </c>
      <c r="D741" t="s">
        <v>0</v>
      </c>
      <c r="E741" t="s">
        <v>0</v>
      </c>
      <c r="F741" t="s">
        <v>1</v>
      </c>
      <c r="G741" t="str">
        <f>"2018-11-20 09:22:15"</f>
        <v>2018-11-20 09:22:15</v>
      </c>
    </row>
    <row r="742" spans="1:7" x14ac:dyDescent="0.2">
      <c r="A742" t="s">
        <v>717</v>
      </c>
      <c r="B742" t="str">
        <f>"15001060687"</f>
        <v>15001060687</v>
      </c>
      <c r="C742" t="str">
        <f>"230124197904262718"</f>
        <v>230124197904262718</v>
      </c>
      <c r="D742" t="s">
        <v>0</v>
      </c>
      <c r="E742" t="s">
        <v>0</v>
      </c>
      <c r="F742" t="s">
        <v>1</v>
      </c>
      <c r="G742" t="str">
        <f>"2018-11-20 09:22:13"</f>
        <v>2018-11-20 09:22:13</v>
      </c>
    </row>
    <row r="743" spans="1:7" x14ac:dyDescent="0.2">
      <c r="A743" t="s">
        <v>0</v>
      </c>
      <c r="B743" t="str">
        <f>"15257012106"</f>
        <v>15257012106</v>
      </c>
      <c r="C743" t="s">
        <v>0</v>
      </c>
      <c r="D743" t="s">
        <v>0</v>
      </c>
      <c r="E743" t="s">
        <v>0</v>
      </c>
      <c r="F743" t="s">
        <v>1</v>
      </c>
      <c r="G743" t="str">
        <f>"2018-11-20 09:21:09"</f>
        <v>2018-11-20 09:21:09</v>
      </c>
    </row>
    <row r="744" spans="1:7" x14ac:dyDescent="0.2">
      <c r="A744" t="s">
        <v>0</v>
      </c>
      <c r="B744" t="str">
        <f>"13004681951"</f>
        <v>13004681951</v>
      </c>
      <c r="C744" t="s">
        <v>0</v>
      </c>
      <c r="D744" t="s">
        <v>0</v>
      </c>
      <c r="E744" t="s">
        <v>0</v>
      </c>
      <c r="F744" t="s">
        <v>1</v>
      </c>
      <c r="G744" t="str">
        <f>"2018-11-20 09:20:35"</f>
        <v>2018-11-20 09:20:35</v>
      </c>
    </row>
    <row r="745" spans="1:7" x14ac:dyDescent="0.2">
      <c r="A745" t="s">
        <v>718</v>
      </c>
      <c r="B745" t="str">
        <f>"15227212858"</f>
        <v>15227212858</v>
      </c>
      <c r="C745" t="str">
        <f>"130984198707123015"</f>
        <v>130984198707123015</v>
      </c>
      <c r="D745" t="s">
        <v>0</v>
      </c>
      <c r="E745" t="s">
        <v>0</v>
      </c>
      <c r="F745" t="s">
        <v>1</v>
      </c>
      <c r="G745" t="str">
        <f>"2018-11-20 09:20:13"</f>
        <v>2018-11-20 09:20:13</v>
      </c>
    </row>
    <row r="746" spans="1:7" x14ac:dyDescent="0.2">
      <c r="A746" t="s">
        <v>719</v>
      </c>
      <c r="B746" t="str">
        <f>"13980749052"</f>
        <v>13980749052</v>
      </c>
      <c r="C746" t="str">
        <f>"510503198610151117"</f>
        <v>510503198610151117</v>
      </c>
      <c r="D746" t="s">
        <v>0</v>
      </c>
      <c r="E746" t="s">
        <v>0</v>
      </c>
      <c r="F746" t="s">
        <v>1</v>
      </c>
      <c r="G746" t="str">
        <f>"2018-11-20 09:19:26"</f>
        <v>2018-11-20 09:19:26</v>
      </c>
    </row>
    <row r="747" spans="1:7" x14ac:dyDescent="0.2">
      <c r="A747" t="s">
        <v>0</v>
      </c>
      <c r="B747" t="str">
        <f>"15840002731"</f>
        <v>15840002731</v>
      </c>
      <c r="C747" t="s">
        <v>0</v>
      </c>
      <c r="D747" t="s">
        <v>0</v>
      </c>
      <c r="E747" t="s">
        <v>0</v>
      </c>
      <c r="F747" t="s">
        <v>1</v>
      </c>
      <c r="G747" t="str">
        <f>"2018-11-20 09:19:15"</f>
        <v>2018-11-20 09:19:15</v>
      </c>
    </row>
    <row r="748" spans="1:7" x14ac:dyDescent="0.2">
      <c r="A748" t="s">
        <v>720</v>
      </c>
      <c r="B748" t="str">
        <f>"13164669676"</f>
        <v>13164669676</v>
      </c>
      <c r="C748" t="str">
        <f>"420683198403080016"</f>
        <v>420683198403080016</v>
      </c>
      <c r="D748" t="s">
        <v>0</v>
      </c>
      <c r="E748" t="s">
        <v>0</v>
      </c>
      <c r="F748" t="s">
        <v>1</v>
      </c>
      <c r="G748" t="str">
        <f>"2018-11-20 09:18:58"</f>
        <v>2018-11-20 09:18:58</v>
      </c>
    </row>
    <row r="749" spans="1:7" x14ac:dyDescent="0.2">
      <c r="A749" t="s">
        <v>721</v>
      </c>
      <c r="B749" t="str">
        <f>"18529531359"</f>
        <v>18529531359</v>
      </c>
      <c r="C749" t="str">
        <f>"45092219911008317X"</f>
        <v>45092219911008317X</v>
      </c>
      <c r="D749" t="s">
        <v>0</v>
      </c>
      <c r="E749" t="s">
        <v>0</v>
      </c>
      <c r="F749" t="s">
        <v>1</v>
      </c>
      <c r="G749" t="str">
        <f>"2018-11-20 09:17:14"</f>
        <v>2018-11-20 09:17:14</v>
      </c>
    </row>
    <row r="750" spans="1:7" x14ac:dyDescent="0.2">
      <c r="A750" t="s">
        <v>722</v>
      </c>
      <c r="B750" t="str">
        <f>"18874501239"</f>
        <v>18874501239</v>
      </c>
      <c r="C750" t="str">
        <f>"431281199306072615"</f>
        <v>431281199306072615</v>
      </c>
      <c r="D750" t="s">
        <v>0</v>
      </c>
      <c r="E750" t="s">
        <v>0</v>
      </c>
      <c r="F750" t="s">
        <v>1</v>
      </c>
      <c r="G750" t="str">
        <f>"2018-11-20 09:16:44"</f>
        <v>2018-11-20 09:16:44</v>
      </c>
    </row>
    <row r="751" spans="1:7" x14ac:dyDescent="0.2">
      <c r="A751" t="s">
        <v>0</v>
      </c>
      <c r="B751" t="str">
        <f>"13185761470"</f>
        <v>13185761470</v>
      </c>
      <c r="C751" t="s">
        <v>0</v>
      </c>
      <c r="D751" t="s">
        <v>0</v>
      </c>
      <c r="E751" t="s">
        <v>0</v>
      </c>
      <c r="F751" t="s">
        <v>1</v>
      </c>
      <c r="G751" t="str">
        <f>"2018-11-20 09:15:53"</f>
        <v>2018-11-20 09:15:53</v>
      </c>
    </row>
    <row r="752" spans="1:7" x14ac:dyDescent="0.2">
      <c r="A752" t="s">
        <v>0</v>
      </c>
      <c r="B752" t="str">
        <f>"15182614041"</f>
        <v>15182614041</v>
      </c>
      <c r="C752" t="s">
        <v>0</v>
      </c>
      <c r="D752" t="s">
        <v>0</v>
      </c>
      <c r="E752" t="s">
        <v>0</v>
      </c>
      <c r="F752" t="s">
        <v>1</v>
      </c>
      <c r="G752" t="str">
        <f>"2018-11-20 09:15:19"</f>
        <v>2018-11-20 09:15:19</v>
      </c>
    </row>
    <row r="753" spans="1:7" x14ac:dyDescent="0.2">
      <c r="A753" t="s">
        <v>0</v>
      </c>
      <c r="B753" t="str">
        <f>"15223342419"</f>
        <v>15223342419</v>
      </c>
      <c r="C753" t="s">
        <v>0</v>
      </c>
      <c r="D753" t="s">
        <v>0</v>
      </c>
      <c r="E753" t="s">
        <v>0</v>
      </c>
      <c r="F753" t="s">
        <v>1</v>
      </c>
      <c r="G753" t="str">
        <f>"2018-11-20 09:15:18"</f>
        <v>2018-11-20 09:15:18</v>
      </c>
    </row>
    <row r="754" spans="1:7" x14ac:dyDescent="0.2">
      <c r="A754" t="s">
        <v>723</v>
      </c>
      <c r="B754" t="str">
        <f>"15946608927"</f>
        <v>15946608927</v>
      </c>
      <c r="C754" t="str">
        <f>"230405198505040431"</f>
        <v>230405198505040431</v>
      </c>
      <c r="D754" t="s">
        <v>724</v>
      </c>
      <c r="E754" t="s">
        <v>725</v>
      </c>
      <c r="F754" t="s">
        <v>1</v>
      </c>
      <c r="G754" t="str">
        <f>"2018-11-20 09:14:53"</f>
        <v>2018-11-20 09:14:53</v>
      </c>
    </row>
    <row r="755" spans="1:7" x14ac:dyDescent="0.2">
      <c r="A755" t="s">
        <v>726</v>
      </c>
      <c r="B755" t="str">
        <f>"13783726972"</f>
        <v>13783726972</v>
      </c>
      <c r="C755" t="str">
        <f>"410522198703060631"</f>
        <v>410522198703060631</v>
      </c>
      <c r="D755" t="s">
        <v>0</v>
      </c>
      <c r="E755" t="s">
        <v>0</v>
      </c>
      <c r="F755" t="s">
        <v>1</v>
      </c>
      <c r="G755" t="str">
        <f>"2018-11-20 09:14:03"</f>
        <v>2018-11-20 09:14:03</v>
      </c>
    </row>
    <row r="756" spans="1:7" x14ac:dyDescent="0.2">
      <c r="A756" t="s">
        <v>727</v>
      </c>
      <c r="B756" t="str">
        <f>"18649334022"</f>
        <v>18649334022</v>
      </c>
      <c r="C756" t="str">
        <f>"14240219931116153X"</f>
        <v>14240219931116153X</v>
      </c>
      <c r="D756" t="s">
        <v>0</v>
      </c>
      <c r="E756" t="s">
        <v>0</v>
      </c>
      <c r="F756" t="s">
        <v>1</v>
      </c>
      <c r="G756" t="str">
        <f>"2018-11-20 09:13:33"</f>
        <v>2018-11-20 09:13:33</v>
      </c>
    </row>
    <row r="757" spans="1:7" x14ac:dyDescent="0.2">
      <c r="A757" t="s">
        <v>0</v>
      </c>
      <c r="B757" t="str">
        <f>"18257809791"</f>
        <v>18257809791</v>
      </c>
      <c r="C757" t="s">
        <v>0</v>
      </c>
      <c r="D757" t="s">
        <v>0</v>
      </c>
      <c r="E757" t="s">
        <v>0</v>
      </c>
      <c r="F757" t="s">
        <v>1</v>
      </c>
      <c r="G757" t="str">
        <f>"2018-11-20 09:13:20"</f>
        <v>2018-11-20 09:13:20</v>
      </c>
    </row>
    <row r="758" spans="1:7" x14ac:dyDescent="0.2">
      <c r="A758" t="s">
        <v>728</v>
      </c>
      <c r="B758" t="str">
        <f>"13802859126"</f>
        <v>13802859126</v>
      </c>
      <c r="C758" t="str">
        <f>"441226198306154314"</f>
        <v>441226198306154314</v>
      </c>
      <c r="D758" t="s">
        <v>729</v>
      </c>
      <c r="E758" t="s">
        <v>730</v>
      </c>
      <c r="F758" t="s">
        <v>1</v>
      </c>
      <c r="G758" t="str">
        <f>"2018-11-20 09:13:00"</f>
        <v>2018-11-20 09:13:00</v>
      </c>
    </row>
    <row r="759" spans="1:7" x14ac:dyDescent="0.2">
      <c r="A759" t="s">
        <v>0</v>
      </c>
      <c r="B759" t="str">
        <f>"13726767435"</f>
        <v>13726767435</v>
      </c>
      <c r="C759" t="s">
        <v>0</v>
      </c>
      <c r="D759" t="s">
        <v>0</v>
      </c>
      <c r="E759" t="s">
        <v>0</v>
      </c>
      <c r="F759" t="s">
        <v>1</v>
      </c>
      <c r="G759" t="str">
        <f>"2018-11-20 09:12:31"</f>
        <v>2018-11-20 09:12:31</v>
      </c>
    </row>
    <row r="760" spans="1:7" x14ac:dyDescent="0.2">
      <c r="A760" t="s">
        <v>0</v>
      </c>
      <c r="B760" t="str">
        <f>"15004391857"</f>
        <v>15004391857</v>
      </c>
      <c r="C760" t="s">
        <v>0</v>
      </c>
      <c r="D760" t="s">
        <v>0</v>
      </c>
      <c r="E760" t="s">
        <v>0</v>
      </c>
      <c r="F760" t="s">
        <v>1</v>
      </c>
      <c r="G760" t="str">
        <f>"2018-11-20 09:12:24"</f>
        <v>2018-11-20 09:12:24</v>
      </c>
    </row>
    <row r="761" spans="1:7" x14ac:dyDescent="0.2">
      <c r="A761" t="s">
        <v>0</v>
      </c>
      <c r="B761" t="str">
        <f>"13912526031"</f>
        <v>13912526031</v>
      </c>
      <c r="C761" t="s">
        <v>0</v>
      </c>
      <c r="D761" t="s">
        <v>0</v>
      </c>
      <c r="E761" t="s">
        <v>0</v>
      </c>
      <c r="F761" t="s">
        <v>1</v>
      </c>
      <c r="G761" t="str">
        <f>"2018-11-20 09:11:32"</f>
        <v>2018-11-20 09:11:32</v>
      </c>
    </row>
    <row r="762" spans="1:7" x14ac:dyDescent="0.2">
      <c r="A762" t="s">
        <v>0</v>
      </c>
      <c r="B762" t="str">
        <f>"13118380078"</f>
        <v>13118380078</v>
      </c>
      <c r="C762" t="s">
        <v>0</v>
      </c>
      <c r="D762" t="s">
        <v>0</v>
      </c>
      <c r="E762" t="s">
        <v>0</v>
      </c>
      <c r="F762" t="s">
        <v>1</v>
      </c>
      <c r="G762" t="str">
        <f>"2018-11-20 09:11:16"</f>
        <v>2018-11-20 09:11:16</v>
      </c>
    </row>
    <row r="763" spans="1:7" x14ac:dyDescent="0.2">
      <c r="A763" t="s">
        <v>731</v>
      </c>
      <c r="B763" t="str">
        <f>"13417733606"</f>
        <v>13417733606</v>
      </c>
      <c r="C763" t="str">
        <f>"500223198709023913"</f>
        <v>500223198709023913</v>
      </c>
      <c r="D763" t="s">
        <v>0</v>
      </c>
      <c r="E763" t="s">
        <v>0</v>
      </c>
      <c r="F763" t="s">
        <v>1</v>
      </c>
      <c r="G763" t="str">
        <f>"2018-11-20 09:11:13"</f>
        <v>2018-11-20 09:11:13</v>
      </c>
    </row>
    <row r="764" spans="1:7" x14ac:dyDescent="0.2">
      <c r="A764" t="s">
        <v>732</v>
      </c>
      <c r="B764" t="str">
        <f>"15170280500"</f>
        <v>15170280500</v>
      </c>
      <c r="C764" t="str">
        <f>"360428199305280818"</f>
        <v>360428199305280818</v>
      </c>
      <c r="D764" t="s">
        <v>0</v>
      </c>
      <c r="E764" t="s">
        <v>0</v>
      </c>
      <c r="F764" t="s">
        <v>1</v>
      </c>
      <c r="G764" t="str">
        <f>"2018-11-20 09:10:28"</f>
        <v>2018-11-20 09:10:28</v>
      </c>
    </row>
    <row r="765" spans="1:7" x14ac:dyDescent="0.2">
      <c r="A765" t="s">
        <v>733</v>
      </c>
      <c r="B765" t="str">
        <f>"17787210752"</f>
        <v>17787210752</v>
      </c>
      <c r="C765" t="str">
        <f>"533527199703030025"</f>
        <v>533527199703030025</v>
      </c>
      <c r="D765" t="s">
        <v>0</v>
      </c>
      <c r="E765" t="s">
        <v>0</v>
      </c>
      <c r="F765" t="s">
        <v>1</v>
      </c>
      <c r="G765" t="str">
        <f>"2018-11-20 09:10:05"</f>
        <v>2018-11-20 09:10:05</v>
      </c>
    </row>
    <row r="766" spans="1:7" x14ac:dyDescent="0.2">
      <c r="A766" t="s">
        <v>734</v>
      </c>
      <c r="B766" t="str">
        <f>"15194366751"</f>
        <v>15194366751</v>
      </c>
      <c r="C766" t="str">
        <f>"370686198705164113"</f>
        <v>370686198705164113</v>
      </c>
      <c r="D766" t="s">
        <v>0</v>
      </c>
      <c r="E766" t="s">
        <v>0</v>
      </c>
      <c r="F766" t="s">
        <v>1</v>
      </c>
      <c r="G766" t="str">
        <f>"2018-11-20 09:08:37"</f>
        <v>2018-11-20 09:08:37</v>
      </c>
    </row>
    <row r="767" spans="1:7" x14ac:dyDescent="0.2">
      <c r="A767" t="s">
        <v>735</v>
      </c>
      <c r="B767" t="str">
        <f>"13616731680"</f>
        <v>13616731680</v>
      </c>
      <c r="C767" t="str">
        <f>"511524198505047978"</f>
        <v>511524198505047978</v>
      </c>
      <c r="D767" t="s">
        <v>0</v>
      </c>
      <c r="E767" t="s">
        <v>0</v>
      </c>
      <c r="F767" t="s">
        <v>1</v>
      </c>
      <c r="G767" t="str">
        <f>"2018-11-20 09:07:46"</f>
        <v>2018-11-20 09:07:46</v>
      </c>
    </row>
    <row r="768" spans="1:7" x14ac:dyDescent="0.2">
      <c r="A768" t="s">
        <v>0</v>
      </c>
      <c r="B768" t="str">
        <f>"13282624087"</f>
        <v>13282624087</v>
      </c>
      <c r="C768" t="s">
        <v>0</v>
      </c>
      <c r="D768" t="s">
        <v>0</v>
      </c>
      <c r="E768" t="s">
        <v>0</v>
      </c>
      <c r="F768" t="s">
        <v>1</v>
      </c>
      <c r="G768" t="str">
        <f>"2018-11-20 09:06:36"</f>
        <v>2018-11-20 09:06:36</v>
      </c>
    </row>
    <row r="769" spans="1:7" x14ac:dyDescent="0.2">
      <c r="A769" t="s">
        <v>736</v>
      </c>
      <c r="B769" t="str">
        <f>"15222779556"</f>
        <v>15222779556</v>
      </c>
      <c r="C769" t="str">
        <f>"152127199512260342"</f>
        <v>152127199512260342</v>
      </c>
      <c r="D769" t="s">
        <v>0</v>
      </c>
      <c r="E769" t="s">
        <v>0</v>
      </c>
      <c r="F769" t="s">
        <v>1</v>
      </c>
      <c r="G769" t="str">
        <f>"2018-11-20 09:06:19"</f>
        <v>2018-11-20 09:06:19</v>
      </c>
    </row>
    <row r="770" spans="1:7" x14ac:dyDescent="0.2">
      <c r="A770" t="s">
        <v>737</v>
      </c>
      <c r="B770" t="str">
        <f>"15519787366"</f>
        <v>15519787366</v>
      </c>
      <c r="C770" t="str">
        <f>"522401199208060444"</f>
        <v>522401199208060444</v>
      </c>
      <c r="D770" t="s">
        <v>738</v>
      </c>
      <c r="E770" t="s">
        <v>739</v>
      </c>
      <c r="F770" t="s">
        <v>1</v>
      </c>
      <c r="G770" t="str">
        <f>"2018-11-20 09:06:12"</f>
        <v>2018-11-20 09:06:12</v>
      </c>
    </row>
    <row r="771" spans="1:7" x14ac:dyDescent="0.2">
      <c r="A771" t="s">
        <v>740</v>
      </c>
      <c r="B771" t="str">
        <f>"18640735226"</f>
        <v>18640735226</v>
      </c>
      <c r="C771" t="str">
        <f>"210521199212143775"</f>
        <v>210521199212143775</v>
      </c>
      <c r="D771" t="s">
        <v>0</v>
      </c>
      <c r="E771" t="s">
        <v>0</v>
      </c>
      <c r="F771" t="s">
        <v>1</v>
      </c>
      <c r="G771" t="str">
        <f>"2018-11-20 09:06:08"</f>
        <v>2018-11-20 09:06:08</v>
      </c>
    </row>
    <row r="772" spans="1:7" x14ac:dyDescent="0.2">
      <c r="A772" t="s">
        <v>294</v>
      </c>
      <c r="B772" t="str">
        <f>"18686338653"</f>
        <v>18686338653</v>
      </c>
      <c r="C772" t="str">
        <f>"220183198806185248"</f>
        <v>220183198806185248</v>
      </c>
      <c r="D772" t="s">
        <v>0</v>
      </c>
      <c r="E772" t="s">
        <v>0</v>
      </c>
      <c r="F772" t="s">
        <v>1</v>
      </c>
      <c r="G772" t="str">
        <f>"2018-11-20 09:06:01"</f>
        <v>2018-11-20 09:06:01</v>
      </c>
    </row>
    <row r="773" spans="1:7" x14ac:dyDescent="0.2">
      <c r="A773" t="s">
        <v>741</v>
      </c>
      <c r="B773" t="str">
        <f>"15952126663"</f>
        <v>15952126663</v>
      </c>
      <c r="C773" t="str">
        <f>"320382198405280218"</f>
        <v>320382198405280218</v>
      </c>
      <c r="D773" t="s">
        <v>0</v>
      </c>
      <c r="E773" t="s">
        <v>0</v>
      </c>
      <c r="F773" t="s">
        <v>1</v>
      </c>
      <c r="G773" t="str">
        <f>"2018-11-20 09:05:52"</f>
        <v>2018-11-20 09:05:52</v>
      </c>
    </row>
    <row r="774" spans="1:7" x14ac:dyDescent="0.2">
      <c r="A774" t="s">
        <v>742</v>
      </c>
      <c r="B774" t="str">
        <f>"18743531666"</f>
        <v>18743531666</v>
      </c>
      <c r="C774" t="str">
        <f>"220524198305080124"</f>
        <v>220524198305080124</v>
      </c>
      <c r="D774" t="s">
        <v>0</v>
      </c>
      <c r="E774" t="s">
        <v>0</v>
      </c>
      <c r="F774" t="s">
        <v>1</v>
      </c>
      <c r="G774" t="str">
        <f>"2018-11-20 09:02:31"</f>
        <v>2018-11-20 09:02:31</v>
      </c>
    </row>
    <row r="775" spans="1:7" x14ac:dyDescent="0.2">
      <c r="A775" t="s">
        <v>0</v>
      </c>
      <c r="B775" t="str">
        <f>"13186751854"</f>
        <v>13186751854</v>
      </c>
      <c r="C775" t="s">
        <v>0</v>
      </c>
      <c r="D775" t="s">
        <v>0</v>
      </c>
      <c r="E775" t="s">
        <v>0</v>
      </c>
      <c r="F775" t="s">
        <v>1</v>
      </c>
      <c r="G775" t="str">
        <f>"2018-11-20 09:01:22"</f>
        <v>2018-11-20 09:01:22</v>
      </c>
    </row>
    <row r="776" spans="1:7" x14ac:dyDescent="0.2">
      <c r="A776" t="s">
        <v>743</v>
      </c>
      <c r="B776" t="str">
        <f>"13772663476"</f>
        <v>13772663476</v>
      </c>
      <c r="C776" t="str">
        <f>"610323198303127342"</f>
        <v>610323198303127342</v>
      </c>
      <c r="D776" t="s">
        <v>0</v>
      </c>
      <c r="E776" t="s">
        <v>0</v>
      </c>
      <c r="F776" t="s">
        <v>1</v>
      </c>
      <c r="G776" t="str">
        <f>"2018-11-20 09:00:19"</f>
        <v>2018-11-20 09:00:19</v>
      </c>
    </row>
    <row r="777" spans="1:7" x14ac:dyDescent="0.2">
      <c r="A777" t="s">
        <v>744</v>
      </c>
      <c r="B777" t="str">
        <f>"13874589171"</f>
        <v>13874589171</v>
      </c>
      <c r="C777" t="str">
        <f>"431223199011054432"</f>
        <v>431223199011054432</v>
      </c>
      <c r="D777" t="s">
        <v>0</v>
      </c>
      <c r="E777" t="s">
        <v>0</v>
      </c>
      <c r="F777" t="s">
        <v>1</v>
      </c>
      <c r="G777" t="str">
        <f>"2018-11-20 09:00:09"</f>
        <v>2018-11-20 09:00:09</v>
      </c>
    </row>
    <row r="778" spans="1:7" x14ac:dyDescent="0.2">
      <c r="A778" t="s">
        <v>745</v>
      </c>
      <c r="B778" t="str">
        <f>"15628808952"</f>
        <v>15628808952</v>
      </c>
      <c r="C778" t="str">
        <f>"370104199405163314"</f>
        <v>370104199405163314</v>
      </c>
      <c r="D778" t="s">
        <v>0</v>
      </c>
      <c r="E778" t="s">
        <v>0</v>
      </c>
      <c r="F778" t="s">
        <v>1</v>
      </c>
      <c r="G778" t="str">
        <f>"2018-11-20 08:59:23"</f>
        <v>2018-11-20 08:59:23</v>
      </c>
    </row>
    <row r="779" spans="1:7" x14ac:dyDescent="0.2">
      <c r="A779" t="s">
        <v>0</v>
      </c>
      <c r="B779" t="str">
        <f>"13073873242"</f>
        <v>13073873242</v>
      </c>
      <c r="C779" t="s">
        <v>0</v>
      </c>
      <c r="D779" t="s">
        <v>0</v>
      </c>
      <c r="E779" t="s">
        <v>0</v>
      </c>
      <c r="F779" t="s">
        <v>1</v>
      </c>
      <c r="G779" t="str">
        <f>"2018-11-20 08:58:46"</f>
        <v>2018-11-20 08:58:46</v>
      </c>
    </row>
    <row r="780" spans="1:7" x14ac:dyDescent="0.2">
      <c r="A780" t="s">
        <v>746</v>
      </c>
      <c r="B780" t="str">
        <f>"15826743711"</f>
        <v>15826743711</v>
      </c>
      <c r="C780" t="str">
        <f>"42900119771023769X"</f>
        <v>42900119771023769X</v>
      </c>
      <c r="D780" t="s">
        <v>0</v>
      </c>
      <c r="E780" t="s">
        <v>0</v>
      </c>
      <c r="F780" t="s">
        <v>1</v>
      </c>
      <c r="G780" t="str">
        <f>"2018-11-20 08:57:58"</f>
        <v>2018-11-20 08:57:58</v>
      </c>
    </row>
    <row r="781" spans="1:7" x14ac:dyDescent="0.2">
      <c r="A781" t="s">
        <v>0</v>
      </c>
      <c r="B781" t="str">
        <f>"13056874745"</f>
        <v>13056874745</v>
      </c>
      <c r="C781" t="s">
        <v>0</v>
      </c>
      <c r="D781" t="s">
        <v>0</v>
      </c>
      <c r="E781" t="s">
        <v>0</v>
      </c>
      <c r="F781" t="s">
        <v>1</v>
      </c>
      <c r="G781" t="str">
        <f>"2018-11-20 08:57:19"</f>
        <v>2018-11-20 08:57:19</v>
      </c>
    </row>
    <row r="782" spans="1:7" x14ac:dyDescent="0.2">
      <c r="A782" t="s">
        <v>747</v>
      </c>
      <c r="B782" t="str">
        <f>"13597733205"</f>
        <v>13597733205</v>
      </c>
      <c r="C782" t="str">
        <f>"421125199101208234"</f>
        <v>421125199101208234</v>
      </c>
      <c r="D782" t="s">
        <v>0</v>
      </c>
      <c r="E782" t="s">
        <v>0</v>
      </c>
      <c r="F782" t="s">
        <v>1</v>
      </c>
      <c r="G782" t="str">
        <f>"2018-11-20 08:57:10"</f>
        <v>2018-11-20 08:57:10</v>
      </c>
    </row>
    <row r="783" spans="1:7" x14ac:dyDescent="0.2">
      <c r="A783" t="s">
        <v>748</v>
      </c>
      <c r="B783" t="str">
        <f>"18501579629"</f>
        <v>18501579629</v>
      </c>
      <c r="C783" t="str">
        <f>"510824199602091735"</f>
        <v>510824199602091735</v>
      </c>
      <c r="D783" t="s">
        <v>0</v>
      </c>
      <c r="E783" t="s">
        <v>0</v>
      </c>
      <c r="F783" t="s">
        <v>1</v>
      </c>
      <c r="G783" t="str">
        <f>"2018-11-20 08:56:53"</f>
        <v>2018-11-20 08:56:53</v>
      </c>
    </row>
    <row r="784" spans="1:7" x14ac:dyDescent="0.2">
      <c r="A784" t="s">
        <v>749</v>
      </c>
      <c r="B784" t="str">
        <f>"15072015927"</f>
        <v>15072015927</v>
      </c>
      <c r="C784" t="str">
        <f>"420281199308316115"</f>
        <v>420281199308316115</v>
      </c>
      <c r="D784" t="s">
        <v>750</v>
      </c>
      <c r="E784" t="s">
        <v>751</v>
      </c>
      <c r="F784" t="s">
        <v>1</v>
      </c>
      <c r="G784" t="str">
        <f>"2018-11-20 08:55:48"</f>
        <v>2018-11-20 08:55:48</v>
      </c>
    </row>
    <row r="785" spans="1:7" x14ac:dyDescent="0.2">
      <c r="A785" t="s">
        <v>752</v>
      </c>
      <c r="B785" t="str">
        <f>"13720295359"</f>
        <v>13720295359</v>
      </c>
      <c r="C785" t="str">
        <f>"420112198503212415"</f>
        <v>420112198503212415</v>
      </c>
      <c r="D785" t="s">
        <v>0</v>
      </c>
      <c r="E785" t="s">
        <v>0</v>
      </c>
      <c r="F785" t="s">
        <v>1</v>
      </c>
      <c r="G785" t="str">
        <f>"2018-11-20 08:55:07"</f>
        <v>2018-11-20 08:55:07</v>
      </c>
    </row>
    <row r="786" spans="1:7" x14ac:dyDescent="0.2">
      <c r="A786" t="s">
        <v>0</v>
      </c>
      <c r="B786" t="str">
        <f>"13713447336"</f>
        <v>13713447336</v>
      </c>
      <c r="C786" t="s">
        <v>0</v>
      </c>
      <c r="D786" t="s">
        <v>0</v>
      </c>
      <c r="E786" t="s">
        <v>0</v>
      </c>
      <c r="F786" t="s">
        <v>1</v>
      </c>
      <c r="G786" t="str">
        <f>"2018-11-20 08:53:52"</f>
        <v>2018-11-20 08:53:52</v>
      </c>
    </row>
    <row r="787" spans="1:7" x14ac:dyDescent="0.2">
      <c r="A787" t="s">
        <v>0</v>
      </c>
      <c r="B787" t="str">
        <f>"15877189251"</f>
        <v>15877189251</v>
      </c>
      <c r="C787" t="s">
        <v>0</v>
      </c>
      <c r="D787" t="s">
        <v>0</v>
      </c>
      <c r="E787" t="s">
        <v>0</v>
      </c>
      <c r="F787" t="s">
        <v>1</v>
      </c>
      <c r="G787" t="str">
        <f>"2018-11-20 08:52:38"</f>
        <v>2018-11-20 08:52:38</v>
      </c>
    </row>
    <row r="788" spans="1:7" x14ac:dyDescent="0.2">
      <c r="A788" t="s">
        <v>753</v>
      </c>
      <c r="B788" t="str">
        <f>"18376620377"</f>
        <v>18376620377</v>
      </c>
      <c r="C788" t="str">
        <f>"452127199305100611"</f>
        <v>452127199305100611</v>
      </c>
      <c r="D788" t="s">
        <v>754</v>
      </c>
      <c r="E788" t="s">
        <v>755</v>
      </c>
      <c r="F788" t="s">
        <v>1</v>
      </c>
      <c r="G788" t="str">
        <f>"2018-11-20 08:51:28"</f>
        <v>2018-11-20 08:51:28</v>
      </c>
    </row>
    <row r="789" spans="1:7" x14ac:dyDescent="0.2">
      <c r="A789" t="s">
        <v>756</v>
      </c>
      <c r="B789" t="str">
        <f>"13919787521"</f>
        <v>13919787521</v>
      </c>
      <c r="C789" t="str">
        <f>"62012319890209175X"</f>
        <v>62012319890209175X</v>
      </c>
      <c r="D789" t="s">
        <v>0</v>
      </c>
      <c r="E789" t="s">
        <v>0</v>
      </c>
      <c r="F789" t="s">
        <v>1</v>
      </c>
      <c r="G789" t="str">
        <f>"2018-11-20 08:51:04"</f>
        <v>2018-11-20 08:51:04</v>
      </c>
    </row>
    <row r="790" spans="1:7" x14ac:dyDescent="0.2">
      <c r="A790" t="s">
        <v>757</v>
      </c>
      <c r="B790" t="str">
        <f>"13877434334"</f>
        <v>13877434334</v>
      </c>
      <c r="C790" t="str">
        <f>"450481199702050219"</f>
        <v>450481199702050219</v>
      </c>
      <c r="D790" t="s">
        <v>0</v>
      </c>
      <c r="E790" t="s">
        <v>0</v>
      </c>
      <c r="F790" t="s">
        <v>1</v>
      </c>
      <c r="G790" t="str">
        <f>"2018-11-20 08:47:54"</f>
        <v>2018-11-20 08:47:54</v>
      </c>
    </row>
    <row r="791" spans="1:7" x14ac:dyDescent="0.2">
      <c r="A791" t="s">
        <v>758</v>
      </c>
      <c r="B791" t="str">
        <f>"15979471823"</f>
        <v>15979471823</v>
      </c>
      <c r="C791" t="str">
        <f>"360313199607201521"</f>
        <v>360313199607201521</v>
      </c>
      <c r="D791" t="s">
        <v>0</v>
      </c>
      <c r="E791" t="s">
        <v>0</v>
      </c>
      <c r="F791" t="s">
        <v>1</v>
      </c>
      <c r="G791" t="str">
        <f>"2018-11-20 08:47:41"</f>
        <v>2018-11-20 08:47:41</v>
      </c>
    </row>
    <row r="792" spans="1:7" x14ac:dyDescent="0.2">
      <c r="A792" t="s">
        <v>759</v>
      </c>
      <c r="B792" t="str">
        <f>"13807661297"</f>
        <v>13807661297</v>
      </c>
      <c r="C792" t="str">
        <f>"460003199608180229"</f>
        <v>460003199608180229</v>
      </c>
      <c r="D792" t="s">
        <v>0</v>
      </c>
      <c r="E792" t="s">
        <v>0</v>
      </c>
      <c r="F792" t="s">
        <v>1</v>
      </c>
      <c r="G792" t="str">
        <f>"2018-11-20 08:46:46"</f>
        <v>2018-11-20 08:46:46</v>
      </c>
    </row>
    <row r="793" spans="1:7" x14ac:dyDescent="0.2">
      <c r="A793" t="s">
        <v>760</v>
      </c>
      <c r="B793" t="str">
        <f>"15078355034"</f>
        <v>15078355034</v>
      </c>
      <c r="C793" t="str">
        <f>"45032219990827102X"</f>
        <v>45032219990827102X</v>
      </c>
      <c r="D793" t="s">
        <v>0</v>
      </c>
      <c r="E793" t="s">
        <v>0</v>
      </c>
      <c r="F793" t="s">
        <v>1</v>
      </c>
      <c r="G793" t="str">
        <f>"2018-11-20 08:46:07"</f>
        <v>2018-11-20 08:46:07</v>
      </c>
    </row>
    <row r="794" spans="1:7" x14ac:dyDescent="0.2">
      <c r="A794" t="s">
        <v>761</v>
      </c>
      <c r="B794" t="str">
        <f>"18283213209"</f>
        <v>18283213209</v>
      </c>
      <c r="C794" t="str">
        <f>"511011199510107440"</f>
        <v>511011199510107440</v>
      </c>
      <c r="D794" t="s">
        <v>0</v>
      </c>
      <c r="E794" t="s">
        <v>0</v>
      </c>
      <c r="F794" t="s">
        <v>1</v>
      </c>
      <c r="G794" t="str">
        <f>"2018-11-20 08:45:24"</f>
        <v>2018-11-20 08:45:24</v>
      </c>
    </row>
    <row r="795" spans="1:7" x14ac:dyDescent="0.2">
      <c r="A795" t="s">
        <v>762</v>
      </c>
      <c r="B795" t="str">
        <f>"15226279227"</f>
        <v>15226279227</v>
      </c>
      <c r="C795" t="str">
        <f>"640221198808213913"</f>
        <v>640221198808213913</v>
      </c>
      <c r="D795" t="s">
        <v>0</v>
      </c>
      <c r="E795" t="s">
        <v>0</v>
      </c>
      <c r="F795" t="s">
        <v>1</v>
      </c>
      <c r="G795" t="str">
        <f>"2018-11-20 08:44:00"</f>
        <v>2018-11-20 08:44:00</v>
      </c>
    </row>
    <row r="796" spans="1:7" x14ac:dyDescent="0.2">
      <c r="A796" t="s">
        <v>5</v>
      </c>
      <c r="B796" t="str">
        <f>"15018531901"</f>
        <v>15018531901</v>
      </c>
      <c r="C796" t="str">
        <f>"412822200005253098"</f>
        <v>412822200005253098</v>
      </c>
      <c r="D796" t="s">
        <v>0</v>
      </c>
      <c r="E796" t="s">
        <v>0</v>
      </c>
      <c r="F796" t="s">
        <v>1</v>
      </c>
      <c r="G796" t="str">
        <f>"2018-11-20 08:43:15"</f>
        <v>2018-11-20 08:43:15</v>
      </c>
    </row>
    <row r="797" spans="1:7" x14ac:dyDescent="0.2">
      <c r="A797" t="s">
        <v>0</v>
      </c>
      <c r="B797" t="str">
        <f>"15671800591"</f>
        <v>15671800591</v>
      </c>
      <c r="C797" t="s">
        <v>0</v>
      </c>
      <c r="D797" t="s">
        <v>0</v>
      </c>
      <c r="E797" t="s">
        <v>0</v>
      </c>
      <c r="F797" t="s">
        <v>1</v>
      </c>
      <c r="G797" t="str">
        <f>"2018-11-20 08:40:46"</f>
        <v>2018-11-20 08:40:46</v>
      </c>
    </row>
    <row r="798" spans="1:7" x14ac:dyDescent="0.2">
      <c r="A798" t="s">
        <v>763</v>
      </c>
      <c r="B798" t="str">
        <f>"15730975584"</f>
        <v>15730975584</v>
      </c>
      <c r="C798" t="str">
        <f>"620421198703036110"</f>
        <v>620421198703036110</v>
      </c>
      <c r="D798" t="s">
        <v>0</v>
      </c>
      <c r="E798" t="s">
        <v>0</v>
      </c>
      <c r="F798" t="s">
        <v>1</v>
      </c>
      <c r="G798" t="str">
        <f>"2018-11-20 08:40:32"</f>
        <v>2018-11-20 08:40:32</v>
      </c>
    </row>
    <row r="799" spans="1:7" x14ac:dyDescent="0.2">
      <c r="A799" t="s">
        <v>764</v>
      </c>
      <c r="B799" t="str">
        <f>"13880845041"</f>
        <v>13880845041</v>
      </c>
      <c r="C799" t="str">
        <f>"510112197207183354"</f>
        <v>510112197207183354</v>
      </c>
      <c r="D799" t="s">
        <v>0</v>
      </c>
      <c r="E799" t="s">
        <v>0</v>
      </c>
      <c r="F799" t="s">
        <v>1</v>
      </c>
      <c r="G799" t="str">
        <f>"2018-11-20 08:40:00"</f>
        <v>2018-11-20 08:40:00</v>
      </c>
    </row>
    <row r="800" spans="1:7" x14ac:dyDescent="0.2">
      <c r="A800" t="s">
        <v>765</v>
      </c>
      <c r="B800" t="str">
        <f>"13596916686"</f>
        <v>13596916686</v>
      </c>
      <c r="C800" t="str">
        <f>"220183197907182850"</f>
        <v>220183197907182850</v>
      </c>
      <c r="D800" t="s">
        <v>0</v>
      </c>
      <c r="E800" t="s">
        <v>0</v>
      </c>
      <c r="F800" t="s">
        <v>1</v>
      </c>
      <c r="G800" t="str">
        <f>"2018-11-20 08:39:58"</f>
        <v>2018-11-20 08:39:58</v>
      </c>
    </row>
    <row r="801" spans="1:7" x14ac:dyDescent="0.2">
      <c r="A801" t="s">
        <v>766</v>
      </c>
      <c r="B801" t="str">
        <f>"18526395140"</f>
        <v>18526395140</v>
      </c>
      <c r="C801" t="str">
        <f>"53212519910210111X"</f>
        <v>53212519910210111X</v>
      </c>
      <c r="D801" t="s">
        <v>0</v>
      </c>
      <c r="E801" t="s">
        <v>0</v>
      </c>
      <c r="F801" t="s">
        <v>1</v>
      </c>
      <c r="G801" t="str">
        <f>"2018-11-20 08:37:43"</f>
        <v>2018-11-20 08:37:43</v>
      </c>
    </row>
    <row r="802" spans="1:7" x14ac:dyDescent="0.2">
      <c r="A802" t="s">
        <v>767</v>
      </c>
      <c r="B802" t="str">
        <f>"15167892595"</f>
        <v>15167892595</v>
      </c>
      <c r="C802" t="str">
        <f>"422802198906085016"</f>
        <v>422802198906085016</v>
      </c>
      <c r="D802" t="s">
        <v>0</v>
      </c>
      <c r="E802" t="s">
        <v>0</v>
      </c>
      <c r="F802" t="s">
        <v>1</v>
      </c>
      <c r="G802" t="str">
        <f>"2018-11-20 08:37:35"</f>
        <v>2018-11-20 08:37:35</v>
      </c>
    </row>
    <row r="803" spans="1:7" x14ac:dyDescent="0.2">
      <c r="A803" t="s">
        <v>768</v>
      </c>
      <c r="B803" t="str">
        <f>"17736982540"</f>
        <v>17736982540</v>
      </c>
      <c r="C803" t="str">
        <f>"130923199502087016"</f>
        <v>130923199502087016</v>
      </c>
      <c r="D803" t="s">
        <v>0</v>
      </c>
      <c r="E803" t="s">
        <v>0</v>
      </c>
      <c r="F803" t="s">
        <v>1</v>
      </c>
      <c r="G803" t="str">
        <f>"2018-11-20 08:37:29"</f>
        <v>2018-11-20 08:37:29</v>
      </c>
    </row>
    <row r="804" spans="1:7" x14ac:dyDescent="0.2">
      <c r="A804" t="s">
        <v>0</v>
      </c>
      <c r="B804" t="str">
        <f>"13057612637"</f>
        <v>13057612637</v>
      </c>
      <c r="C804" t="s">
        <v>0</v>
      </c>
      <c r="D804" t="s">
        <v>0</v>
      </c>
      <c r="E804" t="s">
        <v>0</v>
      </c>
      <c r="F804" t="s">
        <v>1</v>
      </c>
      <c r="G804" t="str">
        <f>"2018-11-20 08:35:29"</f>
        <v>2018-11-20 08:35:29</v>
      </c>
    </row>
    <row r="805" spans="1:7" x14ac:dyDescent="0.2">
      <c r="A805" t="s">
        <v>0</v>
      </c>
      <c r="B805" t="str">
        <f>"18361378841"</f>
        <v>18361378841</v>
      </c>
      <c r="C805" t="s">
        <v>0</v>
      </c>
      <c r="D805" t="s">
        <v>0</v>
      </c>
      <c r="E805" t="s">
        <v>0</v>
      </c>
      <c r="F805" t="s">
        <v>1</v>
      </c>
      <c r="G805" t="str">
        <f>"2018-11-20 08:33:08"</f>
        <v>2018-11-20 08:33:08</v>
      </c>
    </row>
    <row r="806" spans="1:7" x14ac:dyDescent="0.2">
      <c r="A806" t="s">
        <v>0</v>
      </c>
      <c r="B806" t="str">
        <f>"13774509341"</f>
        <v>13774509341</v>
      </c>
      <c r="C806" t="s">
        <v>0</v>
      </c>
      <c r="D806" t="s">
        <v>0</v>
      </c>
      <c r="E806" t="s">
        <v>0</v>
      </c>
      <c r="F806" t="s">
        <v>1</v>
      </c>
      <c r="G806" t="str">
        <f>"2018-11-20 08:31:42"</f>
        <v>2018-11-20 08:31:42</v>
      </c>
    </row>
    <row r="807" spans="1:7" x14ac:dyDescent="0.2">
      <c r="A807" t="s">
        <v>0</v>
      </c>
      <c r="B807" t="str">
        <f>"13977642660"</f>
        <v>13977642660</v>
      </c>
      <c r="C807" t="s">
        <v>0</v>
      </c>
      <c r="D807" t="s">
        <v>0</v>
      </c>
      <c r="E807" t="s">
        <v>0</v>
      </c>
      <c r="F807" t="s">
        <v>1</v>
      </c>
      <c r="G807" t="str">
        <f>"2018-11-20 08:31:02"</f>
        <v>2018-11-20 08:31:02</v>
      </c>
    </row>
    <row r="808" spans="1:7" x14ac:dyDescent="0.2">
      <c r="A808" t="s">
        <v>769</v>
      </c>
      <c r="B808" t="str">
        <f>"15928618538"</f>
        <v>15928618538</v>
      </c>
      <c r="C808" t="str">
        <f>"511303198412105814"</f>
        <v>511303198412105814</v>
      </c>
      <c r="D808" t="s">
        <v>0</v>
      </c>
      <c r="E808" t="s">
        <v>0</v>
      </c>
      <c r="F808" t="s">
        <v>1</v>
      </c>
      <c r="G808" t="str">
        <f>"2018-11-20 08:29:30"</f>
        <v>2018-11-20 08:29:30</v>
      </c>
    </row>
    <row r="809" spans="1:7" x14ac:dyDescent="0.2">
      <c r="A809" t="s">
        <v>770</v>
      </c>
      <c r="B809" t="str">
        <f>"18347458266"</f>
        <v>18347458266</v>
      </c>
      <c r="C809" t="str">
        <f>"152629200003025614"</f>
        <v>152629200003025614</v>
      </c>
      <c r="D809" t="s">
        <v>0</v>
      </c>
      <c r="E809" t="s">
        <v>0</v>
      </c>
      <c r="F809" t="s">
        <v>1</v>
      </c>
      <c r="G809" t="str">
        <f>"2018-11-20 08:28:34"</f>
        <v>2018-11-20 08:28:34</v>
      </c>
    </row>
    <row r="810" spans="1:7" x14ac:dyDescent="0.2">
      <c r="A810" t="s">
        <v>0</v>
      </c>
      <c r="B810" t="str">
        <f>"15173166845"</f>
        <v>15173166845</v>
      </c>
      <c r="C810" t="s">
        <v>0</v>
      </c>
      <c r="D810" t="s">
        <v>0</v>
      </c>
      <c r="E810" t="s">
        <v>0</v>
      </c>
      <c r="F810" t="s">
        <v>1</v>
      </c>
      <c r="G810" t="str">
        <f>"2018-11-20 08:27:44"</f>
        <v>2018-11-20 08:27:44</v>
      </c>
    </row>
    <row r="811" spans="1:7" x14ac:dyDescent="0.2">
      <c r="A811" t="s">
        <v>0</v>
      </c>
      <c r="B811" t="str">
        <f>"13632972960"</f>
        <v>13632972960</v>
      </c>
      <c r="C811" t="s">
        <v>0</v>
      </c>
      <c r="D811" t="s">
        <v>0</v>
      </c>
      <c r="E811" t="s">
        <v>0</v>
      </c>
      <c r="F811" t="s">
        <v>1</v>
      </c>
      <c r="G811" t="str">
        <f>"2018-11-20 08:26:59"</f>
        <v>2018-11-20 08:26:59</v>
      </c>
    </row>
    <row r="812" spans="1:7" x14ac:dyDescent="0.2">
      <c r="A812" t="s">
        <v>771</v>
      </c>
      <c r="B812" t="str">
        <f>"13582813908"</f>
        <v>13582813908</v>
      </c>
      <c r="C812" t="str">
        <f>"130181199209208210"</f>
        <v>130181199209208210</v>
      </c>
      <c r="D812" t="s">
        <v>0</v>
      </c>
      <c r="E812" t="s">
        <v>0</v>
      </c>
      <c r="F812" t="s">
        <v>1</v>
      </c>
      <c r="G812" t="str">
        <f>"2018-11-20 08:25:53"</f>
        <v>2018-11-20 08:25:53</v>
      </c>
    </row>
    <row r="813" spans="1:7" x14ac:dyDescent="0.2">
      <c r="A813" t="s">
        <v>0</v>
      </c>
      <c r="B813" t="str">
        <f>"13874345618"</f>
        <v>13874345618</v>
      </c>
      <c r="C813" t="s">
        <v>0</v>
      </c>
      <c r="D813" t="s">
        <v>0</v>
      </c>
      <c r="E813" t="s">
        <v>0</v>
      </c>
      <c r="F813" t="s">
        <v>1</v>
      </c>
      <c r="G813" t="str">
        <f>"2018-11-20 08:24:19"</f>
        <v>2018-11-20 08:24:19</v>
      </c>
    </row>
    <row r="814" spans="1:7" x14ac:dyDescent="0.2">
      <c r="A814" t="s">
        <v>0</v>
      </c>
      <c r="B814" t="str">
        <f>"15118204395"</f>
        <v>15118204395</v>
      </c>
      <c r="C814" t="s">
        <v>0</v>
      </c>
      <c r="D814" t="s">
        <v>0</v>
      </c>
      <c r="E814" t="s">
        <v>0</v>
      </c>
      <c r="F814" t="s">
        <v>1</v>
      </c>
      <c r="G814" t="str">
        <f>"2018-11-20 08:23:08"</f>
        <v>2018-11-20 08:23:08</v>
      </c>
    </row>
    <row r="815" spans="1:7" x14ac:dyDescent="0.2">
      <c r="A815" t="s">
        <v>772</v>
      </c>
      <c r="B815" t="str">
        <f>"17520481281"</f>
        <v>17520481281</v>
      </c>
      <c r="C815" t="str">
        <f>"43102619990323201X"</f>
        <v>43102619990323201X</v>
      </c>
      <c r="D815" t="s">
        <v>773</v>
      </c>
      <c r="E815" t="s">
        <v>774</v>
      </c>
      <c r="F815" t="s">
        <v>1</v>
      </c>
      <c r="G815" t="str">
        <f>"2018-11-20 08:21:57"</f>
        <v>2018-11-20 08:21:57</v>
      </c>
    </row>
    <row r="816" spans="1:7" x14ac:dyDescent="0.2">
      <c r="A816" t="s">
        <v>775</v>
      </c>
      <c r="B816" t="str">
        <f>"13833385559"</f>
        <v>13833385559</v>
      </c>
      <c r="C816" t="str">
        <f>"130185198509240053"</f>
        <v>130185198509240053</v>
      </c>
      <c r="D816" t="s">
        <v>0</v>
      </c>
      <c r="E816" t="s">
        <v>0</v>
      </c>
      <c r="F816" t="s">
        <v>1</v>
      </c>
      <c r="G816" t="str">
        <f>"2018-11-20 08:21:28"</f>
        <v>2018-11-20 08:21:28</v>
      </c>
    </row>
    <row r="817" spans="1:7" x14ac:dyDescent="0.2">
      <c r="A817" t="s">
        <v>776</v>
      </c>
      <c r="B817" t="str">
        <f>"13613200316"</f>
        <v>13613200316</v>
      </c>
      <c r="C817" t="str">
        <f>"130426198903163259"</f>
        <v>130426198903163259</v>
      </c>
      <c r="D817" t="s">
        <v>0</v>
      </c>
      <c r="E817" t="s">
        <v>0</v>
      </c>
      <c r="F817" t="s">
        <v>1</v>
      </c>
      <c r="G817" t="str">
        <f>"2018-11-20 08:19:11"</f>
        <v>2018-11-20 08:19:11</v>
      </c>
    </row>
    <row r="818" spans="1:7" x14ac:dyDescent="0.2">
      <c r="A818" t="s">
        <v>777</v>
      </c>
      <c r="B818" t="str">
        <f>"18256557982"</f>
        <v>18256557982</v>
      </c>
      <c r="C818" t="str">
        <f>"34262219910521119X"</f>
        <v>34262219910521119X</v>
      </c>
      <c r="D818" t="s">
        <v>0</v>
      </c>
      <c r="E818" t="s">
        <v>0</v>
      </c>
      <c r="F818" t="s">
        <v>1</v>
      </c>
      <c r="G818" t="str">
        <f>"2018-11-20 08:18:58"</f>
        <v>2018-11-20 08:18:58</v>
      </c>
    </row>
    <row r="819" spans="1:7" x14ac:dyDescent="0.2">
      <c r="A819" t="s">
        <v>778</v>
      </c>
      <c r="B819" t="str">
        <f>"13016766678"</f>
        <v>13016766678</v>
      </c>
      <c r="C819" t="str">
        <f>"320623198911043377"</f>
        <v>320623198911043377</v>
      </c>
      <c r="D819" t="s">
        <v>779</v>
      </c>
      <c r="E819" t="s">
        <v>780</v>
      </c>
      <c r="F819" t="s">
        <v>1</v>
      </c>
      <c r="G819" t="str">
        <f>"2018-11-20 08:18:21"</f>
        <v>2018-11-20 08:18:21</v>
      </c>
    </row>
    <row r="820" spans="1:7" x14ac:dyDescent="0.2">
      <c r="A820" t="s">
        <v>0</v>
      </c>
      <c r="B820" t="str">
        <f>"18034327303"</f>
        <v>18034327303</v>
      </c>
      <c r="C820" t="s">
        <v>0</v>
      </c>
      <c r="D820" t="s">
        <v>0</v>
      </c>
      <c r="E820" t="s">
        <v>0</v>
      </c>
      <c r="F820" t="s">
        <v>1</v>
      </c>
      <c r="G820" t="str">
        <f>"2018-11-20 08:18:20"</f>
        <v>2018-11-20 08:18:20</v>
      </c>
    </row>
    <row r="821" spans="1:7" x14ac:dyDescent="0.2">
      <c r="A821" t="s">
        <v>781</v>
      </c>
      <c r="B821" t="str">
        <f>"15131511719"</f>
        <v>15131511719</v>
      </c>
      <c r="C821" t="str">
        <f>"130281199808210035"</f>
        <v>130281199808210035</v>
      </c>
      <c r="D821" t="s">
        <v>0</v>
      </c>
      <c r="E821" t="s">
        <v>0</v>
      </c>
      <c r="F821" t="s">
        <v>1</v>
      </c>
      <c r="G821" t="str">
        <f>"2018-11-20 08:17:53"</f>
        <v>2018-11-20 08:17:53</v>
      </c>
    </row>
    <row r="822" spans="1:7" x14ac:dyDescent="0.2">
      <c r="A822" t="s">
        <v>782</v>
      </c>
      <c r="B822" t="str">
        <f>"15143830123"</f>
        <v>15143830123</v>
      </c>
      <c r="C822" t="str">
        <f>"220724198801101693"</f>
        <v>220724198801101693</v>
      </c>
      <c r="D822" t="s">
        <v>0</v>
      </c>
      <c r="E822" t="s">
        <v>0</v>
      </c>
      <c r="F822" t="s">
        <v>1</v>
      </c>
      <c r="G822" t="str">
        <f>"2018-11-20 08:17:27"</f>
        <v>2018-11-20 08:17:27</v>
      </c>
    </row>
    <row r="823" spans="1:7" x14ac:dyDescent="0.2">
      <c r="A823" t="s">
        <v>783</v>
      </c>
      <c r="B823" t="str">
        <f>"18653381770"</f>
        <v>18653381770</v>
      </c>
      <c r="C823" t="str">
        <f>"370303197908306036"</f>
        <v>370303197908306036</v>
      </c>
      <c r="D823" t="s">
        <v>0</v>
      </c>
      <c r="E823" t="s">
        <v>0</v>
      </c>
      <c r="F823" t="s">
        <v>1</v>
      </c>
      <c r="G823" t="str">
        <f>"2018-11-20 08:13:54"</f>
        <v>2018-11-20 08:13:54</v>
      </c>
    </row>
    <row r="824" spans="1:7" x14ac:dyDescent="0.2">
      <c r="A824" t="s">
        <v>13</v>
      </c>
      <c r="B824" t="str">
        <f>"15153735736"</f>
        <v>15153735736</v>
      </c>
      <c r="C824" t="str">
        <f>"370831199411136651"</f>
        <v>370831199411136651</v>
      </c>
      <c r="D824" t="s">
        <v>784</v>
      </c>
      <c r="E824" t="s">
        <v>785</v>
      </c>
      <c r="F824" t="s">
        <v>1</v>
      </c>
      <c r="G824" t="str">
        <f>"2018-11-20 08:13:37"</f>
        <v>2018-11-20 08:13:37</v>
      </c>
    </row>
    <row r="825" spans="1:7" x14ac:dyDescent="0.2">
      <c r="A825" t="s">
        <v>0</v>
      </c>
      <c r="B825" t="str">
        <f>"15976750626"</f>
        <v>15976750626</v>
      </c>
      <c r="C825" t="s">
        <v>0</v>
      </c>
      <c r="D825" t="s">
        <v>0</v>
      </c>
      <c r="E825" t="s">
        <v>0</v>
      </c>
      <c r="F825" t="s">
        <v>1</v>
      </c>
      <c r="G825" t="str">
        <f>"2018-11-20 08:13:02"</f>
        <v>2018-11-20 08:13:02</v>
      </c>
    </row>
    <row r="826" spans="1:7" x14ac:dyDescent="0.2">
      <c r="A826" t="s">
        <v>786</v>
      </c>
      <c r="B826" t="str">
        <f>"15003311839"</f>
        <v>15003311839</v>
      </c>
      <c r="C826" t="str">
        <f>"130129199005091051"</f>
        <v>130129199005091051</v>
      </c>
      <c r="D826" t="s">
        <v>787</v>
      </c>
      <c r="E826" t="s">
        <v>788</v>
      </c>
      <c r="F826" t="s">
        <v>1</v>
      </c>
      <c r="G826" t="str">
        <f>"2018-11-20 08:11:06"</f>
        <v>2018-11-20 08:11:06</v>
      </c>
    </row>
    <row r="827" spans="1:7" x14ac:dyDescent="0.2">
      <c r="A827" t="s">
        <v>789</v>
      </c>
      <c r="B827" t="str">
        <f>"18262096892"</f>
        <v>18262096892</v>
      </c>
      <c r="C827" t="str">
        <f>"362330198811293770"</f>
        <v>362330198811293770</v>
      </c>
      <c r="D827" t="s">
        <v>0</v>
      </c>
      <c r="E827" t="s">
        <v>0</v>
      </c>
      <c r="F827" t="s">
        <v>1</v>
      </c>
      <c r="G827" t="str">
        <f>"2018-11-20 08:10:52"</f>
        <v>2018-11-20 08:10:52</v>
      </c>
    </row>
    <row r="828" spans="1:7" x14ac:dyDescent="0.2">
      <c r="A828" t="s">
        <v>790</v>
      </c>
      <c r="B828" t="str">
        <f>"15980595927"</f>
        <v>15980595927</v>
      </c>
      <c r="C828" t="str">
        <f>"350181198904151515"</f>
        <v>350181198904151515</v>
      </c>
      <c r="D828" t="s">
        <v>0</v>
      </c>
      <c r="E828" t="s">
        <v>0</v>
      </c>
      <c r="F828" t="s">
        <v>1</v>
      </c>
      <c r="G828" t="str">
        <f>"2018-11-20 08:10:27"</f>
        <v>2018-11-20 08:10:27</v>
      </c>
    </row>
    <row r="829" spans="1:7" x14ac:dyDescent="0.2">
      <c r="A829" t="s">
        <v>791</v>
      </c>
      <c r="B829" t="str">
        <f>"15984265281"</f>
        <v>15984265281</v>
      </c>
      <c r="C829" t="str">
        <f>"511025198110200391"</f>
        <v>511025198110200391</v>
      </c>
      <c r="D829" t="s">
        <v>0</v>
      </c>
      <c r="E829" t="s">
        <v>0</v>
      </c>
      <c r="F829" t="s">
        <v>1</v>
      </c>
      <c r="G829" t="str">
        <f>"2018-11-20 08:10:21"</f>
        <v>2018-11-20 08:10:21</v>
      </c>
    </row>
    <row r="830" spans="1:7" x14ac:dyDescent="0.2">
      <c r="A830" t="s">
        <v>0</v>
      </c>
      <c r="B830" t="str">
        <f>"18086852161"</f>
        <v>18086852161</v>
      </c>
      <c r="C830" t="s">
        <v>0</v>
      </c>
      <c r="D830" t="s">
        <v>0</v>
      </c>
      <c r="E830" t="s">
        <v>0</v>
      </c>
      <c r="F830" t="s">
        <v>1</v>
      </c>
      <c r="G830" t="str">
        <f>"2018-11-20 08:04:51"</f>
        <v>2018-11-20 08:04:51</v>
      </c>
    </row>
    <row r="831" spans="1:7" x14ac:dyDescent="0.2">
      <c r="A831" t="s">
        <v>792</v>
      </c>
      <c r="B831" t="str">
        <f>"15730578325"</f>
        <v>15730578325</v>
      </c>
      <c r="C831" t="str">
        <f>"500235199402215013"</f>
        <v>500235199402215013</v>
      </c>
      <c r="D831" t="s">
        <v>0</v>
      </c>
      <c r="E831" t="s">
        <v>0</v>
      </c>
      <c r="F831" t="s">
        <v>1</v>
      </c>
      <c r="G831" t="str">
        <f>"2018-11-20 08:04:19"</f>
        <v>2018-11-20 08:04:19</v>
      </c>
    </row>
    <row r="832" spans="1:7" x14ac:dyDescent="0.2">
      <c r="A832" t="s">
        <v>0</v>
      </c>
      <c r="B832" t="str">
        <f>"15096780806"</f>
        <v>15096780806</v>
      </c>
      <c r="C832" t="s">
        <v>0</v>
      </c>
      <c r="D832" t="s">
        <v>0</v>
      </c>
      <c r="E832" t="s">
        <v>0</v>
      </c>
      <c r="F832" t="s">
        <v>1</v>
      </c>
      <c r="G832" t="str">
        <f>"2018-11-20 08:03:59"</f>
        <v>2018-11-20 08:03:59</v>
      </c>
    </row>
    <row r="833" spans="1:7" x14ac:dyDescent="0.2">
      <c r="A833" t="s">
        <v>0</v>
      </c>
      <c r="B833" t="str">
        <f>"15251113963"</f>
        <v>15251113963</v>
      </c>
      <c r="C833" t="s">
        <v>0</v>
      </c>
      <c r="D833" t="s">
        <v>0</v>
      </c>
      <c r="E833" t="s">
        <v>0</v>
      </c>
      <c r="F833" t="s">
        <v>1</v>
      </c>
      <c r="G833" t="str">
        <f>"2018-11-20 08:01:22"</f>
        <v>2018-11-20 08:01:22</v>
      </c>
    </row>
    <row r="834" spans="1:7" x14ac:dyDescent="0.2">
      <c r="A834" t="s">
        <v>0</v>
      </c>
      <c r="B834" t="str">
        <f>"13765099077"</f>
        <v>13765099077</v>
      </c>
      <c r="C834" t="s">
        <v>0</v>
      </c>
      <c r="D834" t="s">
        <v>0</v>
      </c>
      <c r="E834" t="s">
        <v>0</v>
      </c>
      <c r="F834" t="s">
        <v>1</v>
      </c>
      <c r="G834" t="str">
        <f>"2018-11-20 07:59:23"</f>
        <v>2018-11-20 07:59:23</v>
      </c>
    </row>
    <row r="835" spans="1:7" x14ac:dyDescent="0.2">
      <c r="A835" t="s">
        <v>793</v>
      </c>
      <c r="B835" t="str">
        <f>"18325838371"</f>
        <v>18325838371</v>
      </c>
      <c r="C835" t="str">
        <f>"341202199410232538"</f>
        <v>341202199410232538</v>
      </c>
      <c r="D835" t="s">
        <v>0</v>
      </c>
      <c r="E835" t="s">
        <v>0</v>
      </c>
      <c r="F835" t="s">
        <v>1</v>
      </c>
      <c r="G835" t="str">
        <f>"2018-11-20 07:57:37"</f>
        <v>2018-11-20 07:57:37</v>
      </c>
    </row>
    <row r="836" spans="1:7" x14ac:dyDescent="0.2">
      <c r="A836" t="s">
        <v>794</v>
      </c>
      <c r="B836" t="str">
        <f>"15093022008"</f>
        <v>15093022008</v>
      </c>
      <c r="C836" t="str">
        <f>"411330198601083410"</f>
        <v>411330198601083410</v>
      </c>
      <c r="D836" t="s">
        <v>0</v>
      </c>
      <c r="E836" t="s">
        <v>0</v>
      </c>
      <c r="F836" t="s">
        <v>1</v>
      </c>
      <c r="G836" t="str">
        <f>"2018-11-20 07:56:44"</f>
        <v>2018-11-20 07:56:44</v>
      </c>
    </row>
    <row r="837" spans="1:7" x14ac:dyDescent="0.2">
      <c r="A837" t="s">
        <v>0</v>
      </c>
      <c r="B837" t="str">
        <f>"15062482341"</f>
        <v>15062482341</v>
      </c>
      <c r="C837" t="s">
        <v>0</v>
      </c>
      <c r="D837" t="s">
        <v>0</v>
      </c>
      <c r="E837" t="s">
        <v>0</v>
      </c>
      <c r="F837" t="s">
        <v>1</v>
      </c>
      <c r="G837" t="str">
        <f>"2018-11-20 07:56:25"</f>
        <v>2018-11-20 07:56:25</v>
      </c>
    </row>
    <row r="838" spans="1:7" x14ac:dyDescent="0.2">
      <c r="A838" t="s">
        <v>795</v>
      </c>
      <c r="B838" t="str">
        <f>"13587425664"</f>
        <v>13587425664</v>
      </c>
      <c r="C838" t="str">
        <f>"511304198910256232"</f>
        <v>511304198910256232</v>
      </c>
      <c r="D838" t="s">
        <v>0</v>
      </c>
      <c r="E838" t="s">
        <v>0</v>
      </c>
      <c r="F838" t="s">
        <v>1</v>
      </c>
      <c r="G838" t="str">
        <f>"2018-11-20 07:55:15"</f>
        <v>2018-11-20 07:55:15</v>
      </c>
    </row>
    <row r="839" spans="1:7" x14ac:dyDescent="0.2">
      <c r="A839" t="s">
        <v>796</v>
      </c>
      <c r="B839" t="str">
        <f>"17875531933"</f>
        <v>17875531933</v>
      </c>
      <c r="C839" t="str">
        <f>"440921199903280431"</f>
        <v>440921199903280431</v>
      </c>
      <c r="D839" t="s">
        <v>0</v>
      </c>
      <c r="E839" t="s">
        <v>0</v>
      </c>
      <c r="F839" t="s">
        <v>1</v>
      </c>
      <c r="G839" t="str">
        <f>"2018-11-20 07:54:34"</f>
        <v>2018-11-20 07:54:34</v>
      </c>
    </row>
    <row r="840" spans="1:7" x14ac:dyDescent="0.2">
      <c r="A840" t="s">
        <v>797</v>
      </c>
      <c r="B840" t="str">
        <f>"18661383816"</f>
        <v>18661383816</v>
      </c>
      <c r="C840" t="str">
        <f>"222403199203122310"</f>
        <v>222403199203122310</v>
      </c>
      <c r="D840" t="s">
        <v>0</v>
      </c>
      <c r="E840" t="s">
        <v>0</v>
      </c>
      <c r="F840" t="s">
        <v>1</v>
      </c>
      <c r="G840" t="str">
        <f>"2018-11-20 07:50:25"</f>
        <v>2018-11-20 07:50:25</v>
      </c>
    </row>
    <row r="841" spans="1:7" x14ac:dyDescent="0.2">
      <c r="A841" t="s">
        <v>798</v>
      </c>
      <c r="B841" t="str">
        <f>"15213247040"</f>
        <v>15213247040</v>
      </c>
      <c r="C841" t="str">
        <f>"50022419961213516X"</f>
        <v>50022419961213516X</v>
      </c>
      <c r="D841" t="s">
        <v>799</v>
      </c>
      <c r="E841" t="s">
        <v>800</v>
      </c>
      <c r="F841" t="s">
        <v>1</v>
      </c>
      <c r="G841" t="str">
        <f>"2018-11-20 07:49:59"</f>
        <v>2018-11-20 07:49:59</v>
      </c>
    </row>
    <row r="842" spans="1:7" x14ac:dyDescent="0.2">
      <c r="A842" t="s">
        <v>801</v>
      </c>
      <c r="B842" t="str">
        <f>"13423322862"</f>
        <v>13423322862</v>
      </c>
      <c r="C842" t="str">
        <f>"440921197905156857"</f>
        <v>440921197905156857</v>
      </c>
      <c r="D842" t="s">
        <v>0</v>
      </c>
      <c r="E842" t="s">
        <v>0</v>
      </c>
      <c r="F842" t="s">
        <v>1</v>
      </c>
      <c r="G842" t="str">
        <f>"2018-11-20 07:47:30"</f>
        <v>2018-11-20 07:47:30</v>
      </c>
    </row>
    <row r="843" spans="1:7" x14ac:dyDescent="0.2">
      <c r="A843" t="s">
        <v>0</v>
      </c>
      <c r="B843" t="str">
        <f>"13904200797"</f>
        <v>13904200797</v>
      </c>
      <c r="C843" t="s">
        <v>0</v>
      </c>
      <c r="D843" t="s">
        <v>0</v>
      </c>
      <c r="E843" t="s">
        <v>0</v>
      </c>
      <c r="F843" t="s">
        <v>1</v>
      </c>
      <c r="G843" t="str">
        <f>"2018-11-20 07:46:18"</f>
        <v>2018-11-20 07:46:18</v>
      </c>
    </row>
    <row r="844" spans="1:7" x14ac:dyDescent="0.2">
      <c r="A844" t="s">
        <v>802</v>
      </c>
      <c r="B844" t="str">
        <f>"13794820135"</f>
        <v>13794820135</v>
      </c>
      <c r="C844" t="str">
        <f>"441224199011263718"</f>
        <v>441224199011263718</v>
      </c>
      <c r="D844" t="s">
        <v>0</v>
      </c>
      <c r="E844" t="s">
        <v>0</v>
      </c>
      <c r="F844" t="s">
        <v>1</v>
      </c>
      <c r="G844" t="str">
        <f>"2018-11-20 07:42:53"</f>
        <v>2018-11-20 07:42:53</v>
      </c>
    </row>
    <row r="845" spans="1:7" x14ac:dyDescent="0.2">
      <c r="A845" t="s">
        <v>803</v>
      </c>
      <c r="B845" t="str">
        <f>"17634985297"</f>
        <v>17634985297</v>
      </c>
      <c r="C845" t="str">
        <f>"140729199705200153"</f>
        <v>140729199705200153</v>
      </c>
      <c r="D845" t="s">
        <v>0</v>
      </c>
      <c r="E845" t="s">
        <v>0</v>
      </c>
      <c r="F845" t="s">
        <v>1</v>
      </c>
      <c r="G845" t="str">
        <f>"2018-11-20 07:36:23"</f>
        <v>2018-11-20 07:36:23</v>
      </c>
    </row>
    <row r="846" spans="1:7" x14ac:dyDescent="0.2">
      <c r="A846" t="s">
        <v>804</v>
      </c>
      <c r="B846" t="str">
        <f>"15068857933"</f>
        <v>15068857933</v>
      </c>
      <c r="C846" t="str">
        <f>"330103198210281646"</f>
        <v>330103198210281646</v>
      </c>
      <c r="D846" t="s">
        <v>0</v>
      </c>
      <c r="E846" t="s">
        <v>0</v>
      </c>
      <c r="F846" t="s">
        <v>1</v>
      </c>
      <c r="G846" t="str">
        <f>"2018-11-20 07:35:12"</f>
        <v>2018-11-20 07:35:12</v>
      </c>
    </row>
    <row r="847" spans="1:7" x14ac:dyDescent="0.2">
      <c r="A847" t="s">
        <v>805</v>
      </c>
      <c r="B847" t="str">
        <f>"13773942645"</f>
        <v>13773942645</v>
      </c>
      <c r="C847" t="str">
        <f>"321322198701013645"</f>
        <v>321322198701013645</v>
      </c>
      <c r="D847" t="s">
        <v>0</v>
      </c>
      <c r="E847" t="s">
        <v>0</v>
      </c>
      <c r="F847" t="s">
        <v>1</v>
      </c>
      <c r="G847" t="str">
        <f>"2018-11-20 07:33:08"</f>
        <v>2018-11-20 07:33:08</v>
      </c>
    </row>
    <row r="848" spans="1:7" x14ac:dyDescent="0.2">
      <c r="A848" t="s">
        <v>806</v>
      </c>
      <c r="B848" t="str">
        <f>"13233200588"</f>
        <v>13233200588</v>
      </c>
      <c r="C848" t="str">
        <f>"41052119841022507X"</f>
        <v>41052119841022507X</v>
      </c>
      <c r="D848" t="s">
        <v>0</v>
      </c>
      <c r="E848" t="s">
        <v>0</v>
      </c>
      <c r="F848" t="s">
        <v>1</v>
      </c>
      <c r="G848" t="str">
        <f>"2018-11-20 07:25:40"</f>
        <v>2018-11-20 07:25:40</v>
      </c>
    </row>
    <row r="849" spans="1:7" x14ac:dyDescent="0.2">
      <c r="A849" t="s">
        <v>807</v>
      </c>
      <c r="B849" t="str">
        <f>"13960987251"</f>
        <v>13960987251</v>
      </c>
      <c r="C849" t="str">
        <f>"350111198511104364"</f>
        <v>350111198511104364</v>
      </c>
      <c r="D849" t="s">
        <v>0</v>
      </c>
      <c r="E849" t="s">
        <v>0</v>
      </c>
      <c r="F849" t="s">
        <v>1</v>
      </c>
      <c r="G849" t="str">
        <f>"2018-11-20 07:25:22"</f>
        <v>2018-11-20 07:25:22</v>
      </c>
    </row>
    <row r="850" spans="1:7" x14ac:dyDescent="0.2">
      <c r="A850" t="s">
        <v>808</v>
      </c>
      <c r="B850" t="str">
        <f>"13608965939"</f>
        <v>13608965939</v>
      </c>
      <c r="C850" t="str">
        <f>"220581198704171178"</f>
        <v>220581198704171178</v>
      </c>
      <c r="D850" t="s">
        <v>0</v>
      </c>
      <c r="E850" t="s">
        <v>0</v>
      </c>
      <c r="F850" t="s">
        <v>1</v>
      </c>
      <c r="G850" t="str">
        <f>"2018-11-20 07:24:46"</f>
        <v>2018-11-20 07:24:46</v>
      </c>
    </row>
    <row r="851" spans="1:7" x14ac:dyDescent="0.2">
      <c r="A851" t="s">
        <v>14</v>
      </c>
      <c r="B851" t="str">
        <f>"18687139481"</f>
        <v>18687139481</v>
      </c>
      <c r="C851" t="str">
        <f>"530103197502243310"</f>
        <v>530103197502243310</v>
      </c>
      <c r="D851" t="s">
        <v>0</v>
      </c>
      <c r="E851" t="s">
        <v>0</v>
      </c>
      <c r="F851" t="s">
        <v>1</v>
      </c>
      <c r="G851" t="str">
        <f>"2018-11-20 07:24:29"</f>
        <v>2018-11-20 07:24:29</v>
      </c>
    </row>
    <row r="852" spans="1:7" x14ac:dyDescent="0.2">
      <c r="A852" t="s">
        <v>809</v>
      </c>
      <c r="B852" t="str">
        <f>"13683436848"</f>
        <v>13683436848</v>
      </c>
      <c r="C852" t="str">
        <f>"513101198611193245"</f>
        <v>513101198611193245</v>
      </c>
      <c r="D852" t="s">
        <v>810</v>
      </c>
      <c r="E852" t="s">
        <v>811</v>
      </c>
      <c r="F852" t="s">
        <v>1</v>
      </c>
      <c r="G852" t="str">
        <f>"2018-11-20 07:20:08"</f>
        <v>2018-11-20 07:20:08</v>
      </c>
    </row>
    <row r="853" spans="1:7" x14ac:dyDescent="0.2">
      <c r="A853" t="s">
        <v>0</v>
      </c>
      <c r="B853" t="str">
        <f>"18656604398"</f>
        <v>18656604398</v>
      </c>
      <c r="C853" t="s">
        <v>0</v>
      </c>
      <c r="D853" t="s">
        <v>0</v>
      </c>
      <c r="E853" t="s">
        <v>0</v>
      </c>
      <c r="F853" t="s">
        <v>1</v>
      </c>
      <c r="G853" t="str">
        <f>"2018-11-20 07:16:17"</f>
        <v>2018-11-20 07:16:17</v>
      </c>
    </row>
    <row r="854" spans="1:7" x14ac:dyDescent="0.2">
      <c r="A854" t="s">
        <v>0</v>
      </c>
      <c r="B854" t="str">
        <f>"15936862932"</f>
        <v>15936862932</v>
      </c>
      <c r="C854" t="s">
        <v>0</v>
      </c>
      <c r="D854" t="s">
        <v>0</v>
      </c>
      <c r="E854" t="s">
        <v>0</v>
      </c>
      <c r="F854" t="s">
        <v>1</v>
      </c>
      <c r="G854" t="str">
        <f>"2018-11-20 07:02:08"</f>
        <v>2018-11-20 07:02:08</v>
      </c>
    </row>
    <row r="855" spans="1:7" x14ac:dyDescent="0.2">
      <c r="A855" t="s">
        <v>0</v>
      </c>
      <c r="B855" t="str">
        <f>"15906509733"</f>
        <v>15906509733</v>
      </c>
      <c r="C855" t="s">
        <v>0</v>
      </c>
      <c r="D855" t="s">
        <v>0</v>
      </c>
      <c r="E855" t="s">
        <v>0</v>
      </c>
      <c r="F855" t="s">
        <v>1</v>
      </c>
      <c r="G855" t="str">
        <f>"2018-11-20 06:58:52"</f>
        <v>2018-11-20 06:58:52</v>
      </c>
    </row>
    <row r="856" spans="1:7" x14ac:dyDescent="0.2">
      <c r="A856" t="s">
        <v>812</v>
      </c>
      <c r="B856" t="str">
        <f>"13842429355"</f>
        <v>13842429355</v>
      </c>
      <c r="C856" t="str">
        <f>"210502198204023024"</f>
        <v>210502198204023024</v>
      </c>
      <c r="D856" t="s">
        <v>0</v>
      </c>
      <c r="E856" t="s">
        <v>0</v>
      </c>
      <c r="F856" t="s">
        <v>1</v>
      </c>
      <c r="G856" t="str">
        <f>"2018-11-20 06:54:09"</f>
        <v>2018-11-20 06:54:09</v>
      </c>
    </row>
    <row r="857" spans="1:7" x14ac:dyDescent="0.2">
      <c r="A857" t="s">
        <v>281</v>
      </c>
      <c r="B857" t="str">
        <f>"15035968179"</f>
        <v>15035968179</v>
      </c>
      <c r="C857" t="str">
        <f>"511922199307254515"</f>
        <v>511922199307254515</v>
      </c>
      <c r="D857" t="s">
        <v>0</v>
      </c>
      <c r="E857" t="s">
        <v>0</v>
      </c>
      <c r="F857" t="s">
        <v>1</v>
      </c>
      <c r="G857" t="str">
        <f>"2018-11-20 06:44:28"</f>
        <v>2018-11-20 06:44:28</v>
      </c>
    </row>
    <row r="858" spans="1:7" x14ac:dyDescent="0.2">
      <c r="A858" t="s">
        <v>0</v>
      </c>
      <c r="B858" t="str">
        <f>"18850396568"</f>
        <v>18850396568</v>
      </c>
      <c r="C858" t="s">
        <v>0</v>
      </c>
      <c r="D858" t="s">
        <v>0</v>
      </c>
      <c r="E858" t="s">
        <v>0</v>
      </c>
      <c r="F858" t="s">
        <v>1</v>
      </c>
      <c r="G858" t="str">
        <f>"2018-11-20 06:42:52"</f>
        <v>2018-11-20 06:42:52</v>
      </c>
    </row>
    <row r="859" spans="1:7" x14ac:dyDescent="0.2">
      <c r="A859" t="s">
        <v>813</v>
      </c>
      <c r="B859" t="str">
        <f>"13666715667"</f>
        <v>13666715667</v>
      </c>
      <c r="C859" t="str">
        <f>"330903197901143129"</f>
        <v>330903197901143129</v>
      </c>
      <c r="D859" t="s">
        <v>0</v>
      </c>
      <c r="E859" t="s">
        <v>0</v>
      </c>
      <c r="F859" t="s">
        <v>1</v>
      </c>
      <c r="G859" t="str">
        <f>"2018-11-20 06:38:19"</f>
        <v>2018-11-20 06:38:19</v>
      </c>
    </row>
    <row r="860" spans="1:7" x14ac:dyDescent="0.2">
      <c r="A860" t="s">
        <v>814</v>
      </c>
      <c r="B860" t="str">
        <f>"15558632093"</f>
        <v>15558632093</v>
      </c>
      <c r="C860" t="str">
        <f>"511011199603121751"</f>
        <v>511011199603121751</v>
      </c>
      <c r="D860" t="s">
        <v>815</v>
      </c>
      <c r="E860" t="s">
        <v>816</v>
      </c>
      <c r="F860" t="s">
        <v>1</v>
      </c>
      <c r="G860" t="str">
        <f>"2018-11-20 06:16:04"</f>
        <v>2018-11-20 06:16:04</v>
      </c>
    </row>
    <row r="861" spans="1:7" x14ac:dyDescent="0.2">
      <c r="A861" t="s">
        <v>817</v>
      </c>
      <c r="B861" t="str">
        <f>"13464597521"</f>
        <v>13464597521</v>
      </c>
      <c r="C861" t="str">
        <f>"210624198611287813"</f>
        <v>210624198611287813</v>
      </c>
      <c r="D861" t="s">
        <v>0</v>
      </c>
      <c r="E861" t="s">
        <v>0</v>
      </c>
      <c r="F861" t="s">
        <v>1</v>
      </c>
      <c r="G861" t="str">
        <f>"2018-11-20 06:09:45"</f>
        <v>2018-11-20 06:09:45</v>
      </c>
    </row>
    <row r="862" spans="1:7" x14ac:dyDescent="0.2">
      <c r="A862" t="s">
        <v>818</v>
      </c>
      <c r="B862" t="str">
        <f>"13707514201"</f>
        <v>13707514201</v>
      </c>
      <c r="C862" t="str">
        <f>"460002198804155417"</f>
        <v>460002198804155417</v>
      </c>
      <c r="D862" t="s">
        <v>0</v>
      </c>
      <c r="E862" t="s">
        <v>0</v>
      </c>
      <c r="F862" t="s">
        <v>1</v>
      </c>
      <c r="G862" t="str">
        <f>"2018-11-20 06:08:05"</f>
        <v>2018-11-20 06:08:05</v>
      </c>
    </row>
    <row r="863" spans="1:7" x14ac:dyDescent="0.2">
      <c r="A863" t="s">
        <v>6</v>
      </c>
      <c r="B863" t="str">
        <f>"15010270012"</f>
        <v>15010270012</v>
      </c>
      <c r="C863" t="str">
        <f>"110228199106271532"</f>
        <v>110228199106271532</v>
      </c>
      <c r="D863" t="s">
        <v>819</v>
      </c>
      <c r="E863" t="s">
        <v>820</v>
      </c>
      <c r="F863" t="s">
        <v>1</v>
      </c>
      <c r="G863" t="str">
        <f>"2018-11-20 06:06:54"</f>
        <v>2018-11-20 06:06:54</v>
      </c>
    </row>
    <row r="864" spans="1:7" x14ac:dyDescent="0.2">
      <c r="A864" t="s">
        <v>821</v>
      </c>
      <c r="B864" t="str">
        <f>"13794967644"</f>
        <v>13794967644</v>
      </c>
      <c r="C864" t="str">
        <f>"441900198505173977"</f>
        <v>441900198505173977</v>
      </c>
      <c r="D864" t="s">
        <v>0</v>
      </c>
      <c r="E864" t="s">
        <v>0</v>
      </c>
      <c r="F864" t="s">
        <v>1</v>
      </c>
      <c r="G864" t="str">
        <f>"2018-11-20 06:04:30"</f>
        <v>2018-11-20 06:04:30</v>
      </c>
    </row>
    <row r="865" spans="1:7" x14ac:dyDescent="0.2">
      <c r="A865" t="s">
        <v>822</v>
      </c>
      <c r="B865" t="str">
        <f>"15287505001"</f>
        <v>15287505001</v>
      </c>
      <c r="C865" t="str">
        <f>"53300119891116513X"</f>
        <v>53300119891116513X</v>
      </c>
      <c r="D865" t="s">
        <v>0</v>
      </c>
      <c r="E865" t="s">
        <v>0</v>
      </c>
      <c r="F865" t="s">
        <v>1</v>
      </c>
      <c r="G865" t="str">
        <f>"2018-11-20 06:01:52"</f>
        <v>2018-11-20 06:01:52</v>
      </c>
    </row>
    <row r="866" spans="1:7" x14ac:dyDescent="0.2">
      <c r="A866" t="s">
        <v>0</v>
      </c>
      <c r="B866" t="str">
        <f>"18013632065"</f>
        <v>18013632065</v>
      </c>
      <c r="C866" t="s">
        <v>0</v>
      </c>
      <c r="D866" t="s">
        <v>0</v>
      </c>
      <c r="E866" t="s">
        <v>0</v>
      </c>
      <c r="F866" t="s">
        <v>1</v>
      </c>
      <c r="G866" t="str">
        <f>"2018-11-20 05:54:03"</f>
        <v>2018-11-20 05:54:03</v>
      </c>
    </row>
    <row r="867" spans="1:7" x14ac:dyDescent="0.2">
      <c r="A867" t="s">
        <v>823</v>
      </c>
      <c r="B867" t="str">
        <f>"13989666003"</f>
        <v>13989666003</v>
      </c>
      <c r="C867" t="str">
        <f>"511025198506051011"</f>
        <v>511025198506051011</v>
      </c>
      <c r="D867" t="s">
        <v>0</v>
      </c>
      <c r="E867" t="s">
        <v>0</v>
      </c>
      <c r="F867" t="s">
        <v>1</v>
      </c>
      <c r="G867" t="str">
        <f>"2018-11-20 05:53:04"</f>
        <v>2018-11-20 05:53:04</v>
      </c>
    </row>
    <row r="868" spans="1:7" x14ac:dyDescent="0.2">
      <c r="A868" t="s">
        <v>824</v>
      </c>
      <c r="B868" t="str">
        <f>"15628706770"</f>
        <v>15628706770</v>
      </c>
      <c r="C868" t="str">
        <f>"370724199001147279"</f>
        <v>370724199001147279</v>
      </c>
      <c r="D868" t="s">
        <v>0</v>
      </c>
      <c r="E868" t="s">
        <v>0</v>
      </c>
      <c r="F868" t="s">
        <v>1</v>
      </c>
      <c r="G868" t="str">
        <f>"2018-11-20 05:34:06"</f>
        <v>2018-11-20 05:34:06</v>
      </c>
    </row>
    <row r="869" spans="1:7" x14ac:dyDescent="0.2">
      <c r="A869" t="s">
        <v>825</v>
      </c>
      <c r="B869" t="str">
        <f>"15754445266"</f>
        <v>15754445266</v>
      </c>
      <c r="C869" t="str">
        <f>"220221199006233310"</f>
        <v>220221199006233310</v>
      </c>
      <c r="D869" t="s">
        <v>0</v>
      </c>
      <c r="E869" t="s">
        <v>0</v>
      </c>
      <c r="F869" t="s">
        <v>1</v>
      </c>
      <c r="G869" t="str">
        <f>"2018-11-20 05:28:18"</f>
        <v>2018-11-20 05:28:18</v>
      </c>
    </row>
    <row r="870" spans="1:7" x14ac:dyDescent="0.2">
      <c r="A870" t="s">
        <v>826</v>
      </c>
      <c r="B870" t="str">
        <f>"15866165131"</f>
        <v>15866165131</v>
      </c>
      <c r="C870" t="str">
        <f>"370705198307292512"</f>
        <v>370705198307292512</v>
      </c>
      <c r="D870" t="s">
        <v>0</v>
      </c>
      <c r="E870" t="s">
        <v>0</v>
      </c>
      <c r="F870" t="s">
        <v>1</v>
      </c>
      <c r="G870" t="str">
        <f>"2018-11-20 05:07:22"</f>
        <v>2018-11-20 05:07:22</v>
      </c>
    </row>
    <row r="871" spans="1:7" x14ac:dyDescent="0.2">
      <c r="A871" t="s">
        <v>827</v>
      </c>
      <c r="B871" t="str">
        <f>"18852362616"</f>
        <v>18852362616</v>
      </c>
      <c r="C871" t="str">
        <f>"320826199102133449"</f>
        <v>320826199102133449</v>
      </c>
      <c r="D871" t="s">
        <v>0</v>
      </c>
      <c r="E871" t="s">
        <v>0</v>
      </c>
      <c r="F871" t="s">
        <v>1</v>
      </c>
      <c r="G871" t="str">
        <f>"2018-11-20 05:01:54"</f>
        <v>2018-11-20 05:01:54</v>
      </c>
    </row>
    <row r="872" spans="1:7" x14ac:dyDescent="0.2">
      <c r="A872" t="s">
        <v>0</v>
      </c>
      <c r="B872" t="str">
        <f>"13787923480"</f>
        <v>13787923480</v>
      </c>
      <c r="C872" t="s">
        <v>0</v>
      </c>
      <c r="D872" t="s">
        <v>0</v>
      </c>
      <c r="E872" t="s">
        <v>0</v>
      </c>
      <c r="F872" t="s">
        <v>1</v>
      </c>
      <c r="G872" t="str">
        <f>"2018-11-20 05:01:01"</f>
        <v>2018-11-20 05:01:01</v>
      </c>
    </row>
    <row r="873" spans="1:7" x14ac:dyDescent="0.2">
      <c r="A873" t="s">
        <v>828</v>
      </c>
      <c r="B873" t="str">
        <f>"15878287188"</f>
        <v>15878287188</v>
      </c>
      <c r="C873" t="str">
        <f>"452226198910051007"</f>
        <v>452226198910051007</v>
      </c>
      <c r="D873" t="s">
        <v>0</v>
      </c>
      <c r="E873" t="s">
        <v>0</v>
      </c>
      <c r="F873" t="s">
        <v>1</v>
      </c>
      <c r="G873" t="str">
        <f>"2018-11-20 04:58:57"</f>
        <v>2018-11-20 04:58:57</v>
      </c>
    </row>
    <row r="874" spans="1:7" x14ac:dyDescent="0.2">
      <c r="A874" t="s">
        <v>829</v>
      </c>
      <c r="B874" t="str">
        <f>"15198123237"</f>
        <v>15198123237</v>
      </c>
      <c r="C874" t="str">
        <f>"513225199212060024"</f>
        <v>513225199212060024</v>
      </c>
      <c r="D874" t="s">
        <v>0</v>
      </c>
      <c r="E874" t="s">
        <v>0</v>
      </c>
      <c r="F874" t="s">
        <v>1</v>
      </c>
      <c r="G874" t="str">
        <f>"2018-11-20 04:49:00"</f>
        <v>2018-11-20 04:49:00</v>
      </c>
    </row>
    <row r="875" spans="1:7" x14ac:dyDescent="0.2">
      <c r="A875" t="s">
        <v>830</v>
      </c>
      <c r="B875" t="str">
        <f>"13165763980"</f>
        <v>13165763980</v>
      </c>
      <c r="C875" t="str">
        <f>"612425199501240332"</f>
        <v>612425199501240332</v>
      </c>
      <c r="D875" t="s">
        <v>0</v>
      </c>
      <c r="E875" t="s">
        <v>0</v>
      </c>
      <c r="F875" t="s">
        <v>1</v>
      </c>
      <c r="G875" t="str">
        <f>"2018-11-20 04:42:39"</f>
        <v>2018-11-20 04:42:39</v>
      </c>
    </row>
    <row r="876" spans="1:7" x14ac:dyDescent="0.2">
      <c r="A876" t="s">
        <v>831</v>
      </c>
      <c r="B876" t="str">
        <f>"17783050211"</f>
        <v>17783050211</v>
      </c>
      <c r="C876" t="str">
        <f>"500381198501207712"</f>
        <v>500381198501207712</v>
      </c>
      <c r="D876" t="s">
        <v>0</v>
      </c>
      <c r="E876" t="s">
        <v>0</v>
      </c>
      <c r="F876" t="s">
        <v>1</v>
      </c>
      <c r="G876" t="str">
        <f>"2018-11-20 04:33:05"</f>
        <v>2018-11-20 04:33:05</v>
      </c>
    </row>
    <row r="877" spans="1:7" x14ac:dyDescent="0.2">
      <c r="A877" t="s">
        <v>832</v>
      </c>
      <c r="B877" t="str">
        <f>"17827545131"</f>
        <v>17827545131</v>
      </c>
      <c r="C877" t="str">
        <f>"445222200010202928"</f>
        <v>445222200010202928</v>
      </c>
      <c r="D877" t="s">
        <v>833</v>
      </c>
      <c r="E877" t="s">
        <v>833</v>
      </c>
      <c r="F877" t="s">
        <v>1</v>
      </c>
      <c r="G877" t="str">
        <f>"2018-11-20 04:29:06"</f>
        <v>2018-11-20 04:29:06</v>
      </c>
    </row>
    <row r="878" spans="1:7" x14ac:dyDescent="0.2">
      <c r="A878" t="s">
        <v>834</v>
      </c>
      <c r="B878" t="str">
        <f>"15944397827"</f>
        <v>15944397827</v>
      </c>
      <c r="C878" t="str">
        <f>"230281198201044324"</f>
        <v>230281198201044324</v>
      </c>
      <c r="D878" t="s">
        <v>0</v>
      </c>
      <c r="E878" t="s">
        <v>0</v>
      </c>
      <c r="F878" t="s">
        <v>1</v>
      </c>
      <c r="G878" t="str">
        <f>"2018-11-20 04:25:45"</f>
        <v>2018-11-20 04:25:45</v>
      </c>
    </row>
    <row r="879" spans="1:7" x14ac:dyDescent="0.2">
      <c r="A879" t="s">
        <v>0</v>
      </c>
      <c r="B879" t="str">
        <f>"18077140104"</f>
        <v>18077140104</v>
      </c>
      <c r="C879" t="s">
        <v>0</v>
      </c>
      <c r="D879" t="s">
        <v>0</v>
      </c>
      <c r="E879" t="s">
        <v>0</v>
      </c>
      <c r="F879" t="s">
        <v>1</v>
      </c>
      <c r="G879" t="str">
        <f>"2018-11-20 04:24:04"</f>
        <v>2018-11-20 04:24:04</v>
      </c>
    </row>
    <row r="880" spans="1:7" x14ac:dyDescent="0.2">
      <c r="A880" t="s">
        <v>835</v>
      </c>
      <c r="B880" t="str">
        <f>"17605090210"</f>
        <v>17605090210</v>
      </c>
      <c r="C880" t="str">
        <f>"350681199512213037"</f>
        <v>350681199512213037</v>
      </c>
      <c r="D880" t="s">
        <v>0</v>
      </c>
      <c r="E880" t="s">
        <v>0</v>
      </c>
      <c r="F880" t="s">
        <v>1</v>
      </c>
      <c r="G880" t="str">
        <f>"2018-11-20 04:15:39"</f>
        <v>2018-11-20 04:15:39</v>
      </c>
    </row>
    <row r="881" spans="1:7" x14ac:dyDescent="0.2">
      <c r="A881" t="s">
        <v>836</v>
      </c>
      <c r="B881" t="str">
        <f>"18758280655"</f>
        <v>18758280655</v>
      </c>
      <c r="C881" t="str">
        <f>"341225200001044536"</f>
        <v>341225200001044536</v>
      </c>
      <c r="D881" t="s">
        <v>0</v>
      </c>
      <c r="E881" t="s">
        <v>0</v>
      </c>
      <c r="F881" t="s">
        <v>1</v>
      </c>
      <c r="G881" t="str">
        <f>"2018-11-20 04:13:07"</f>
        <v>2018-11-20 04:13:07</v>
      </c>
    </row>
    <row r="882" spans="1:7" x14ac:dyDescent="0.2">
      <c r="A882" t="s">
        <v>0</v>
      </c>
      <c r="B882" t="str">
        <f>"18464359271"</f>
        <v>18464359271</v>
      </c>
      <c r="C882" t="s">
        <v>0</v>
      </c>
      <c r="D882" t="s">
        <v>0</v>
      </c>
      <c r="E882" t="s">
        <v>0</v>
      </c>
      <c r="F882" t="s">
        <v>1</v>
      </c>
      <c r="G882" t="str">
        <f>"2018-11-20 04:12:19"</f>
        <v>2018-11-20 04:12:19</v>
      </c>
    </row>
    <row r="883" spans="1:7" x14ac:dyDescent="0.2">
      <c r="A883" t="s">
        <v>837</v>
      </c>
      <c r="B883" t="str">
        <f>"18696968975"</f>
        <v>18696968975</v>
      </c>
      <c r="C883" t="str">
        <f>"500102198708280291"</f>
        <v>500102198708280291</v>
      </c>
      <c r="D883" t="s">
        <v>838</v>
      </c>
      <c r="E883" t="s">
        <v>839</v>
      </c>
      <c r="F883" t="s">
        <v>1</v>
      </c>
      <c r="G883" t="str">
        <f>"2018-11-20 04:03:41"</f>
        <v>2018-11-20 04:03:41</v>
      </c>
    </row>
    <row r="884" spans="1:7" x14ac:dyDescent="0.2">
      <c r="A884" t="s">
        <v>840</v>
      </c>
      <c r="B884" t="str">
        <f>"17683784387"</f>
        <v>17683784387</v>
      </c>
      <c r="C884" t="str">
        <f>"420983199601219024"</f>
        <v>420983199601219024</v>
      </c>
      <c r="D884" t="s">
        <v>841</v>
      </c>
      <c r="E884" t="s">
        <v>842</v>
      </c>
      <c r="F884" t="s">
        <v>1</v>
      </c>
      <c r="G884" t="str">
        <f>"2018-11-20 03:45:57"</f>
        <v>2018-11-20 03:45:57</v>
      </c>
    </row>
    <row r="885" spans="1:7" x14ac:dyDescent="0.2">
      <c r="A885" t="s">
        <v>0</v>
      </c>
      <c r="B885" t="str">
        <f>"18475110202"</f>
        <v>18475110202</v>
      </c>
      <c r="C885" t="s">
        <v>0</v>
      </c>
      <c r="D885" t="s">
        <v>0</v>
      </c>
      <c r="E885" t="s">
        <v>0</v>
      </c>
      <c r="F885" t="s">
        <v>1</v>
      </c>
      <c r="G885" t="str">
        <f>"2018-11-20 03:42:51"</f>
        <v>2018-11-20 03:42:51</v>
      </c>
    </row>
    <row r="886" spans="1:7" x14ac:dyDescent="0.2">
      <c r="A886" t="s">
        <v>843</v>
      </c>
      <c r="B886" t="str">
        <f>"13532753817"</f>
        <v>13532753817</v>
      </c>
      <c r="C886" t="str">
        <f>"362428199305147728"</f>
        <v>362428199305147728</v>
      </c>
      <c r="D886" t="s">
        <v>0</v>
      </c>
      <c r="E886" t="s">
        <v>0</v>
      </c>
      <c r="F886" t="s">
        <v>1</v>
      </c>
      <c r="G886" t="str">
        <f>"2018-11-20 03:41:31"</f>
        <v>2018-11-20 03:41:31</v>
      </c>
    </row>
    <row r="887" spans="1:7" x14ac:dyDescent="0.2">
      <c r="A887" t="s">
        <v>844</v>
      </c>
      <c r="B887" t="str">
        <f>"18547713062"</f>
        <v>18547713062</v>
      </c>
      <c r="C887" t="str">
        <f>"150926199806062515"</f>
        <v>150926199806062515</v>
      </c>
      <c r="D887" t="s">
        <v>0</v>
      </c>
      <c r="E887" t="s">
        <v>0</v>
      </c>
      <c r="F887" t="s">
        <v>1</v>
      </c>
      <c r="G887" t="str">
        <f>"2018-11-20 03:40:41"</f>
        <v>2018-11-20 03:40:41</v>
      </c>
    </row>
    <row r="888" spans="1:7" x14ac:dyDescent="0.2">
      <c r="A888" t="s">
        <v>845</v>
      </c>
      <c r="B888" t="str">
        <f>"18275585451"</f>
        <v>18275585451</v>
      </c>
      <c r="C888" t="str">
        <f>"522121199412126817"</f>
        <v>522121199412126817</v>
      </c>
      <c r="D888" t="s">
        <v>846</v>
      </c>
      <c r="E888" t="s">
        <v>847</v>
      </c>
      <c r="F888" t="s">
        <v>1</v>
      </c>
      <c r="G888" t="str">
        <f>"2018-11-20 03:36:00"</f>
        <v>2018-11-20 03:36:00</v>
      </c>
    </row>
    <row r="889" spans="1:7" x14ac:dyDescent="0.2">
      <c r="A889" t="s">
        <v>0</v>
      </c>
      <c r="B889" t="str">
        <f>"15872422456"</f>
        <v>15872422456</v>
      </c>
      <c r="C889" t="s">
        <v>0</v>
      </c>
      <c r="D889" t="s">
        <v>0</v>
      </c>
      <c r="E889" t="s">
        <v>0</v>
      </c>
      <c r="F889" t="s">
        <v>1</v>
      </c>
      <c r="G889" t="str">
        <f>"2018-11-20 03:33:02"</f>
        <v>2018-11-20 03:33:02</v>
      </c>
    </row>
    <row r="890" spans="1:7" x14ac:dyDescent="0.2">
      <c r="A890" t="s">
        <v>848</v>
      </c>
      <c r="B890" t="str">
        <f>"15284648625"</f>
        <v>15284648625</v>
      </c>
      <c r="C890" t="str">
        <f>"500225199507164117"</f>
        <v>500225199507164117</v>
      </c>
      <c r="D890" t="s">
        <v>0</v>
      </c>
      <c r="E890" t="s">
        <v>0</v>
      </c>
      <c r="F890" t="s">
        <v>1</v>
      </c>
      <c r="G890" t="str">
        <f>"2018-11-20 03:32:30"</f>
        <v>2018-11-20 03:32:30</v>
      </c>
    </row>
    <row r="891" spans="1:7" x14ac:dyDescent="0.2">
      <c r="A891" t="s">
        <v>849</v>
      </c>
      <c r="B891" t="str">
        <f>"15059593753"</f>
        <v>15059593753</v>
      </c>
      <c r="C891" t="str">
        <f>"350582200001140514"</f>
        <v>350582200001140514</v>
      </c>
      <c r="D891" t="s">
        <v>0</v>
      </c>
      <c r="E891" t="s">
        <v>0</v>
      </c>
      <c r="F891" t="s">
        <v>1</v>
      </c>
      <c r="G891" t="str">
        <f>"2018-11-20 03:32:03"</f>
        <v>2018-11-20 03:32:03</v>
      </c>
    </row>
    <row r="892" spans="1:7" x14ac:dyDescent="0.2">
      <c r="A892" t="s">
        <v>850</v>
      </c>
      <c r="B892" t="str">
        <f>"15182258401"</f>
        <v>15182258401</v>
      </c>
      <c r="C892" t="str">
        <f>"511112199805291419"</f>
        <v>511112199805291419</v>
      </c>
      <c r="D892" t="s">
        <v>0</v>
      </c>
      <c r="E892" t="s">
        <v>0</v>
      </c>
      <c r="F892" t="s">
        <v>1</v>
      </c>
      <c r="G892" t="str">
        <f>"2018-11-20 03:30:39"</f>
        <v>2018-11-20 03:30:39</v>
      </c>
    </row>
    <row r="893" spans="1:7" x14ac:dyDescent="0.2">
      <c r="A893" t="s">
        <v>851</v>
      </c>
      <c r="B893" t="str">
        <f>"18159770240"</f>
        <v>18159770240</v>
      </c>
      <c r="C893" t="str">
        <f>"350881199111260810"</f>
        <v>350881199111260810</v>
      </c>
      <c r="D893" t="s">
        <v>0</v>
      </c>
      <c r="E893" t="s">
        <v>0</v>
      </c>
      <c r="F893" t="s">
        <v>1</v>
      </c>
      <c r="G893" t="str">
        <f>"2018-11-20 03:26:07"</f>
        <v>2018-11-20 03:26:07</v>
      </c>
    </row>
    <row r="894" spans="1:7" x14ac:dyDescent="0.2">
      <c r="A894" t="s">
        <v>852</v>
      </c>
      <c r="B894" t="str">
        <f>"15885918969"</f>
        <v>15885918969</v>
      </c>
      <c r="C894" t="str">
        <f>"520202198707140026"</f>
        <v>520202198707140026</v>
      </c>
      <c r="D894" t="s">
        <v>853</v>
      </c>
      <c r="E894" t="s">
        <v>854</v>
      </c>
      <c r="F894" t="s">
        <v>1</v>
      </c>
      <c r="G894" t="str">
        <f>"2018-11-20 03:16:21"</f>
        <v>2018-11-20 03:16:21</v>
      </c>
    </row>
    <row r="895" spans="1:7" x14ac:dyDescent="0.2">
      <c r="A895" t="s">
        <v>0</v>
      </c>
      <c r="B895" t="str">
        <f>"13024738076"</f>
        <v>13024738076</v>
      </c>
      <c r="C895" t="s">
        <v>0</v>
      </c>
      <c r="D895" t="s">
        <v>0</v>
      </c>
      <c r="E895" t="s">
        <v>0</v>
      </c>
      <c r="F895" t="s">
        <v>1</v>
      </c>
      <c r="G895" t="str">
        <f>"2018-11-20 03:15:21"</f>
        <v>2018-11-20 03:15:21</v>
      </c>
    </row>
    <row r="896" spans="1:7" x14ac:dyDescent="0.2">
      <c r="A896" t="s">
        <v>0</v>
      </c>
      <c r="B896" t="str">
        <f>"13049974629"</f>
        <v>13049974629</v>
      </c>
      <c r="C896" t="s">
        <v>0</v>
      </c>
      <c r="D896" t="s">
        <v>0</v>
      </c>
      <c r="E896" t="s">
        <v>0</v>
      </c>
      <c r="F896" t="s">
        <v>1</v>
      </c>
      <c r="G896" t="str">
        <f>"2018-11-20 03:08:23"</f>
        <v>2018-11-20 03:08:23</v>
      </c>
    </row>
    <row r="897" spans="1:7" x14ac:dyDescent="0.2">
      <c r="A897" t="s">
        <v>855</v>
      </c>
      <c r="B897" t="str">
        <f>"13952884874"</f>
        <v>13952884874</v>
      </c>
      <c r="C897" t="str">
        <f>"511023199602104672"</f>
        <v>511023199602104672</v>
      </c>
      <c r="D897" t="s">
        <v>856</v>
      </c>
      <c r="E897" t="s">
        <v>857</v>
      </c>
      <c r="F897" t="s">
        <v>1</v>
      </c>
      <c r="G897" t="str">
        <f>"2018-11-20 03:04:35"</f>
        <v>2018-11-20 03:04:35</v>
      </c>
    </row>
    <row r="898" spans="1:7" x14ac:dyDescent="0.2">
      <c r="A898" t="s">
        <v>0</v>
      </c>
      <c r="B898" t="str">
        <f>"13690657339"</f>
        <v>13690657339</v>
      </c>
      <c r="C898" t="s">
        <v>0</v>
      </c>
      <c r="D898" t="s">
        <v>0</v>
      </c>
      <c r="E898" t="s">
        <v>0</v>
      </c>
      <c r="F898" t="s">
        <v>1</v>
      </c>
      <c r="G898" t="str">
        <f>"2018-11-20 03:03:03"</f>
        <v>2018-11-20 03:03:03</v>
      </c>
    </row>
    <row r="899" spans="1:7" x14ac:dyDescent="0.2">
      <c r="A899" t="s">
        <v>858</v>
      </c>
      <c r="B899" t="str">
        <f>"15841626769"</f>
        <v>15841626769</v>
      </c>
      <c r="C899" t="str">
        <f>"210323199212222272"</f>
        <v>210323199212222272</v>
      </c>
      <c r="D899" t="s">
        <v>0</v>
      </c>
      <c r="E899" t="s">
        <v>0</v>
      </c>
      <c r="F899" t="s">
        <v>1</v>
      </c>
      <c r="G899" t="str">
        <f>"2018-11-20 03:01:21"</f>
        <v>2018-11-20 03:01:21</v>
      </c>
    </row>
    <row r="900" spans="1:7" x14ac:dyDescent="0.2">
      <c r="A900" t="s">
        <v>0</v>
      </c>
      <c r="B900" t="str">
        <f>"13380985614"</f>
        <v>13380985614</v>
      </c>
      <c r="C900" t="s">
        <v>0</v>
      </c>
      <c r="D900" t="s">
        <v>0</v>
      </c>
      <c r="E900" t="s">
        <v>0</v>
      </c>
      <c r="F900" t="s">
        <v>1</v>
      </c>
      <c r="G900" t="str">
        <f>"2018-11-20 02:55:57"</f>
        <v>2018-11-20 02:55:57</v>
      </c>
    </row>
    <row r="901" spans="1:7" x14ac:dyDescent="0.2">
      <c r="A901" t="s">
        <v>859</v>
      </c>
      <c r="B901" t="str">
        <f>"15208315663"</f>
        <v>15208315663</v>
      </c>
      <c r="C901" t="str">
        <f>"511102199910232426"</f>
        <v>511102199910232426</v>
      </c>
      <c r="D901" t="s">
        <v>0</v>
      </c>
      <c r="E901" t="s">
        <v>0</v>
      </c>
      <c r="F901" t="s">
        <v>1</v>
      </c>
      <c r="G901" t="str">
        <f>"2018-11-20 02:53:11"</f>
        <v>2018-11-20 02:53:11</v>
      </c>
    </row>
    <row r="902" spans="1:7" x14ac:dyDescent="0.2">
      <c r="A902" t="s">
        <v>860</v>
      </c>
      <c r="B902" t="str">
        <f>"13927600910"</f>
        <v>13927600910</v>
      </c>
      <c r="C902" t="str">
        <f>"441823198709107014"</f>
        <v>441823198709107014</v>
      </c>
      <c r="D902" t="s">
        <v>0</v>
      </c>
      <c r="E902" t="s">
        <v>0</v>
      </c>
      <c r="F902" t="s">
        <v>1</v>
      </c>
      <c r="G902" t="str">
        <f>"2018-11-20 02:51:36"</f>
        <v>2018-11-20 02:51:36</v>
      </c>
    </row>
    <row r="903" spans="1:7" x14ac:dyDescent="0.2">
      <c r="A903" t="s">
        <v>861</v>
      </c>
      <c r="B903" t="str">
        <f>"13966903454"</f>
        <v>13966903454</v>
      </c>
      <c r="C903" t="str">
        <f>"340822199209171152"</f>
        <v>340822199209171152</v>
      </c>
      <c r="D903" t="s">
        <v>0</v>
      </c>
      <c r="E903" t="s">
        <v>0</v>
      </c>
      <c r="F903" t="s">
        <v>1</v>
      </c>
      <c r="G903" t="str">
        <f>"2018-11-20 02:43:53"</f>
        <v>2018-11-20 02:43:53</v>
      </c>
    </row>
    <row r="904" spans="1:7" x14ac:dyDescent="0.2">
      <c r="A904" t="s">
        <v>862</v>
      </c>
      <c r="B904" t="str">
        <f>"18760678095"</f>
        <v>18760678095</v>
      </c>
      <c r="C904" t="str">
        <f>"350628198410135051"</f>
        <v>350628198410135051</v>
      </c>
      <c r="D904" t="s">
        <v>0</v>
      </c>
      <c r="E904" t="s">
        <v>0</v>
      </c>
      <c r="F904" t="s">
        <v>1</v>
      </c>
      <c r="G904" t="str">
        <f>"2018-11-20 02:43:48"</f>
        <v>2018-11-20 02:43:48</v>
      </c>
    </row>
    <row r="905" spans="1:7" x14ac:dyDescent="0.2">
      <c r="A905" t="s">
        <v>863</v>
      </c>
      <c r="B905" t="str">
        <f>"13875612363"</f>
        <v>13875612363</v>
      </c>
      <c r="C905" t="str">
        <f>"430422198008039214"</f>
        <v>430422198008039214</v>
      </c>
      <c r="D905" t="s">
        <v>0</v>
      </c>
      <c r="E905" t="s">
        <v>0</v>
      </c>
      <c r="F905" t="s">
        <v>1</v>
      </c>
      <c r="G905" t="str">
        <f>"2018-11-20 02:36:11"</f>
        <v>2018-11-20 02:36:11</v>
      </c>
    </row>
    <row r="906" spans="1:7" x14ac:dyDescent="0.2">
      <c r="A906" t="s">
        <v>0</v>
      </c>
      <c r="B906" t="str">
        <f>"13095450626"</f>
        <v>13095450626</v>
      </c>
      <c r="C906" t="s">
        <v>0</v>
      </c>
      <c r="D906" t="s">
        <v>0</v>
      </c>
      <c r="E906" t="s">
        <v>0</v>
      </c>
      <c r="F906" t="s">
        <v>1</v>
      </c>
      <c r="G906" t="str">
        <f>"2018-11-20 02:33:35"</f>
        <v>2018-11-20 02:33:35</v>
      </c>
    </row>
    <row r="907" spans="1:7" x14ac:dyDescent="0.2">
      <c r="A907" t="s">
        <v>864</v>
      </c>
      <c r="B907" t="str">
        <f>"13072588898"</f>
        <v>13072588898</v>
      </c>
      <c r="C907" t="str">
        <f>"341224198412053510"</f>
        <v>341224198412053510</v>
      </c>
      <c r="D907" t="s">
        <v>0</v>
      </c>
      <c r="E907" t="s">
        <v>0</v>
      </c>
      <c r="F907" t="s">
        <v>1</v>
      </c>
      <c r="G907" t="str">
        <f>"2018-11-20 02:32:44"</f>
        <v>2018-11-20 02:32:44</v>
      </c>
    </row>
    <row r="908" spans="1:7" x14ac:dyDescent="0.2">
      <c r="A908" t="s">
        <v>865</v>
      </c>
      <c r="B908" t="str">
        <f>"13546031275"</f>
        <v>13546031275</v>
      </c>
      <c r="C908" t="str">
        <f>"140212199702020013"</f>
        <v>140212199702020013</v>
      </c>
      <c r="D908" t="s">
        <v>866</v>
      </c>
      <c r="E908" t="s">
        <v>867</v>
      </c>
      <c r="F908" t="s">
        <v>1</v>
      </c>
      <c r="G908" t="str">
        <f>"2018-11-20 02:27:49"</f>
        <v>2018-11-20 02:27:49</v>
      </c>
    </row>
    <row r="909" spans="1:7" x14ac:dyDescent="0.2">
      <c r="A909" t="s">
        <v>868</v>
      </c>
      <c r="B909" t="str">
        <f>"15895289748"</f>
        <v>15895289748</v>
      </c>
      <c r="C909" t="str">
        <f>"320305199004261237"</f>
        <v>320305199004261237</v>
      </c>
      <c r="D909" t="s">
        <v>869</v>
      </c>
      <c r="E909" t="s">
        <v>870</v>
      </c>
      <c r="F909" t="s">
        <v>1</v>
      </c>
      <c r="G909" t="str">
        <f>"2018-11-20 02:22:17"</f>
        <v>2018-11-20 02:22:17</v>
      </c>
    </row>
    <row r="910" spans="1:7" x14ac:dyDescent="0.2">
      <c r="A910" t="s">
        <v>871</v>
      </c>
      <c r="B910" t="str">
        <f>"13640031554"</f>
        <v>13640031554</v>
      </c>
      <c r="C910" t="str">
        <f>"44022119941020191X"</f>
        <v>44022119941020191X</v>
      </c>
      <c r="D910" t="s">
        <v>0</v>
      </c>
      <c r="E910" t="s">
        <v>0</v>
      </c>
      <c r="F910" t="s">
        <v>1</v>
      </c>
      <c r="G910" t="str">
        <f>"2018-11-20 02:20:44"</f>
        <v>2018-11-20 02:20:44</v>
      </c>
    </row>
    <row r="911" spans="1:7" x14ac:dyDescent="0.2">
      <c r="A911" t="s">
        <v>0</v>
      </c>
      <c r="B911" t="str">
        <f>"18423224260"</f>
        <v>18423224260</v>
      </c>
      <c r="C911" t="s">
        <v>0</v>
      </c>
      <c r="D911" t="s">
        <v>0</v>
      </c>
      <c r="E911" t="s">
        <v>0</v>
      </c>
      <c r="F911" t="s">
        <v>1</v>
      </c>
      <c r="G911" t="str">
        <f>"2018-11-20 02:18:26"</f>
        <v>2018-11-20 02:18:26</v>
      </c>
    </row>
    <row r="912" spans="1:7" x14ac:dyDescent="0.2">
      <c r="A912" t="s">
        <v>0</v>
      </c>
      <c r="B912" t="str">
        <f>"13599713198"</f>
        <v>13599713198</v>
      </c>
      <c r="C912" t="s">
        <v>0</v>
      </c>
      <c r="D912" t="s">
        <v>0</v>
      </c>
      <c r="E912" t="s">
        <v>0</v>
      </c>
      <c r="F912" t="s">
        <v>1</v>
      </c>
      <c r="G912" t="str">
        <f>"2018-11-20 02:18:07"</f>
        <v>2018-11-20 02:18:07</v>
      </c>
    </row>
    <row r="913" spans="1:7" x14ac:dyDescent="0.2">
      <c r="A913" t="s">
        <v>872</v>
      </c>
      <c r="B913" t="str">
        <f>"17781890698"</f>
        <v>17781890698</v>
      </c>
      <c r="C913" t="str">
        <f>"511522198302182210"</f>
        <v>511522198302182210</v>
      </c>
      <c r="D913" t="s">
        <v>0</v>
      </c>
      <c r="E913" t="s">
        <v>0</v>
      </c>
      <c r="F913" t="s">
        <v>1</v>
      </c>
      <c r="G913" t="str">
        <f>"2018-11-20 02:17:33"</f>
        <v>2018-11-20 02:17:33</v>
      </c>
    </row>
    <row r="914" spans="1:7" x14ac:dyDescent="0.2">
      <c r="A914" t="s">
        <v>0</v>
      </c>
      <c r="B914" t="str">
        <f>"15988675870"</f>
        <v>15988675870</v>
      </c>
      <c r="C914" t="s">
        <v>0</v>
      </c>
      <c r="D914" t="s">
        <v>0</v>
      </c>
      <c r="E914" t="s">
        <v>0</v>
      </c>
      <c r="F914" t="s">
        <v>1</v>
      </c>
      <c r="G914" t="str">
        <f>"2018-11-20 02:15:13"</f>
        <v>2018-11-20 02:15:13</v>
      </c>
    </row>
    <row r="915" spans="1:7" x14ac:dyDescent="0.2">
      <c r="A915" t="s">
        <v>873</v>
      </c>
      <c r="B915" t="str">
        <f>"18313738685"</f>
        <v>18313738685</v>
      </c>
      <c r="C915" t="str">
        <f>"620321198909261254"</f>
        <v>620321198909261254</v>
      </c>
      <c r="D915" t="s">
        <v>0</v>
      </c>
      <c r="E915" t="s">
        <v>0</v>
      </c>
      <c r="F915" t="s">
        <v>1</v>
      </c>
      <c r="G915" t="str">
        <f>"2018-11-20 02:10:22"</f>
        <v>2018-11-20 02:10:22</v>
      </c>
    </row>
    <row r="916" spans="1:7" x14ac:dyDescent="0.2">
      <c r="A916" t="s">
        <v>874</v>
      </c>
      <c r="B916" t="str">
        <f>"17642918252"</f>
        <v>17642918252</v>
      </c>
      <c r="C916" t="str">
        <f>"211422200010077236"</f>
        <v>211422200010077236</v>
      </c>
      <c r="D916" t="s">
        <v>0</v>
      </c>
      <c r="E916" t="s">
        <v>0</v>
      </c>
      <c r="F916" t="s">
        <v>1</v>
      </c>
      <c r="G916" t="str">
        <f>"2018-11-20 02:03:13"</f>
        <v>2018-11-20 02:03:13</v>
      </c>
    </row>
    <row r="917" spans="1:7" x14ac:dyDescent="0.2">
      <c r="A917" t="s">
        <v>875</v>
      </c>
      <c r="B917" t="str">
        <f>"15766242508"</f>
        <v>15766242508</v>
      </c>
      <c r="C917" t="str">
        <f>"440823199908155696"</f>
        <v>440823199908155696</v>
      </c>
      <c r="D917" t="s">
        <v>0</v>
      </c>
      <c r="E917" t="s">
        <v>0</v>
      </c>
      <c r="F917" t="s">
        <v>1</v>
      </c>
      <c r="G917" t="str">
        <f>"2018-11-20 02:02:11"</f>
        <v>2018-11-20 02:02:11</v>
      </c>
    </row>
    <row r="918" spans="1:7" x14ac:dyDescent="0.2">
      <c r="A918" t="s">
        <v>876</v>
      </c>
      <c r="B918" t="str">
        <f>"18675965507"</f>
        <v>18675965507</v>
      </c>
      <c r="C918" t="str">
        <f>"441881199408291119"</f>
        <v>441881199408291119</v>
      </c>
      <c r="D918" t="s">
        <v>0</v>
      </c>
      <c r="E918" t="s">
        <v>0</v>
      </c>
      <c r="F918" t="s">
        <v>1</v>
      </c>
      <c r="G918" t="str">
        <f>"2018-11-20 01:58:46"</f>
        <v>2018-11-20 01:58:46</v>
      </c>
    </row>
    <row r="919" spans="1:7" x14ac:dyDescent="0.2">
      <c r="A919" t="s">
        <v>877</v>
      </c>
      <c r="B919" t="str">
        <f>"13709098152"</f>
        <v>13709098152</v>
      </c>
      <c r="C919" t="str">
        <f>"510724198809152419"</f>
        <v>510724198809152419</v>
      </c>
      <c r="D919" t="s">
        <v>878</v>
      </c>
      <c r="E919" t="s">
        <v>879</v>
      </c>
      <c r="F919" t="s">
        <v>1</v>
      </c>
      <c r="G919" t="str">
        <f>"2018-11-20 01:54:56"</f>
        <v>2018-11-20 01:54:56</v>
      </c>
    </row>
    <row r="920" spans="1:7" x14ac:dyDescent="0.2">
      <c r="A920" t="s">
        <v>880</v>
      </c>
      <c r="B920" t="str">
        <f>"13102820713"</f>
        <v>13102820713</v>
      </c>
      <c r="C920" t="str">
        <f>"130106199307132424"</f>
        <v>130106199307132424</v>
      </c>
      <c r="D920" t="s">
        <v>0</v>
      </c>
      <c r="E920" t="s">
        <v>0</v>
      </c>
      <c r="F920" t="s">
        <v>1</v>
      </c>
      <c r="G920" t="str">
        <f>"2018-11-20 01:54:33"</f>
        <v>2018-11-20 01:54:33</v>
      </c>
    </row>
    <row r="921" spans="1:7" x14ac:dyDescent="0.2">
      <c r="A921" t="s">
        <v>881</v>
      </c>
      <c r="B921" t="str">
        <f>"15625964904"</f>
        <v>15625964904</v>
      </c>
      <c r="C921" t="str">
        <f>"450721198712128134"</f>
        <v>450721198712128134</v>
      </c>
      <c r="D921" t="s">
        <v>0</v>
      </c>
      <c r="E921" t="s">
        <v>0</v>
      </c>
      <c r="F921" t="s">
        <v>1</v>
      </c>
      <c r="G921" t="str">
        <f>"2018-11-20 01:47:48"</f>
        <v>2018-11-20 01:47:48</v>
      </c>
    </row>
    <row r="922" spans="1:7" x14ac:dyDescent="0.2">
      <c r="A922" t="s">
        <v>882</v>
      </c>
      <c r="B922" t="str">
        <f>"13279078268"</f>
        <v>13279078268</v>
      </c>
      <c r="C922" t="str">
        <f>"65412119850810546X"</f>
        <v>65412119850810546X</v>
      </c>
      <c r="D922" t="s">
        <v>883</v>
      </c>
      <c r="E922" t="s">
        <v>884</v>
      </c>
      <c r="F922" t="s">
        <v>1</v>
      </c>
      <c r="G922" t="str">
        <f>"2018-11-20 01:46:02"</f>
        <v>2018-11-20 01:46:02</v>
      </c>
    </row>
    <row r="923" spans="1:7" x14ac:dyDescent="0.2">
      <c r="A923" t="s">
        <v>0</v>
      </c>
      <c r="B923" t="str">
        <f>"13534314091"</f>
        <v>13534314091</v>
      </c>
      <c r="C923" t="s">
        <v>0</v>
      </c>
      <c r="D923" t="s">
        <v>0</v>
      </c>
      <c r="E923" t="s">
        <v>0</v>
      </c>
      <c r="F923" t="s">
        <v>1</v>
      </c>
      <c r="G923" t="str">
        <f>"2018-11-20 01:44:38"</f>
        <v>2018-11-20 01:44:38</v>
      </c>
    </row>
    <row r="924" spans="1:7" x14ac:dyDescent="0.2">
      <c r="A924" t="s">
        <v>885</v>
      </c>
      <c r="B924" t="str">
        <f>"17690833084"</f>
        <v>17690833084</v>
      </c>
      <c r="C924" t="str">
        <f>"654301200003223917"</f>
        <v>654301200003223917</v>
      </c>
      <c r="D924" t="s">
        <v>0</v>
      </c>
      <c r="E924" t="s">
        <v>0</v>
      </c>
      <c r="F924" t="s">
        <v>1</v>
      </c>
      <c r="G924" t="str">
        <f>"2018-11-20 01:44:10"</f>
        <v>2018-11-20 01:44:10</v>
      </c>
    </row>
    <row r="925" spans="1:7" x14ac:dyDescent="0.2">
      <c r="A925" t="s">
        <v>886</v>
      </c>
      <c r="B925" t="str">
        <f>"18746074642"</f>
        <v>18746074642</v>
      </c>
      <c r="C925" t="str">
        <f>"230102198808014112"</f>
        <v>230102198808014112</v>
      </c>
      <c r="D925" t="s">
        <v>0</v>
      </c>
      <c r="E925" t="s">
        <v>0</v>
      </c>
      <c r="F925" t="s">
        <v>1</v>
      </c>
      <c r="G925" t="str">
        <f>"2018-11-20 01:44:06"</f>
        <v>2018-11-20 01:44:06</v>
      </c>
    </row>
    <row r="926" spans="1:7" x14ac:dyDescent="0.2">
      <c r="A926" t="s">
        <v>0</v>
      </c>
      <c r="B926" t="str">
        <f>"13049951714"</f>
        <v>13049951714</v>
      </c>
      <c r="C926" t="s">
        <v>0</v>
      </c>
      <c r="D926" t="s">
        <v>0</v>
      </c>
      <c r="E926" t="s">
        <v>0</v>
      </c>
      <c r="F926" t="s">
        <v>1</v>
      </c>
      <c r="G926" t="str">
        <f>"2018-11-20 01:42:54"</f>
        <v>2018-11-20 01:42:54</v>
      </c>
    </row>
    <row r="927" spans="1:7" x14ac:dyDescent="0.2">
      <c r="A927" t="s">
        <v>887</v>
      </c>
      <c r="B927" t="str">
        <f>"17820200865"</f>
        <v>17820200865</v>
      </c>
      <c r="C927" t="str">
        <f>"441202198310254034"</f>
        <v>441202198310254034</v>
      </c>
      <c r="D927" t="s">
        <v>0</v>
      </c>
      <c r="E927" t="s">
        <v>0</v>
      </c>
      <c r="F927" t="s">
        <v>1</v>
      </c>
      <c r="G927" t="str">
        <f>"2018-11-20 01:41:31"</f>
        <v>2018-11-20 01:41:31</v>
      </c>
    </row>
    <row r="928" spans="1:7" x14ac:dyDescent="0.2">
      <c r="A928" t="s">
        <v>0</v>
      </c>
      <c r="B928" t="str">
        <f>"13106005084"</f>
        <v>13106005084</v>
      </c>
      <c r="C928" t="s">
        <v>0</v>
      </c>
      <c r="D928" t="s">
        <v>0</v>
      </c>
      <c r="E928" t="s">
        <v>0</v>
      </c>
      <c r="F928" t="s">
        <v>1</v>
      </c>
      <c r="G928" t="str">
        <f>"2018-11-20 01:39:50"</f>
        <v>2018-11-20 01:39:50</v>
      </c>
    </row>
    <row r="929" spans="1:7" x14ac:dyDescent="0.2">
      <c r="A929" t="s">
        <v>0</v>
      </c>
      <c r="B929" t="str">
        <f>"18664328539"</f>
        <v>18664328539</v>
      </c>
      <c r="C929" t="s">
        <v>0</v>
      </c>
      <c r="D929" t="s">
        <v>0</v>
      </c>
      <c r="E929" t="s">
        <v>0</v>
      </c>
      <c r="F929" t="s">
        <v>1</v>
      </c>
      <c r="G929" t="str">
        <f>"2018-11-20 01:38:10"</f>
        <v>2018-11-20 01:38:10</v>
      </c>
    </row>
    <row r="930" spans="1:7" x14ac:dyDescent="0.2">
      <c r="A930" t="s">
        <v>888</v>
      </c>
      <c r="B930" t="str">
        <f>"18278017107"</f>
        <v>18278017107</v>
      </c>
      <c r="C930" t="str">
        <f>"450481199906111415"</f>
        <v>450481199906111415</v>
      </c>
      <c r="D930" t="s">
        <v>0</v>
      </c>
      <c r="E930" t="s">
        <v>0</v>
      </c>
      <c r="F930" t="s">
        <v>1</v>
      </c>
      <c r="G930" t="str">
        <f>"2018-11-20 01:37:13"</f>
        <v>2018-11-20 01:37:13</v>
      </c>
    </row>
    <row r="931" spans="1:7" x14ac:dyDescent="0.2">
      <c r="A931" t="s">
        <v>0</v>
      </c>
      <c r="B931" t="str">
        <f>"15167119818"</f>
        <v>15167119818</v>
      </c>
      <c r="C931" t="s">
        <v>0</v>
      </c>
      <c r="D931" t="s">
        <v>0</v>
      </c>
      <c r="E931" t="s">
        <v>0</v>
      </c>
      <c r="F931" t="s">
        <v>1</v>
      </c>
      <c r="G931" t="str">
        <f>"2018-11-20 01:34:23"</f>
        <v>2018-11-20 01:34:23</v>
      </c>
    </row>
    <row r="932" spans="1:7" x14ac:dyDescent="0.2">
      <c r="A932" t="s">
        <v>0</v>
      </c>
      <c r="B932" t="str">
        <f>"13451064445"</f>
        <v>13451064445</v>
      </c>
      <c r="C932" t="s">
        <v>0</v>
      </c>
      <c r="D932" t="s">
        <v>0</v>
      </c>
      <c r="E932" t="s">
        <v>0</v>
      </c>
      <c r="F932" t="s">
        <v>1</v>
      </c>
      <c r="G932" t="str">
        <f>"2018-11-20 01:33:44"</f>
        <v>2018-11-20 01:33:44</v>
      </c>
    </row>
    <row r="933" spans="1:7" x14ac:dyDescent="0.2">
      <c r="A933" t="s">
        <v>889</v>
      </c>
      <c r="B933" t="str">
        <f>"17585275518"</f>
        <v>17585275518</v>
      </c>
      <c r="C933" t="str">
        <f>"522427199002206827"</f>
        <v>522427199002206827</v>
      </c>
      <c r="D933" t="s">
        <v>0</v>
      </c>
      <c r="E933" t="s">
        <v>0</v>
      </c>
      <c r="F933" t="s">
        <v>1</v>
      </c>
      <c r="G933" t="str">
        <f>"2018-11-20 01:31:01"</f>
        <v>2018-11-20 01:31:01</v>
      </c>
    </row>
    <row r="934" spans="1:7" x14ac:dyDescent="0.2">
      <c r="A934" t="s">
        <v>0</v>
      </c>
      <c r="B934" t="str">
        <f>"18717081017"</f>
        <v>18717081017</v>
      </c>
      <c r="C934" t="s">
        <v>0</v>
      </c>
      <c r="D934" t="s">
        <v>0</v>
      </c>
      <c r="E934" t="s">
        <v>0</v>
      </c>
      <c r="F934" t="s">
        <v>1</v>
      </c>
      <c r="G934" t="str">
        <f>"2018-11-20 01:28:37"</f>
        <v>2018-11-20 01:28:37</v>
      </c>
    </row>
    <row r="935" spans="1:7" x14ac:dyDescent="0.2">
      <c r="A935" t="s">
        <v>890</v>
      </c>
      <c r="B935" t="str">
        <f>"13819180912"</f>
        <v>13819180912</v>
      </c>
      <c r="C935" t="str">
        <f>"330106198111205233"</f>
        <v>330106198111205233</v>
      </c>
      <c r="D935" t="s">
        <v>0</v>
      </c>
      <c r="E935" t="s">
        <v>0</v>
      </c>
      <c r="F935" t="s">
        <v>1</v>
      </c>
      <c r="G935" t="str">
        <f>"2018-11-20 01:28:00"</f>
        <v>2018-11-20 01:28:00</v>
      </c>
    </row>
    <row r="936" spans="1:7" x14ac:dyDescent="0.2">
      <c r="A936" t="s">
        <v>0</v>
      </c>
      <c r="B936" t="str">
        <f>"15157091815"</f>
        <v>15157091815</v>
      </c>
      <c r="C936" t="s">
        <v>0</v>
      </c>
      <c r="D936" t="s">
        <v>0</v>
      </c>
      <c r="E936" t="s">
        <v>0</v>
      </c>
      <c r="F936" t="s">
        <v>1</v>
      </c>
      <c r="G936" t="str">
        <f>"2018-11-20 01:27:32"</f>
        <v>2018-11-20 01:27:32</v>
      </c>
    </row>
    <row r="937" spans="1:7" x14ac:dyDescent="0.2">
      <c r="A937" t="s">
        <v>891</v>
      </c>
      <c r="B937" t="str">
        <f>"15535382184"</f>
        <v>15535382184</v>
      </c>
      <c r="C937" t="str">
        <f>"142431198907041237"</f>
        <v>142431198907041237</v>
      </c>
      <c r="D937" t="s">
        <v>0</v>
      </c>
      <c r="E937" t="s">
        <v>0</v>
      </c>
      <c r="F937" t="s">
        <v>1</v>
      </c>
      <c r="G937" t="str">
        <f>"2018-11-20 01:26:26"</f>
        <v>2018-11-20 01:26:26</v>
      </c>
    </row>
    <row r="938" spans="1:7" x14ac:dyDescent="0.2">
      <c r="A938" t="s">
        <v>892</v>
      </c>
      <c r="B938" t="str">
        <f>"15951992711"</f>
        <v>15951992711</v>
      </c>
      <c r="C938" t="str">
        <f>"32010719951022262X"</f>
        <v>32010719951022262X</v>
      </c>
      <c r="D938" t="s">
        <v>0</v>
      </c>
      <c r="E938" t="s">
        <v>0</v>
      </c>
      <c r="F938" t="s">
        <v>1</v>
      </c>
      <c r="G938" t="str">
        <f>"2018-11-20 01:25:12"</f>
        <v>2018-11-20 01:25:12</v>
      </c>
    </row>
    <row r="939" spans="1:7" x14ac:dyDescent="0.2">
      <c r="A939" t="s">
        <v>893</v>
      </c>
      <c r="B939" t="str">
        <f>"15099414153"</f>
        <v>15099414153</v>
      </c>
      <c r="C939" t="str">
        <f>"654101198910311776"</f>
        <v>654101198910311776</v>
      </c>
      <c r="D939" t="s">
        <v>0</v>
      </c>
      <c r="E939" t="s">
        <v>0</v>
      </c>
      <c r="F939" t="s">
        <v>1</v>
      </c>
      <c r="G939" t="str">
        <f>"2018-11-20 01:21:50"</f>
        <v>2018-11-20 01:21:50</v>
      </c>
    </row>
    <row r="940" spans="1:7" x14ac:dyDescent="0.2">
      <c r="A940" t="s">
        <v>0</v>
      </c>
      <c r="B940" t="str">
        <f>"13978475108"</f>
        <v>13978475108</v>
      </c>
      <c r="C940" t="s">
        <v>0</v>
      </c>
      <c r="D940" t="s">
        <v>0</v>
      </c>
      <c r="E940" t="s">
        <v>0</v>
      </c>
      <c r="F940" t="s">
        <v>1</v>
      </c>
      <c r="G940" t="str">
        <f>"2018-11-20 01:17:51"</f>
        <v>2018-11-20 01:17:51</v>
      </c>
    </row>
    <row r="941" spans="1:7" x14ac:dyDescent="0.2">
      <c r="A941" t="s">
        <v>0</v>
      </c>
      <c r="B941" t="str">
        <f>"13652378055"</f>
        <v>13652378055</v>
      </c>
      <c r="C941" t="s">
        <v>0</v>
      </c>
      <c r="D941" t="s">
        <v>0</v>
      </c>
      <c r="E941" t="s">
        <v>0</v>
      </c>
      <c r="F941" t="s">
        <v>1</v>
      </c>
      <c r="G941" t="str">
        <f>"2018-11-20 01:17:44"</f>
        <v>2018-11-20 01:17:44</v>
      </c>
    </row>
    <row r="942" spans="1:7" x14ac:dyDescent="0.2">
      <c r="A942" t="s">
        <v>894</v>
      </c>
      <c r="B942" t="str">
        <f>"15157780880"</f>
        <v>15157780880</v>
      </c>
      <c r="C942" t="str">
        <f>"330326199202256037"</f>
        <v>330326199202256037</v>
      </c>
      <c r="D942" t="s">
        <v>0</v>
      </c>
      <c r="E942" t="s">
        <v>0</v>
      </c>
      <c r="F942" t="s">
        <v>1</v>
      </c>
      <c r="G942" t="str">
        <f>"2018-11-20 01:16:49"</f>
        <v>2018-11-20 01:16:49</v>
      </c>
    </row>
    <row r="943" spans="1:7" x14ac:dyDescent="0.2">
      <c r="A943" t="s">
        <v>0</v>
      </c>
      <c r="B943" t="str">
        <f>"18682261162"</f>
        <v>18682261162</v>
      </c>
      <c r="C943" t="s">
        <v>0</v>
      </c>
      <c r="D943" t="s">
        <v>0</v>
      </c>
      <c r="E943" t="s">
        <v>0</v>
      </c>
      <c r="F943" t="s">
        <v>1</v>
      </c>
      <c r="G943" t="str">
        <f>"2018-11-20 01:14:38"</f>
        <v>2018-11-20 01:14:38</v>
      </c>
    </row>
    <row r="944" spans="1:7" x14ac:dyDescent="0.2">
      <c r="A944" t="s">
        <v>895</v>
      </c>
      <c r="B944" t="str">
        <f>"15908476681"</f>
        <v>15908476681</v>
      </c>
      <c r="C944" t="str">
        <f>"511381199309098170"</f>
        <v>511381199309098170</v>
      </c>
      <c r="D944" t="s">
        <v>0</v>
      </c>
      <c r="E944" t="s">
        <v>0</v>
      </c>
      <c r="F944" t="s">
        <v>1</v>
      </c>
      <c r="G944" t="str">
        <f>"2018-11-20 01:13:13"</f>
        <v>2018-11-20 01:13:13</v>
      </c>
    </row>
    <row r="945" spans="1:7" x14ac:dyDescent="0.2">
      <c r="A945" t="s">
        <v>0</v>
      </c>
      <c r="B945" t="str">
        <f>"18319596793"</f>
        <v>18319596793</v>
      </c>
      <c r="C945" t="s">
        <v>0</v>
      </c>
      <c r="D945" t="s">
        <v>0</v>
      </c>
      <c r="E945" t="s">
        <v>0</v>
      </c>
      <c r="F945" t="s">
        <v>1</v>
      </c>
      <c r="G945" t="str">
        <f>"2018-11-20 01:11:52"</f>
        <v>2018-11-20 01:11:52</v>
      </c>
    </row>
    <row r="946" spans="1:7" x14ac:dyDescent="0.2">
      <c r="A946" t="s">
        <v>0</v>
      </c>
      <c r="B946" t="str">
        <f>"13272651351"</f>
        <v>13272651351</v>
      </c>
      <c r="C946" t="s">
        <v>0</v>
      </c>
      <c r="D946" t="s">
        <v>0</v>
      </c>
      <c r="E946" t="s">
        <v>0</v>
      </c>
      <c r="F946" t="s">
        <v>1</v>
      </c>
      <c r="G946" t="str">
        <f>"2018-11-20 01:08:03"</f>
        <v>2018-11-20 01:08:03</v>
      </c>
    </row>
    <row r="947" spans="1:7" x14ac:dyDescent="0.2">
      <c r="A947" t="s">
        <v>896</v>
      </c>
      <c r="B947" t="str">
        <f>"18388848159"</f>
        <v>18388848159</v>
      </c>
      <c r="C947" t="str">
        <f>"533222199505252518"</f>
        <v>533222199505252518</v>
      </c>
      <c r="D947" t="s">
        <v>0</v>
      </c>
      <c r="E947" t="s">
        <v>0</v>
      </c>
      <c r="F947" t="s">
        <v>1</v>
      </c>
      <c r="G947" t="str">
        <f>"2018-11-20 01:07:31"</f>
        <v>2018-11-20 01:07:31</v>
      </c>
    </row>
    <row r="948" spans="1:7" x14ac:dyDescent="0.2">
      <c r="A948" t="s">
        <v>897</v>
      </c>
      <c r="B948" t="str">
        <f>"18209367640"</f>
        <v>18209367640</v>
      </c>
      <c r="C948" t="str">
        <f>"622226198510161516"</f>
        <v>622226198510161516</v>
      </c>
      <c r="D948" t="s">
        <v>898</v>
      </c>
      <c r="E948" t="s">
        <v>899</v>
      </c>
      <c r="F948" t="s">
        <v>1</v>
      </c>
      <c r="G948" t="str">
        <f>"2018-11-20 01:00:31"</f>
        <v>2018-11-20 01:00:31</v>
      </c>
    </row>
    <row r="949" spans="1:7" x14ac:dyDescent="0.2">
      <c r="A949" t="s">
        <v>0</v>
      </c>
      <c r="B949" t="str">
        <f>"18692758130"</f>
        <v>18692758130</v>
      </c>
      <c r="C949" t="s">
        <v>0</v>
      </c>
      <c r="D949" t="s">
        <v>0</v>
      </c>
      <c r="E949" t="s">
        <v>0</v>
      </c>
      <c r="F949" t="s">
        <v>1</v>
      </c>
      <c r="G949" t="str">
        <f>"2018-11-20 00:58:01"</f>
        <v>2018-11-20 00:58:01</v>
      </c>
    </row>
    <row r="950" spans="1:7" x14ac:dyDescent="0.2">
      <c r="A950" t="s">
        <v>900</v>
      </c>
      <c r="B950" t="str">
        <f>"15880930650"</f>
        <v>15880930650</v>
      </c>
      <c r="C950" t="str">
        <f>"350582199104243270"</f>
        <v>350582199104243270</v>
      </c>
      <c r="D950" t="s">
        <v>0</v>
      </c>
      <c r="E950" t="s">
        <v>0</v>
      </c>
      <c r="F950" t="s">
        <v>1</v>
      </c>
      <c r="G950" t="str">
        <f>"2018-11-20 00:53:01"</f>
        <v>2018-11-20 00:53:01</v>
      </c>
    </row>
    <row r="951" spans="1:7" x14ac:dyDescent="0.2">
      <c r="A951" t="s">
        <v>901</v>
      </c>
      <c r="B951" t="str">
        <f>"18178430198"</f>
        <v>18178430198</v>
      </c>
      <c r="C951" t="str">
        <f>"450422199309124218"</f>
        <v>450422199309124218</v>
      </c>
      <c r="D951" t="s">
        <v>0</v>
      </c>
      <c r="E951" t="s">
        <v>0</v>
      </c>
      <c r="F951" t="s">
        <v>1</v>
      </c>
      <c r="G951" t="str">
        <f>"2018-11-20 00:52:12"</f>
        <v>2018-11-20 00:52:12</v>
      </c>
    </row>
    <row r="952" spans="1:7" x14ac:dyDescent="0.2">
      <c r="A952" t="s">
        <v>902</v>
      </c>
      <c r="B952" t="str">
        <f>"15935904389"</f>
        <v>15935904389</v>
      </c>
      <c r="C952" t="str">
        <f>"142631199201255319"</f>
        <v>142631199201255319</v>
      </c>
      <c r="D952" t="s">
        <v>0</v>
      </c>
      <c r="E952" t="s">
        <v>0</v>
      </c>
      <c r="F952" t="s">
        <v>1</v>
      </c>
      <c r="G952" t="str">
        <f>"2018-11-20 00:51:28"</f>
        <v>2018-11-20 00:51:28</v>
      </c>
    </row>
    <row r="953" spans="1:7" x14ac:dyDescent="0.2">
      <c r="A953" t="s">
        <v>903</v>
      </c>
      <c r="B953" t="str">
        <f>"18679035051"</f>
        <v>18679035051</v>
      </c>
      <c r="C953" t="str">
        <f>"360102199105153320"</f>
        <v>360102199105153320</v>
      </c>
      <c r="D953" t="s">
        <v>0</v>
      </c>
      <c r="E953" t="s">
        <v>0</v>
      </c>
      <c r="F953" t="s">
        <v>1</v>
      </c>
      <c r="G953" t="str">
        <f>"2018-11-20 00:50:45"</f>
        <v>2018-11-20 00:50:45</v>
      </c>
    </row>
    <row r="954" spans="1:7" x14ac:dyDescent="0.2">
      <c r="A954" t="s">
        <v>904</v>
      </c>
      <c r="B954" t="str">
        <f>"18269288217"</f>
        <v>18269288217</v>
      </c>
      <c r="C954" t="str">
        <f>"452501198810210030"</f>
        <v>452501198810210030</v>
      </c>
      <c r="D954" t="s">
        <v>905</v>
      </c>
      <c r="E954" t="s">
        <v>906</v>
      </c>
      <c r="F954" t="s">
        <v>1</v>
      </c>
      <c r="G954" t="str">
        <f>"2018-11-20 00:50:21"</f>
        <v>2018-11-20 00:50:21</v>
      </c>
    </row>
    <row r="955" spans="1:7" x14ac:dyDescent="0.2">
      <c r="A955" t="s">
        <v>907</v>
      </c>
      <c r="B955" t="str">
        <f>"15986364076"</f>
        <v>15986364076</v>
      </c>
      <c r="C955" t="str">
        <f>"360311199110154018"</f>
        <v>360311199110154018</v>
      </c>
      <c r="D955" t="s">
        <v>0</v>
      </c>
      <c r="E955" t="s">
        <v>0</v>
      </c>
      <c r="F955" t="s">
        <v>1</v>
      </c>
      <c r="G955" t="str">
        <f>"2018-11-20 00:34:32"</f>
        <v>2018-11-20 00:34:32</v>
      </c>
    </row>
    <row r="956" spans="1:7" x14ac:dyDescent="0.2">
      <c r="A956" t="s">
        <v>908</v>
      </c>
      <c r="B956" t="str">
        <f>"18826497803"</f>
        <v>18826497803</v>
      </c>
      <c r="C956" t="str">
        <f>"441581199108014412"</f>
        <v>441581199108014412</v>
      </c>
      <c r="D956" t="s">
        <v>0</v>
      </c>
      <c r="E956" t="s">
        <v>0</v>
      </c>
      <c r="F956" t="s">
        <v>1</v>
      </c>
      <c r="G956" t="str">
        <f>"2018-11-20 00:31:42"</f>
        <v>2018-11-20 00:31:42</v>
      </c>
    </row>
    <row r="957" spans="1:7" x14ac:dyDescent="0.2">
      <c r="A957" t="s">
        <v>909</v>
      </c>
      <c r="B957" t="str">
        <f>"18270573172"</f>
        <v>18270573172</v>
      </c>
      <c r="C957" t="str">
        <f>"36222819990223241X"</f>
        <v>36222819990223241X</v>
      </c>
      <c r="D957" t="s">
        <v>0</v>
      </c>
      <c r="E957" t="s">
        <v>0</v>
      </c>
      <c r="F957" t="s">
        <v>1</v>
      </c>
      <c r="G957" t="str">
        <f>"2018-11-20 00:31:15"</f>
        <v>2018-11-20 00:31:15</v>
      </c>
    </row>
    <row r="958" spans="1:7" x14ac:dyDescent="0.2">
      <c r="A958" t="s">
        <v>910</v>
      </c>
      <c r="B958" t="str">
        <f>"18382127005"</f>
        <v>18382127005</v>
      </c>
      <c r="C958" t="str">
        <f>"510121198907042676"</f>
        <v>510121198907042676</v>
      </c>
      <c r="D958" t="s">
        <v>911</v>
      </c>
      <c r="E958" t="s">
        <v>912</v>
      </c>
      <c r="F958" t="s">
        <v>1</v>
      </c>
      <c r="G958" t="str">
        <f>"2018-11-20 00:30:02"</f>
        <v>2018-11-20 00:30:02</v>
      </c>
    </row>
    <row r="959" spans="1:7" x14ac:dyDescent="0.2">
      <c r="A959" t="s">
        <v>913</v>
      </c>
      <c r="B959" t="str">
        <f>"13879199156"</f>
        <v>13879199156</v>
      </c>
      <c r="C959" t="str">
        <f>"360103199311190719"</f>
        <v>360103199311190719</v>
      </c>
      <c r="D959" t="s">
        <v>0</v>
      </c>
      <c r="E959" t="s">
        <v>0</v>
      </c>
      <c r="F959" t="s">
        <v>1</v>
      </c>
      <c r="G959" t="str">
        <f>"2018-11-20 00:27:53"</f>
        <v>2018-11-20 00:27:53</v>
      </c>
    </row>
    <row r="960" spans="1:7" x14ac:dyDescent="0.2">
      <c r="A960" t="s">
        <v>0</v>
      </c>
      <c r="B960" t="str">
        <f>"15814837513"</f>
        <v>15814837513</v>
      </c>
      <c r="C960" t="s">
        <v>0</v>
      </c>
      <c r="D960" t="s">
        <v>0</v>
      </c>
      <c r="E960" t="s">
        <v>0</v>
      </c>
      <c r="F960" t="s">
        <v>1</v>
      </c>
      <c r="G960" t="str">
        <f>"2018-11-20 00:26:41"</f>
        <v>2018-11-20 00:26:41</v>
      </c>
    </row>
    <row r="961" spans="1:7" x14ac:dyDescent="0.2">
      <c r="A961" t="s">
        <v>0</v>
      </c>
      <c r="B961" t="str">
        <f>"18287389208"</f>
        <v>18287389208</v>
      </c>
      <c r="C961" t="s">
        <v>0</v>
      </c>
      <c r="D961" t="s">
        <v>0</v>
      </c>
      <c r="E961" t="s">
        <v>0</v>
      </c>
      <c r="F961" t="s">
        <v>1</v>
      </c>
      <c r="G961" t="str">
        <f>"2018-11-20 00:25:07"</f>
        <v>2018-11-20 00:25:07</v>
      </c>
    </row>
    <row r="962" spans="1:7" x14ac:dyDescent="0.2">
      <c r="A962" t="s">
        <v>0</v>
      </c>
      <c r="B962" t="str">
        <f>"15827460727"</f>
        <v>15827460727</v>
      </c>
      <c r="C962" t="s">
        <v>0</v>
      </c>
      <c r="D962" t="s">
        <v>0</v>
      </c>
      <c r="E962" t="s">
        <v>0</v>
      </c>
      <c r="F962" t="s">
        <v>1</v>
      </c>
      <c r="G962" t="str">
        <f>"2018-11-20 00:22:01"</f>
        <v>2018-11-20 00:22:01</v>
      </c>
    </row>
    <row r="963" spans="1:7" x14ac:dyDescent="0.2">
      <c r="A963" t="s">
        <v>914</v>
      </c>
      <c r="B963" t="str">
        <f>"17653547076"</f>
        <v>17653547076</v>
      </c>
      <c r="C963" t="str">
        <f>"370623197210191814"</f>
        <v>370623197210191814</v>
      </c>
      <c r="D963" t="s">
        <v>915</v>
      </c>
      <c r="E963" t="s">
        <v>916</v>
      </c>
      <c r="F963" t="s">
        <v>1</v>
      </c>
      <c r="G963" t="str">
        <f>"2018-11-20 00:21:57"</f>
        <v>2018-11-20 00:21:57</v>
      </c>
    </row>
    <row r="964" spans="1:7" x14ac:dyDescent="0.2">
      <c r="A964" t="s">
        <v>917</v>
      </c>
      <c r="B964" t="str">
        <f>"15880806905"</f>
        <v>15880806905</v>
      </c>
      <c r="C964" t="str">
        <f>"350583198602203118"</f>
        <v>350583198602203118</v>
      </c>
      <c r="D964" t="s">
        <v>0</v>
      </c>
      <c r="E964" t="s">
        <v>0</v>
      </c>
      <c r="F964" t="s">
        <v>1</v>
      </c>
      <c r="G964" t="str">
        <f>"2018-11-20 00:21:51"</f>
        <v>2018-11-20 00:21:51</v>
      </c>
    </row>
    <row r="965" spans="1:7" x14ac:dyDescent="0.2">
      <c r="A965" t="s">
        <v>0</v>
      </c>
      <c r="B965" t="str">
        <f>"13255706148"</f>
        <v>13255706148</v>
      </c>
      <c r="C965" t="s">
        <v>0</v>
      </c>
      <c r="D965" t="s">
        <v>0</v>
      </c>
      <c r="E965" t="s">
        <v>0</v>
      </c>
      <c r="F965" t="s">
        <v>1</v>
      </c>
      <c r="G965" t="str">
        <f>"2018-11-20 00:21:30"</f>
        <v>2018-11-20 00:21:30</v>
      </c>
    </row>
    <row r="966" spans="1:7" x14ac:dyDescent="0.2">
      <c r="A966" t="s">
        <v>918</v>
      </c>
      <c r="B966" t="str">
        <f>"17745571515"</f>
        <v>17745571515</v>
      </c>
      <c r="C966" t="str">
        <f>"230606199503233610"</f>
        <v>230606199503233610</v>
      </c>
      <c r="D966" t="s">
        <v>0</v>
      </c>
      <c r="E966" t="s">
        <v>0</v>
      </c>
      <c r="F966" t="s">
        <v>1</v>
      </c>
      <c r="G966" t="str">
        <f>"2018-11-20 00:21:17"</f>
        <v>2018-11-20 00:21:17</v>
      </c>
    </row>
    <row r="967" spans="1:7" x14ac:dyDescent="0.2">
      <c r="A967" t="s">
        <v>919</v>
      </c>
      <c r="B967" t="str">
        <f>"18368435057"</f>
        <v>18368435057</v>
      </c>
      <c r="C967" t="str">
        <f>"522126199811135050"</f>
        <v>522126199811135050</v>
      </c>
      <c r="D967" t="s">
        <v>920</v>
      </c>
      <c r="E967" t="s">
        <v>921</v>
      </c>
      <c r="F967" t="s">
        <v>1</v>
      </c>
      <c r="G967" t="str">
        <f>"2018-11-20 00:20:24"</f>
        <v>2018-11-20 00:20:24</v>
      </c>
    </row>
    <row r="968" spans="1:7" x14ac:dyDescent="0.2">
      <c r="A968" t="s">
        <v>922</v>
      </c>
      <c r="B968" t="str">
        <f>"18373524668"</f>
        <v>18373524668</v>
      </c>
      <c r="C968" t="str">
        <f>"431023199005033722"</f>
        <v>431023199005033722</v>
      </c>
      <c r="D968" t="s">
        <v>0</v>
      </c>
      <c r="E968" t="s">
        <v>0</v>
      </c>
      <c r="F968" t="s">
        <v>1</v>
      </c>
      <c r="G968" t="str">
        <f>"2018-11-20 00:19:38"</f>
        <v>2018-11-20 00:19:38</v>
      </c>
    </row>
    <row r="969" spans="1:7" x14ac:dyDescent="0.2">
      <c r="A969" t="s">
        <v>923</v>
      </c>
      <c r="B969" t="str">
        <f>"18650368579"</f>
        <v>18650368579</v>
      </c>
      <c r="C969" t="str">
        <f>"35222719920328401X"</f>
        <v>35222719920328401X</v>
      </c>
      <c r="D969" t="s">
        <v>0</v>
      </c>
      <c r="E969" t="s">
        <v>0</v>
      </c>
      <c r="F969" t="s">
        <v>1</v>
      </c>
      <c r="G969" t="str">
        <f>"2018-11-20 00:16:36"</f>
        <v>2018-11-20 00:16:36</v>
      </c>
    </row>
    <row r="970" spans="1:7" x14ac:dyDescent="0.2">
      <c r="A970" t="s">
        <v>0</v>
      </c>
      <c r="B970" t="str">
        <f>"18838712011"</f>
        <v>18838712011</v>
      </c>
      <c r="C970" t="s">
        <v>0</v>
      </c>
      <c r="D970" t="s">
        <v>0</v>
      </c>
      <c r="E970" t="s">
        <v>0</v>
      </c>
      <c r="F970" t="s">
        <v>1</v>
      </c>
      <c r="G970" t="str">
        <f>"2018-11-20 00:13:34"</f>
        <v>2018-11-20 00:13:34</v>
      </c>
    </row>
    <row r="971" spans="1:7" x14ac:dyDescent="0.2">
      <c r="A971" t="s">
        <v>924</v>
      </c>
      <c r="B971" t="str">
        <f>"17355618881"</f>
        <v>17355618881</v>
      </c>
      <c r="C971" t="str">
        <f>"340811199712094028"</f>
        <v>340811199712094028</v>
      </c>
      <c r="D971" t="s">
        <v>925</v>
      </c>
      <c r="E971" t="s">
        <v>926</v>
      </c>
      <c r="F971" t="s">
        <v>1</v>
      </c>
      <c r="G971" t="str">
        <f>"2018-11-20 00:12:29"</f>
        <v>2018-11-20 00:12:29</v>
      </c>
    </row>
    <row r="972" spans="1:7" x14ac:dyDescent="0.2">
      <c r="A972" t="s">
        <v>0</v>
      </c>
      <c r="B972" t="str">
        <f>"13796335560"</f>
        <v>13796335560</v>
      </c>
      <c r="C972" t="s">
        <v>0</v>
      </c>
      <c r="D972" t="s">
        <v>0</v>
      </c>
      <c r="E972" t="s">
        <v>0</v>
      </c>
      <c r="F972" t="s">
        <v>1</v>
      </c>
      <c r="G972" t="str">
        <f>"2018-11-20 00:12:19"</f>
        <v>2018-11-20 00:12:19</v>
      </c>
    </row>
    <row r="973" spans="1:7" x14ac:dyDescent="0.2">
      <c r="A973" t="s">
        <v>927</v>
      </c>
      <c r="B973" t="str">
        <f>"15681359132"</f>
        <v>15681359132</v>
      </c>
      <c r="C973" t="str">
        <f>"51118119971210113X"</f>
        <v>51118119971210113X</v>
      </c>
      <c r="D973" t="s">
        <v>0</v>
      </c>
      <c r="E973" t="s">
        <v>0</v>
      </c>
      <c r="F973" t="s">
        <v>1</v>
      </c>
      <c r="G973" t="str">
        <f>"2018-11-20 00:11:06"</f>
        <v>2018-11-20 00:11:06</v>
      </c>
    </row>
    <row r="974" spans="1:7" x14ac:dyDescent="0.2">
      <c r="A974" t="s">
        <v>928</v>
      </c>
      <c r="B974" t="str">
        <f>"18506101949"</f>
        <v>18506101949</v>
      </c>
      <c r="C974" t="str">
        <f>"342222200009296414"</f>
        <v>342222200009296414</v>
      </c>
      <c r="D974" t="s">
        <v>0</v>
      </c>
      <c r="E974" t="s">
        <v>0</v>
      </c>
      <c r="F974" t="s">
        <v>1</v>
      </c>
      <c r="G974" t="str">
        <f>"2018-11-20 00:10:58"</f>
        <v>2018-11-20 00:10:58</v>
      </c>
    </row>
    <row r="975" spans="1:7" x14ac:dyDescent="0.2">
      <c r="A975" t="s">
        <v>929</v>
      </c>
      <c r="B975" t="str">
        <f>"13590040309"</f>
        <v>13590040309</v>
      </c>
      <c r="C975" t="str">
        <f>"440882198805181213"</f>
        <v>440882198805181213</v>
      </c>
      <c r="D975" t="s">
        <v>0</v>
      </c>
      <c r="E975" t="s">
        <v>0</v>
      </c>
      <c r="F975" t="s">
        <v>1</v>
      </c>
      <c r="G975" t="str">
        <f>"2018-11-20 00:08:55"</f>
        <v>2018-11-20 00:08:55</v>
      </c>
    </row>
    <row r="976" spans="1:7" x14ac:dyDescent="0.2">
      <c r="A976" t="s">
        <v>0</v>
      </c>
      <c r="B976" t="str">
        <f>"13559053711"</f>
        <v>13559053711</v>
      </c>
      <c r="C976" t="s">
        <v>0</v>
      </c>
      <c r="D976" t="s">
        <v>0</v>
      </c>
      <c r="E976" t="s">
        <v>0</v>
      </c>
      <c r="F976" t="s">
        <v>1</v>
      </c>
      <c r="G976" t="str">
        <f>"2018-11-20 00:07:31"</f>
        <v>2018-11-20 00:07:31</v>
      </c>
    </row>
    <row r="977" spans="1:7" x14ac:dyDescent="0.2">
      <c r="A977" t="s">
        <v>930</v>
      </c>
      <c r="B977" t="str">
        <f>"13886786019"</f>
        <v>13886786019</v>
      </c>
      <c r="C977" t="str">
        <f>"422828197808085804"</f>
        <v>422828197808085804</v>
      </c>
      <c r="D977" t="s">
        <v>931</v>
      </c>
      <c r="E977" t="s">
        <v>932</v>
      </c>
      <c r="F977" t="s">
        <v>1</v>
      </c>
      <c r="G977" t="str">
        <f>"2018-11-20 00:05:11"</f>
        <v>2018-11-20 00:05:11</v>
      </c>
    </row>
    <row r="978" spans="1:7" x14ac:dyDescent="0.2">
      <c r="A978" t="s">
        <v>933</v>
      </c>
      <c r="B978" t="str">
        <f>"18506177474"</f>
        <v>18506177474</v>
      </c>
      <c r="C978" t="str">
        <f>"610423199703292013"</f>
        <v>610423199703292013</v>
      </c>
      <c r="D978" t="s">
        <v>0</v>
      </c>
      <c r="E978" t="s">
        <v>0</v>
      </c>
      <c r="F978" t="s">
        <v>1</v>
      </c>
      <c r="G978" t="str">
        <f>"2018-11-20 00:05:05"</f>
        <v>2018-11-20 00:05:05</v>
      </c>
    </row>
    <row r="979" spans="1:7" x14ac:dyDescent="0.2">
      <c r="A979" t="s">
        <v>934</v>
      </c>
      <c r="B979" t="str">
        <f>"13301161122"</f>
        <v>13301161122</v>
      </c>
      <c r="C979" t="str">
        <f>"110103198505281589"</f>
        <v>110103198505281589</v>
      </c>
      <c r="D979" t="s">
        <v>0</v>
      </c>
      <c r="E979" t="s">
        <v>0</v>
      </c>
      <c r="F979" t="s">
        <v>1</v>
      </c>
      <c r="G979" t="str">
        <f>"2018-11-20 00:04:25"</f>
        <v>2018-11-20 00:04:25</v>
      </c>
    </row>
    <row r="980" spans="1:7" x14ac:dyDescent="0.2">
      <c r="A980" t="s">
        <v>935</v>
      </c>
      <c r="B980" t="str">
        <f>"13968434709"</f>
        <v>13968434709</v>
      </c>
      <c r="C980" t="str">
        <f>"331082199401057458"</f>
        <v>331082199401057458</v>
      </c>
      <c r="D980" t="s">
        <v>0</v>
      </c>
      <c r="E980" t="s">
        <v>0</v>
      </c>
      <c r="F980" t="s">
        <v>1</v>
      </c>
      <c r="G980" t="str">
        <f>"2018-11-20 00:02:44"</f>
        <v>2018-11-20 00:02:44</v>
      </c>
    </row>
    <row r="981" spans="1:7" x14ac:dyDescent="0.2">
      <c r="A981" t="s">
        <v>936</v>
      </c>
      <c r="B981" t="str">
        <f>"13558786299"</f>
        <v>13558786299</v>
      </c>
      <c r="C981" t="str">
        <f>"440902199002052491"</f>
        <v>440902199002052491</v>
      </c>
      <c r="D981" t="s">
        <v>0</v>
      </c>
      <c r="E981" t="s">
        <v>0</v>
      </c>
      <c r="F981" t="s">
        <v>1</v>
      </c>
      <c r="G981" t="str">
        <f>"2018-11-20 00:02:10"</f>
        <v>2018-11-20 00:02:10</v>
      </c>
    </row>
    <row r="982" spans="1:7" x14ac:dyDescent="0.2">
      <c r="A982" t="s">
        <v>937</v>
      </c>
      <c r="B982" t="str">
        <f>"18122962389"</f>
        <v>18122962389</v>
      </c>
      <c r="C982" t="str">
        <f>"430525199910257434"</f>
        <v>430525199910257434</v>
      </c>
      <c r="D982" t="s">
        <v>0</v>
      </c>
      <c r="E982" t="s">
        <v>0</v>
      </c>
      <c r="F982" t="s">
        <v>1</v>
      </c>
      <c r="G982" t="str">
        <f>"2018-11-20 00:02:04"</f>
        <v>2018-11-20 00:02:04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2018-11-20T15:36:07Z</dcterms:created>
  <dcterms:modified xsi:type="dcterms:W3CDTF">2018-11-20T15:54:21Z</dcterms:modified>
</cp:coreProperties>
</file>