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529"/>
  <workbookPr defaultThemeVersion="124226"/>
  <mc:AlternateContent xmlns:mc="http://schemas.openxmlformats.org/markup-compatibility/2006">
    <mc:Choice Requires="x15">
      <x15ac:absPath xmlns:x15ac="http://schemas.microsoft.com/office/spreadsheetml/2010/11/ac" url="C:\Users\jatin\OneDrive\Desktop\"/>
    </mc:Choice>
  </mc:AlternateContent>
  <xr:revisionPtr revIDLastSave="0" documentId="8_{037C1DCB-5908-4213-842E-E97B622233ED}" xr6:coauthVersionLast="47" xr6:coauthVersionMax="47" xr10:uidLastSave="{00000000-0000-0000-0000-000000000000}"/>
  <bookViews>
    <workbookView xWindow="-108" yWindow="-108" windowWidth="23256" windowHeight="12456" tabRatio="731" firstSheet="5" activeTab="9"/>
  </bookViews>
  <sheets>
    <sheet name=" बी.एस" sheetId="4" r:id="rId1"/>
    <sheet name=" I&amp;amp;E" sheetId="5" r:id="rId2"/>
    <sheet name=" J V" sheetId="82" r:id="rId3"/>
    <sheet name=" नोट्स 1-5" sheetId="6" r:id="rId4"/>
    <sheet name=" शेड्युल 6 मुदत ठेवी" sheetId="44" r:id="rId5"/>
    <sheet name=" टीप 7 FA" sheetId="43" r:id="rId6"/>
    <sheet name=" 8-15" sheetId="68" state="hidden" r:id="rId7"/>
    <sheet name=" माग शिल्लक" sheetId="69" r:id="rId8"/>
    <sheet name=" ऑडिट अहवाल" sheetId="70" r:id="rId9"/>
    <sheet name=" लेखापरीक्षण अहवाल १" sheetId="83" r:id="rId10"/>
    <sheet name=" लेखाविषयक समस्या" sheetId="79" r:id="rId11"/>
    <sheet name=" SAP" sheetId="80" r:id="rId12"/>
    <sheet name=" नोट्स" sheetId="81" r:id="rId13"/>
    <sheet name=" भाग अ" sheetId="72" r:id="rId14"/>
    <sheet name=" परिशिष्ट a-1" sheetId="71" r:id="rId15"/>
    <sheet name=" भाग ब" sheetId="73" r:id="rId16"/>
    <sheet name=" भाग क" sheetId="74" r:id="rId17"/>
    <sheet name=" फॉर्म १" sheetId="75" r:id="rId18"/>
    <sheet name=" फॉर्म 7" sheetId="76" r:id="rId19"/>
    <sheet name=" exe सारांश" sheetId="77" r:id="rId20"/>
    <sheet name=" परिशिष्ट 1 ते फॉर्म 7" sheetId="78" r:id="rId21"/>
    <sheet name=" A1" sheetId="59" state="hidden" r:id="rId22"/>
    <sheet name=" पत्रक12" sheetId="60" state="hidden" r:id="rId23"/>
    <sheet name=" भाग ब आणि क" sheetId="50" state="hidden" r:id="rId24"/>
    <sheet name=" पत्रक4" sheetId="51" state="hidden" r:id="rId25"/>
    <sheet name=" पत्रक1" sheetId="46" state="hidden" r:id="rId26"/>
    <sheet name=" पत्रक2" sheetId="47" state="hidden" r:id="rId27"/>
  </sheets>
  <externalReferences>
    <externalReference r:id="rId28"/>
    <externalReference r:id="rId29"/>
    <externalReference r:id="rId30"/>
    <externalReference r:id="rId31"/>
    <externalReference r:id="rId32"/>
    <externalReference r:id="rId33"/>
  </externalReferences>
  <definedNames>
    <definedName name="_TB1">#REF!</definedName>
    <definedName name="bt">#REF!</definedName>
    <definedName name="CA">'[1]Trial Balance'!$C$5:$C$236</definedName>
    <definedName name="ccd">'[4]tb 2021'!$E$1:$E$65536</definedName>
    <definedName name="cr" localSheetId="6">#REF!</definedName>
    <definedName name="cr">#REF!</definedName>
    <definedName name="crr">#REF!</definedName>
    <definedName name="DA">'[1]Trial Balance'!$B$5:$B$236</definedName>
    <definedName name="ddb">'[4]tb 2021'!$D$1:$D$65536</definedName>
    <definedName name="dr" localSheetId="6">#REF!</definedName>
    <definedName name="dr">#REF!</definedName>
    <definedName name="DRR">#REF!</definedName>
    <definedName name="PCr">#REF!</definedName>
    <definedName name="Pdr">#REF!</definedName>
    <definedName name="_xlnm.Print_Area" localSheetId="14">'annexure a-1'!$A$1:$G$76</definedName>
    <definedName name="_xlnm.Print_Area" localSheetId="0">BS!$B$5:$L$49</definedName>
    <definedName name="_xlnm.Print_Area" localSheetId="1">'I&amp;E'!$A$4:$G$56</definedName>
    <definedName name="_xlnm.Print_Area" localSheetId="5">'Note 7 FA'!$C$4:$M$17</definedName>
    <definedName name="_xlnm.Print_Area" localSheetId="12">notes!$A$1:$C$37</definedName>
    <definedName name="_xlnm.Print_Area" localSheetId="3">'Notes 1-5'!$C$3:$E$83</definedName>
    <definedName name="_xlnm.Print_Area" localSheetId="23">'PART B &amp; C'!$B$1:$H$138</definedName>
    <definedName name="_xlnm.Print_Area" localSheetId="16">'part C'!$A$1:$D$76</definedName>
    <definedName name="_xlnm.Print_Area" localSheetId="4">'Schedule 6 fixed deposits'!$B$2:$M$29</definedName>
    <definedName name="rd">#REF!</definedName>
    <definedName name="ta">'[2]Trial Balance'!$D$8:$D$254</definedName>
    <definedName name="tb">#REF!</definedName>
    <definedName name="__TB1">#REF!</definedName>
    <definedName name="TBA">#REF!</definedName>
    <definedName name="tbal">#REF!</definedName>
    <definedName name="tbb" localSheetId="6">#REF!</definedName>
    <definedName name="tbb">#REF!</definedName>
    <definedName name="tbl" localSheetId="6">#REF!</definedName>
    <definedName name="tbl">#REF!</definedName>
    <definedName name="ttb">'[4]tb 2021'!$F$1:$F$65536</definedName>
  </definedNames>
  <calcPr calcId="191029" fullCalcOnLoad="1"/>
  <fileRecoveryPr autoRecover="0"/>
</workbook>
</file>

<file path=xl/calcChain.xml><?xml version="1.0" encoding="utf-8"?>
<calcChain xmlns="http://schemas.openxmlformats.org/spreadsheetml/2006/main">
  <c r="A76" i="74" l="1"/>
  <c r="A75" i="74"/>
  <c r="A41" i="72"/>
  <c r="A40" i="72"/>
  <c r="A39" i="72"/>
  <c r="A75" i="83"/>
  <c r="A71" i="83"/>
  <c r="A4" i="83"/>
  <c r="F47" i="81"/>
  <c r="L15" i="43"/>
  <c r="L14" i="43"/>
  <c r="L13" i="43"/>
  <c r="L9" i="43"/>
  <c r="L8" i="43"/>
  <c r="M8" i="43"/>
  <c r="H15" i="43"/>
  <c r="H14" i="43"/>
  <c r="H13" i="43"/>
  <c r="H9" i="43"/>
  <c r="H8" i="43"/>
  <c r="F14" i="43"/>
  <c r="D53" i="6"/>
  <c r="F12" i="4"/>
  <c r="D54" i="6"/>
  <c r="D7" i="6"/>
  <c r="D52" i="6"/>
  <c r="F6" i="5"/>
  <c r="G96" i="69"/>
  <c r="D206" i="69"/>
  <c r="D205" i="69"/>
  <c r="C73" i="69"/>
  <c r="C92" i="69"/>
  <c r="D204" i="69"/>
  <c r="C203" i="69"/>
  <c r="C13" i="82"/>
  <c r="C12" i="82"/>
  <c r="B11" i="82"/>
  <c r="B10" i="82"/>
  <c r="C7" i="82"/>
  <c r="E25" i="4"/>
  <c r="F25" i="73"/>
  <c r="C37" i="5"/>
  <c r="D81" i="73"/>
  <c r="D80" i="73"/>
  <c r="D79" i="73"/>
  <c r="D78" i="73"/>
  <c r="D77" i="73"/>
  <c r="D61" i="73"/>
  <c r="D60" i="73"/>
  <c r="D42" i="73"/>
  <c r="D41" i="73"/>
  <c r="D40" i="73"/>
  <c r="D39" i="73"/>
  <c r="F36" i="73"/>
  <c r="E5" i="73"/>
  <c r="C21" i="71"/>
  <c r="C20" i="71"/>
  <c r="D56" i="75"/>
  <c r="I54" i="75"/>
  <c r="I17" i="43"/>
  <c r="K16" i="43"/>
  <c r="L16" i="43"/>
  <c r="I16" i="43"/>
  <c r="G16" i="43"/>
  <c r="H16" i="43"/>
  <c r="K10" i="43"/>
  <c r="I10" i="43"/>
  <c r="G10" i="43"/>
  <c r="H10" i="43"/>
  <c r="D225" i="6"/>
  <c r="K26" i="4"/>
  <c r="F78" i="73"/>
  <c r="B9" i="5"/>
  <c r="C10" i="5"/>
  <c r="F9" i="4"/>
  <c r="D9" i="76"/>
  <c r="D6" i="76"/>
  <c r="D59" i="75"/>
  <c r="D42" i="75"/>
  <c r="D46" i="75"/>
  <c r="E82" i="73"/>
  <c r="I24" i="73"/>
  <c r="J25" i="44"/>
  <c r="J27" i="44"/>
  <c r="I25" i="44"/>
  <c r="I27" i="44"/>
  <c r="H25" i="44"/>
  <c r="H27" i="44"/>
  <c r="G25" i="44"/>
  <c r="F25" i="44"/>
  <c r="L16" i="44"/>
  <c r="K16" i="44"/>
  <c r="G16" i="44"/>
  <c r="G27" i="44"/>
  <c r="F16" i="44"/>
  <c r="L10" i="44"/>
  <c r="K10" i="44"/>
  <c r="G10" i="44"/>
  <c r="F10" i="44"/>
  <c r="F27" i="44"/>
  <c r="H53" i="44"/>
  <c r="C53" i="44"/>
  <c r="C52" i="44"/>
  <c r="C51" i="44"/>
  <c r="C50" i="44"/>
  <c r="C49" i="44"/>
  <c r="C54" i="44"/>
  <c r="C57" i="44"/>
  <c r="C41" i="44"/>
  <c r="C44" i="44"/>
  <c r="C46" i="44"/>
  <c r="F46" i="44"/>
  <c r="K36" i="44"/>
  <c r="K37" i="44"/>
  <c r="G34" i="44"/>
  <c r="C45" i="44"/>
  <c r="C32" i="44"/>
  <c r="C33" i="44"/>
  <c r="L24" i="44"/>
  <c r="K24" i="44"/>
  <c r="K25" i="44"/>
  <c r="K27" i="44"/>
  <c r="L23" i="44"/>
  <c r="M23" i="44"/>
  <c r="L22" i="44"/>
  <c r="M22" i="44"/>
  <c r="L21" i="44"/>
  <c r="M21" i="44"/>
  <c r="L20" i="44"/>
  <c r="M20" i="44"/>
  <c r="L19" i="44"/>
  <c r="M19" i="44"/>
  <c r="L18" i="44"/>
  <c r="M18" i="44"/>
  <c r="M15" i="44"/>
  <c r="M14" i="44"/>
  <c r="M13" i="44"/>
  <c r="M12" i="44"/>
  <c r="M9" i="44"/>
  <c r="M8" i="44"/>
  <c r="M7" i="44"/>
  <c r="M6" i="44"/>
  <c r="D44" i="6"/>
  <c r="D40" i="6"/>
  <c r="D41" i="6"/>
  <c r="D42" i="6"/>
  <c r="D55" i="6"/>
  <c r="D21" i="6"/>
  <c r="E25" i="6"/>
  <c r="E19" i="4"/>
  <c r="F13" i="73"/>
  <c r="E19" i="6"/>
  <c r="E18" i="4"/>
  <c r="B21" i="71"/>
  <c r="E14" i="6"/>
  <c r="E17" i="4"/>
  <c r="C26" i="74"/>
  <c r="E78" i="6"/>
  <c r="D51" i="6"/>
  <c r="G5" i="73"/>
  <c r="D56" i="6"/>
  <c r="K25" i="4"/>
  <c r="G74" i="50"/>
  <c r="K29" i="4"/>
  <c r="G76" i="50"/>
  <c r="D201" i="6"/>
  <c r="B203" i="6"/>
  <c r="D202" i="6"/>
  <c r="D200" i="6"/>
  <c r="D199" i="6"/>
  <c r="D198" i="6"/>
  <c r="D197" i="6"/>
  <c r="J15" i="43"/>
  <c r="F15" i="43"/>
  <c r="J14" i="43"/>
  <c r="J13" i="43"/>
  <c r="J16" i="43"/>
  <c r="F13" i="43"/>
  <c r="J9" i="43"/>
  <c r="F9" i="43"/>
  <c r="J8" i="43"/>
  <c r="J10" i="43"/>
  <c r="J17" i="43"/>
  <c r="F8" i="43"/>
  <c r="E24" i="4"/>
  <c r="F24" i="73"/>
  <c r="L21" i="4"/>
  <c r="G65" i="50"/>
  <c r="G67" i="50"/>
  <c r="K13" i="4"/>
  <c r="F42" i="73"/>
  <c r="K12" i="4"/>
  <c r="G39" i="50"/>
  <c r="K10" i="4"/>
  <c r="F39" i="73"/>
  <c r="K28" i="4"/>
  <c r="F80" i="73"/>
  <c r="K11" i="4"/>
  <c r="C14" i="5"/>
  <c r="C12" i="5"/>
  <c r="B23" i="5"/>
  <c r="B25" i="5"/>
  <c r="B21" i="5"/>
  <c r="B22" i="5"/>
  <c r="B27" i="5"/>
  <c r="B33" i="5"/>
  <c r="B32" i="5"/>
  <c r="B30" i="5"/>
  <c r="B29" i="5"/>
  <c r="C17" i="5"/>
  <c r="B24" i="5"/>
  <c r="B20" i="5"/>
  <c r="C33" i="5"/>
  <c r="C35" i="5"/>
  <c r="B28" i="5"/>
  <c r="B26" i="5"/>
  <c r="B31" i="5"/>
  <c r="C6" i="5"/>
  <c r="F32" i="5"/>
  <c r="F15" i="5"/>
  <c r="F26" i="5"/>
  <c r="F25" i="5"/>
  <c r="D209" i="6"/>
  <c r="F24" i="5"/>
  <c r="F13" i="5"/>
  <c r="F16" i="5"/>
  <c r="F31" i="5"/>
  <c r="G32" i="5"/>
  <c r="F30" i="5"/>
  <c r="F29" i="5"/>
  <c r="F12" i="5"/>
  <c r="F11" i="5"/>
  <c r="F21" i="5"/>
  <c r="F8" i="5"/>
  <c r="F20" i="5"/>
  <c r="F7" i="5"/>
  <c r="F19" i="5"/>
  <c r="F10" i="5"/>
  <c r="F14" i="5"/>
  <c r="F9" i="5"/>
  <c r="B4" i="6"/>
  <c r="B31" i="6"/>
  <c r="B74" i="6"/>
  <c r="C9" i="46"/>
  <c r="F5" i="50"/>
  <c r="E10" i="50"/>
  <c r="E11" i="50"/>
  <c r="E12" i="50"/>
  <c r="E13" i="50"/>
  <c r="E22" i="50"/>
  <c r="E23" i="50"/>
  <c r="E24" i="50"/>
  <c r="E37" i="50"/>
  <c r="E38" i="50"/>
  <c r="E39" i="50"/>
  <c r="E40" i="50"/>
  <c r="E48" i="50"/>
  <c r="E49" i="50"/>
  <c r="E50" i="50"/>
  <c r="E65" i="50"/>
  <c r="E66" i="50"/>
  <c r="E73" i="50"/>
  <c r="E74" i="50"/>
  <c r="E75" i="50"/>
  <c r="E76" i="50"/>
  <c r="E83" i="50"/>
  <c r="G83" i="50"/>
  <c r="E84" i="50"/>
  <c r="A53" i="59"/>
  <c r="A54" i="59"/>
  <c r="A51" i="59"/>
  <c r="E31" i="6"/>
  <c r="E74" i="6"/>
  <c r="E63" i="6"/>
  <c r="E65" i="6"/>
  <c r="E70" i="6"/>
  <c r="E66" i="6"/>
  <c r="E67" i="6"/>
  <c r="E68" i="6"/>
  <c r="B70" i="6"/>
  <c r="E87" i="6"/>
  <c r="E89" i="6"/>
  <c r="E94" i="6"/>
  <c r="E90" i="6"/>
  <c r="E91" i="6"/>
  <c r="E92" i="6"/>
  <c r="B94" i="6"/>
  <c r="E98" i="6"/>
  <c r="E100" i="6"/>
  <c r="E114" i="6"/>
  <c r="E101" i="6"/>
  <c r="E102" i="6"/>
  <c r="E103" i="6"/>
  <c r="E104" i="6"/>
  <c r="E105" i="6"/>
  <c r="E106" i="6"/>
  <c r="E107" i="6"/>
  <c r="E108" i="6"/>
  <c r="E109" i="6"/>
  <c r="E110" i="6"/>
  <c r="E111" i="6"/>
  <c r="E112" i="6"/>
  <c r="B114" i="6"/>
  <c r="E121" i="6"/>
  <c r="E148" i="6"/>
  <c r="E132" i="6"/>
  <c r="E135" i="6"/>
  <c r="E137" i="6"/>
  <c r="E136" i="6"/>
  <c r="E146" i="6"/>
  <c r="G66" i="50"/>
  <c r="G73" i="50"/>
  <c r="G57" i="50"/>
  <c r="H17" i="50"/>
  <c r="A43" i="5"/>
  <c r="G50" i="50"/>
  <c r="G11" i="50"/>
  <c r="H32" i="50"/>
  <c r="H94" i="50"/>
  <c r="H44" i="50"/>
  <c r="G84" i="50"/>
  <c r="G56" i="50"/>
  <c r="G58" i="50"/>
  <c r="H5" i="50"/>
  <c r="G34" i="50"/>
  <c r="G24" i="50"/>
  <c r="H19" i="50"/>
  <c r="M24" i="44"/>
  <c r="G23" i="50"/>
  <c r="F10" i="43"/>
  <c r="F16" i="43"/>
  <c r="H61" i="50"/>
  <c r="L13" i="4"/>
  <c r="G40" i="50"/>
  <c r="F11" i="73"/>
  <c r="G38" i="50"/>
  <c r="G85" i="50"/>
  <c r="B22" i="71"/>
  <c r="D22" i="71"/>
  <c r="F12" i="73"/>
  <c r="F40" i="73"/>
  <c r="C22" i="74"/>
  <c r="C28" i="74"/>
  <c r="F41" i="73"/>
  <c r="F81" i="73"/>
  <c r="B20" i="71"/>
  <c r="D20" i="71"/>
  <c r="K38" i="44"/>
  <c r="M10" i="44"/>
  <c r="M16" i="44"/>
  <c r="L25" i="44"/>
  <c r="L27" i="44"/>
  <c r="M25" i="44"/>
  <c r="K18" i="4"/>
  <c r="G49" i="50"/>
  <c r="G35" i="44"/>
  <c r="E55" i="44"/>
  <c r="E56" i="44"/>
  <c r="M27" i="44"/>
  <c r="K17" i="4"/>
  <c r="F60" i="73"/>
  <c r="I53" i="44"/>
  <c r="G12" i="50"/>
  <c r="D203" i="6"/>
  <c r="K27" i="4"/>
  <c r="F79" i="73"/>
  <c r="G13" i="50"/>
  <c r="E49" i="6"/>
  <c r="B87" i="6"/>
  <c r="B98" i="6"/>
  <c r="B63" i="6"/>
  <c r="E57" i="6"/>
  <c r="F17" i="43"/>
  <c r="F70" i="73"/>
  <c r="F71" i="73"/>
  <c r="G66" i="73"/>
  <c r="G75" i="50"/>
  <c r="G77" i="50"/>
  <c r="G48" i="50"/>
  <c r="G51" i="50"/>
  <c r="E59" i="6"/>
  <c r="E23" i="4"/>
  <c r="F23" i="73"/>
  <c r="F27" i="73"/>
  <c r="G20" i="73"/>
  <c r="D21" i="71"/>
  <c r="C23" i="71"/>
  <c r="M15" i="43"/>
  <c r="M14" i="43"/>
  <c r="M13" i="43"/>
  <c r="K17" i="43"/>
  <c r="M16" i="43"/>
  <c r="H17" i="43"/>
  <c r="M9" i="43"/>
  <c r="M10" i="43"/>
  <c r="L10" i="43"/>
  <c r="L17" i="43"/>
  <c r="G17" i="43"/>
  <c r="F17" i="5"/>
  <c r="G21" i="5"/>
  <c r="G26" i="5"/>
  <c r="I6" i="5"/>
  <c r="C27" i="74"/>
  <c r="F43" i="73"/>
  <c r="G34" i="73"/>
  <c r="L29" i="4"/>
  <c r="H69" i="50"/>
  <c r="F77" i="73"/>
  <c r="F83" i="73"/>
  <c r="G74" i="73"/>
  <c r="F25" i="4"/>
  <c r="L18" i="4"/>
  <c r="F61" i="73"/>
  <c r="F63" i="73"/>
  <c r="G57" i="73"/>
  <c r="G22" i="50"/>
  <c r="G25" i="50"/>
  <c r="G37" i="50"/>
  <c r="G41" i="50"/>
  <c r="M17" i="43"/>
  <c r="L32" i="4"/>
  <c r="G42" i="5"/>
  <c r="C42" i="5"/>
  <c r="C39" i="5"/>
  <c r="F89" i="73"/>
  <c r="F91" i="73"/>
  <c r="G86" i="73"/>
  <c r="G100" i="73"/>
  <c r="H80" i="50"/>
  <c r="L34" i="4"/>
  <c r="D37" i="74"/>
  <c r="H97" i="50"/>
  <c r="G103" i="73"/>
  <c r="E77" i="6"/>
  <c r="E79" i="6"/>
  <c r="D8" i="6"/>
  <c r="E10" i="6"/>
  <c r="E80" i="6"/>
  <c r="E16" i="4"/>
  <c r="G10" i="50"/>
  <c r="G14" i="50"/>
  <c r="E27" i="6"/>
  <c r="H8" i="50"/>
  <c r="F10" i="73"/>
  <c r="F15" i="73"/>
  <c r="G8" i="73"/>
  <c r="F19" i="4"/>
  <c r="B19" i="71"/>
  <c r="C25" i="74"/>
  <c r="F29" i="4"/>
  <c r="E82" i="6"/>
  <c r="B23" i="71"/>
  <c r="D23" i="71"/>
  <c r="D19" i="71"/>
  <c r="F34" i="4"/>
  <c r="M36" i="4"/>
  <c r="C32" i="74"/>
  <c r="C34" i="74"/>
  <c r="C31" i="74"/>
  <c r="H28" i="50"/>
  <c r="H30" i="50"/>
  <c r="G30" i="73"/>
  <c r="G32" i="73"/>
  <c r="H100" i="73"/>
</calcChain>
</file>

<file path=xl/sharedStrings.xml><?xml version="1.0" encoding="utf-8"?>
<sst xmlns="http://schemas.openxmlformats.org/spreadsheetml/2006/main" count="2283" uniqueCount="1425">
  <si>
    <t> दायित्वे</t>
  </si>
  <si>
    <t> मालमत्ता</t>
  </si>
  <si>
    <t> I. शेअर कॅपिटल</t>
  </si>
  <si>
    <t>रोख रक्कम आणि बँक शिल्लक</t>
  </si>
  <si>
    <t> अधिकृत भांडवल</t>
  </si>
  <si>
    <t> a. हातात रोख</t>
  </si>
  <si>
    <t xml:space="preserve"/>
  </si>
  <si>
    <t> b. यासह संतुलन:</t>
  </si>
  <si>
    <t> जारी केलेले, सदस्यत्व घेतलेले आणि भरलेले भांडवल</t>
  </si>
  <si>
    <t> V. स्थिर मालमत्ता</t>
  </si>
  <si>
    <t> ठाणे</t>
  </si>
  <si>
    <t> खर्च</t>
  </si>
  <si>
    <t> उत्पन्न</t>
  </si>
  <si>
    <t> मालमत्ता कर</t>
  </si>
  <si>
    <t> सोसायटी आणि सामान्य खर्चासाठी</t>
  </si>
  <si>
    <t xml:space="preserve"> वीज शुल्क</t>
  </si>
  <si>
    <t xml:space="preserve"> छपाई आणि स्टेशनरी</t>
  </si>
  <si>
    <t xml:space="preserve"> बचत बँक खाते</t>
  </si>
  <si>
    <t xml:space="preserve"> वाहतूक</t>
  </si>
  <si>
    <t> विविध उत्पन्नाद्वारे</t>
  </si>
  <si>
    <t xml:space="preserve"> बँक शुल्क</t>
  </si>
  <si>
    <t xml:space="preserve"> ऑडिट फी</t>
  </si>
  <si>
    <t> विशेष</t>
  </si>
  <si>
    <t> a राखीव निधी</t>
  </si>
  <si>
    <t> प्रारंभिक शिल्लक</t>
  </si>
  <si>
    <t xml:space="preserve"> b बुडीत निधी</t>
  </si>
  <si>
    <t> कमी : दुरुस्ती आणि देखभालीसाठी खर्च</t>
  </si>
  <si>
    <t xml:space="preserve"> एकूण</t>
  </si>
  <si>
    <t> एकूण</t>
  </si>
  <si>
    <t> प्राचार्य</t>
  </si>
  <si>
    <t> व्याज</t>
  </si>
  <si>
    <t> रु</t>
  </si>
  <si>
    <t> अंतिम शिल्लक</t>
  </si>
  <si>
    <t> इमारत विमा</t>
  </si>
  <si>
    <t> इंटरनेट खर्च</t>
  </si>
  <si>
    <t> TDS देय</t>
  </si>
  <si>
    <t> हाय टेक टोटल सोल्युशन्स</t>
  </si>
  <si>
    <t> कोन लिफ्ट इंडिया प्रायव्हेट लिमिटेड (लिफ्ट एएमसी)</t>
  </si>
  <si>
    <t> रोमा बिल्डर्स प्रायव्हेट लिमिटेड</t>
  </si>
  <si>
    <t> विविध क्रेडिटर्स-टीडीसीसी बँक</t>
  </si>
  <si>
    <t xml:space="preserve"> हाऊसकीपिंग चार्जेस</t>
  </si>
  <si>
    <t xml:space="preserve"> सुरक्षा शुल्क</t>
  </si>
  <si>
    <t xml:space="preserve"> उत्सव आणि सांस्कृतिक खर्च</t>
  </si>
  <si>
    <t xml:space="preserve">AMC - DGSet</t>
  </si>
  <si>
    <t xml:space="preserve"> AMC - अग्निशमन यंत्रणा</t>
  </si>
  <si>
    <t xml:space="preserve"> अग्निशमन खर्च</t>
  </si>
  <si>
    <t xml:space="preserve"> कीटक नियंत्रण खर्च</t>
  </si>
  <si>
    <t xml:space="preserve"> पाण्याची टाकी साफसफाईचे शुल्क</t>
  </si>
  <si>
    <t xml:space="preserve"> इलेक्ट्रिकल्स</t>
  </si>
  <si>
    <t xml:space="preserve"> प्लंबिंग आणि सिव्हिल</t>
  </si>
  <si>
    <t xml:space="preserve"> स्वच्छता</t>
  </si>
  <si>
    <t xml:space="preserve"> अग्निशमन</t>
  </si>
  <si>
    <t xml:space="preserve"> सौर यंत्रणा</t>
  </si>
  <si>
    <t xml:space="preserve"> डीजीसेट</t>
  </si>
  <si>
    <t xml:space="preserve"> इतर</t>
  </si>
  <si>
    <t> AMC लिफ्ट</t>
  </si>
  <si>
    <t> निवडणूक खर्च</t>
  </si>
  <si>
    <t> जोडा : रिपेअर फंड FD वर जमा झालेले व्याज</t>
  </si>
  <si>
    <t> जोडा : सिंकिंग फंड FD वर जमा झालेले व्याज</t>
  </si>
  <si>
    <t> एकूण योगदान</t>
  </si>
  <si>
    <t xml:space="preserve"> नॉन ऑक्युपन्सी चार्जेस</t>
  </si>
  <si>
    <t xml:space="preserve"> देखभाल शुल्क</t>
  </si>
  <si>
    <t> पगार</t>
  </si>
  <si>
    <t> आयकरासाठी तरतूद करणे</t>
  </si>
  <si>
    <t> टीप क्र</t>
  </si>
  <si>
    <t xml:space="preserve"> II.आरक्षित निधी आणि अतिरिक्त</t>
  </si>
  <si>
    <t> a राखीव निधी</t>
  </si>
  <si>
    <t> b सिंकिंग फंड</t>
  </si>
  <si>
    <t> c दुरुस्ती आणि देखभाल निधी</t>
  </si>
  <si>
    <t xml:space="preserve"> कमी: निधीमध्ये हस्तांतरित</t>
  </si>
  <si>
    <t> वर्षभरात भर</t>
  </si>
  <si>
    <t xml:space="preserve"> पाणी शुल्क संकलन</t>
  </si>
  <si>
    <t xml:space="preserve"> व्यावसायिक शुल्क</t>
  </si>
  <si>
    <t> गट 1: प्रीपेड खर्च</t>
  </si>
  <si>
    <t> d शिक्षण आणि प्रशिक्षण निधी</t>
  </si>
  <si>
    <t> III. सदस्यांकडून मिळण्यायोग्य रक्कम</t>
  </si>
  <si>
    <t>IV. चालू मालमत्ता, कर्ज आणि आगाऊ रक्कम</t>
  </si>
  <si>
    <t> कमी : शिक्षण आणि प्रशिक्षणासाठी खर्च</t>
  </si>
  <si>
    <t> जोडा: I आणि EA/c कडून 25% अधिशेष हस्तांतरित</t>
  </si>
  <si>
    <t> टीप 5: विविध कर्जदार</t>
  </si>
  <si>
    <t> टीप 4 : थकबाकी खर्च आणि इतर दायित्वे</t>
  </si>
  <si>
    <r>
      <t> साठी सदस्यांच्या योगदानाद्वारे</t>
    </r>
    <r>
      <rPr>
        <b/>
        <i/>
        <sz val="10"/>
        <rFont val="Book Antiqua"/>
        <family val="1"/>
      </rPr>
      <t xml:space="preserve"> :</t>
    </r>
  </si>
  <si>
    <r>
      <t> दुरुस्ती आणि देखभाल करण्यासाठी</t>
    </r>
    <r>
      <rPr>
        <b/>
        <i/>
        <sz val="10"/>
        <rFont val="Book Antiqua"/>
        <family val="1"/>
      </rPr>
      <t xml:space="preserve"> :</t>
    </r>
  </si>
  <si>
    <r>
      <t> वर मिळालेल्या व्याजाने</t>
    </r>
    <r>
      <rPr>
        <b/>
        <i/>
        <sz val="10"/>
        <rFont val="Book Antiqua"/>
        <family val="1"/>
      </rPr>
      <t xml:space="preserve"> :</t>
    </r>
  </si>
  <si>
    <t> सम तारखेला जोडलेल्या आमच्या अहवालानुसार.</t>
  </si>
  <si>
    <t> ग्रॉस ब्लॉक</t>
  </si>
  <si>
    <t> जोडणे</t>
  </si>
  <si>
    <t> वजावट</t>
  </si>
  <si>
    <t> बिल्डिंग इन्शुरन्स चार्जेस</t>
  </si>
  <si>
    <t> घसारा करण्यासाठी</t>
  </si>
  <si>
    <t> कमी: राखीव निधी आणि इतर निधीमध्ये हस्तांतरित</t>
  </si>
  <si>
    <t xml:space="preserve"> दुरुस्ती आणि देखभाल निधी संकलन</t>
  </si>
  <si>
    <t xml:space="preserve"> सिंकिंग फंड संकलन</t>
  </si>
  <si>
    <t xml:space="preserve"> शिक्षण आणि प्रशिक्षण निधी संकलन</t>
  </si>
  <si>
    <t> (खर्चापेक्षा जास्त उत्पन्न)</t>
  </si>
  <si>
    <t> वर्षभरात मिळालेले योगदान</t>
  </si>
  <si>
    <t xml:space="preserve"> चार्टर्ड अकाउंटंट</t>
  </si>
  <si>
    <t xml:space="preserve"> (चंद्रशेखर अय्यर)</t>
  </si>
  <si>
    <t xml:space="preserve"> दुरुस्ती आणि देखभाल निधी</t>
  </si>
  <si>
    <t xml:space="preserve"> सिंकिंग फंड</t>
  </si>
  <si>
    <t xml:space="preserve"> शिक्षण आणि प्रशिक्षण निधी</t>
  </si>
  <si>
    <t>2. सोसायटी उपकरणे @ 20%</t>
  </si>
  <si>
    <t> b प्रिंटर</t>
  </si>
  <si>
    <t> a सीसीटीव्ही यंत्रणा</t>
  </si>
  <si>
    <t> b इंटरकॉम सिस्टम</t>
  </si>
  <si>
    <t> c अग्निशामक यंत्रे</t>
  </si>
  <si>
    <t> d इंटरनेट राउटर</t>
  </si>
  <si>
    <t> e संगीत प्रणाली</t>
  </si>
  <si>
    <t xml:space="preserve"> f पाण्याचा पंप</t>
  </si>
  <si>
    <t> 3. सोसायटी उपकरणे @ 15%</t>
  </si>
  <si>
    <t> वर्षभरात केलेली भर</t>
  </si>
  <si>
    <t> गट 2 : दुरुस्ती आणि देखभाल</t>
  </si>
  <si>
    <t> d शिक्षण आणि प्रशिक्षण निधी</t>
  </si>
  <si>
    <t> पाण्याचे पंप</t>
  </si>
  <si>
    <t> इतर स्थिर मालमत्ता - डस्टबिन</t>
  </si>
  <si>
    <t xml:space="preserve"> चंद्रशेखर अय्यर आणि कंपनीसाठी</t>
  </si>
  <si>
    <t xml:space="preserve"> पगार (व्यवस्थापक, प्लंबर, माळी इ.)</t>
  </si>
  <si>
    <t xml:space="preserve"> कार्यालयीन खर्च</t>
  </si>
  <si>
    <t> a सोसायटी देखभाल</t>
  </si>
  <si>
    <t> b सभासदांकडून आगाऊ रक्कम मिळाली</t>
  </si>
  <si>
    <t> c कर आकारणीसाठी तरतूद</t>
  </si>
  <si>
    <t> AMC खर्च उचलण्यासाठी</t>
  </si>
  <si>
    <t> गट 1 : स्थिर मालमत्ता</t>
  </si>
  <si>
    <t> वर्षासाठी योगदान</t>
  </si>
  <si>
    <t> a कार्यालयीन खुर्ची</t>
  </si>
  <si>
    <t> b संगणक टेबल</t>
  </si>
  <si>
    <t> c सोफा</t>
  </si>
  <si>
    <t> d प्लॅस्टिक खुर्च्या (१२ नग)</t>
  </si>
  <si>
    <t xml:space="preserve"> a संगणक आणि प्रिंटर</t>
  </si>
  <si>
    <t> e कपाट</t>
  </si>
  <si>
    <t> उप एकूण (i)</t>
  </si>
  <si>
    <t> उप एकूण (ii)</t>
  </si>
  <si>
    <t> f सीलिंग फॅन (२ नग)</t>
  </si>
  <si>
    <t xml:space="preserve"> टीप 5: उत्पन्न आणि खर्च खाते</t>
  </si>
  <si>
    <t> टीप 6: गुंतवणूक - मुदत ठेवी</t>
  </si>
  <si>
    <t xml:space="preserve"> थकबाकी खर्च आणि इतर दायित्वे</t>
  </si>
  <si>
    <t> c दुरुस्ती आणि देखभाल निधी</t>
  </si>
  <si>
    <t xml:space="preserve"> टीप 3 : राखीव निधी आणि इतर निधी</t>
  </si>
  <si>
    <t> a - थकबाकी खर्च</t>
  </si>
  <si>
    <t> b - इतर दायित्वे</t>
  </si>
  <si>
    <t> शिल्लक</t>
  </si>
  <si>
    <t> मुदत ठेवीवर मिळालेले व्याज - कोटक महिंद्रा</t>
  </si>
  <si>
    <t> FD A/c- सारस्वत बँक वर मिळालेले व्याज</t>
  </si>
  <si>
    <t xml:space="preserve"> सभेचा खर्च</t>
  </si>
  <si>
    <t xml:space="preserve"> मुदत ठेव खाते</t>
  </si>
  <si>
    <t> कमी:निधीत हस्तांतरित</t>
  </si>
  <si>
    <t> बुडीत निधी</t>
  </si>
  <si>
    <t> दुरुस्ती आणि देखभाल निधी</t>
  </si>
  <si>
    <t> शिक्षण आणि प्रशिक्षण निधी</t>
  </si>
  <si>
    <t> निधीसाठी एकूण trf</t>
  </si>
  <si>
    <t> ग्रुपिंग 3 : दिवाळी एक्सग्रेटिया</t>
  </si>
  <si>
    <t> सुरक्षा</t>
  </si>
  <si>
    <t xml:space="preserve"> विविध</t>
  </si>
  <si>
    <t> घंटा गडी</t>
  </si>
  <si>
    <t> प्लंबर</t>
  </si>
  <si>
    <t> व्यवस्थापक</t>
  </si>
  <si>
    <t> इलेक्ट्रिशियन</t>
  </si>
  <si>
    <t> माळी</t>
  </si>
  <si>
    <t> जोडा: exgratia</t>
  </si>
  <si>
    <t> एकूण सुरक्षा शुल्क</t>
  </si>
  <si>
    <t> exgratia</t>
  </si>
  <si>
    <t> जोडा:Exgratia</t>
  </si>
  <si>
    <t xml:space="preserve"> a सीसी टीव्ही</t>
  </si>
  <si>
    <t> b बहिर्वक्र मिरर</t>
  </si>
  <si>
    <t> i संगणक आणि प्रिंटर</t>
  </si>
  <si>
    <t> ii.कार्यालय उपकरणे</t>
  </si>
  <si>
    <t> iii फर्निचर आणि फिक्स्चर</t>
  </si>
  <si>
    <t> उप एकूण (iii)</t>
  </si>
  <si>
    <t> एकूण एकूण (i+ii+iii)</t>
  </si>
  <si>
    <t> गट 1 : मुदत ठेवींवरील व्याज</t>
  </si>
  <si>
    <t xml:space="preserve">कमी : २५% अधिशेष राखीव निधीमध्ये हस्तांतरित.</t>
  </si>
  <si>
    <t> घसारा</t>
  </si>
  <si>
    <t xml:space="preserve"> इमारत विमा</t>
  </si>
  <si>
    <t> ते पाणी शुल्क</t>
  </si>
  <si>
    <t xml:space="preserve"> II - अॅक्सिस बँक लि</t>
  </si>
  <si>
    <t> IV.सदस्यांकडून योगदान</t>
  </si>
  <si>
    <t> घसारा दर</t>
  </si>
  <si>
    <t> वर्षासाठी</t>
  </si>
  <si>
    <t> आरमार्किंग</t>
  </si>
  <si>
    <t> दुरुस्ती निधी</t>
  </si>
  <si>
    <t> सामान्य</t>
  </si>
  <si>
    <t> ग्रँड टोटल</t>
  </si>
  <si>
    <t> AMC खर्च उचला</t>
  </si>
  <si>
    <t> A - BCAM सेटलमेंट विरुद्ध मॅक्रोटेक डेव्हलपर्सकडून प्राप्त करण्यायोग्य</t>
  </si>
  <si>
    <t> ऑडिट फी</t>
  </si>
  <si>
    <t> AMC अग्निशमन</t>
  </si>
  <si>
    <t> AMC DG सेट</t>
  </si>
  <si>
    <t> जोडा : FD वर जमा झालेले व्याज</t>
  </si>
  <si>
    <t> हलवा</t>
  </si>
  <si>
    <t> इतर दायित्वासाठी</t>
  </si>
  <si>
    <t> Res फंडातील fd वर ब्रेकअप इंट</t>
  </si>
  <si>
    <t> ब्रेकअप ट्रान्सफर प्रीमियम, फी आणि इतर</t>
  </si>
  <si>
    <t> FA खरेदी निधी हलवा</t>
  </si>
  <si>
    <t> सांस्कृतिक समितीला इतर जबाबदारीवर हलवा</t>
  </si>
  <si>
    <t> इतर राखीव FD वर Int वर हलवा</t>
  </si>
  <si>
    <t> कार्यालय नूतनीकरण शुल्क विक्रेत्याच्या नावात बदला</t>
  </si>
  <si>
    <t> 25 टक्के रिझर्व्हमध्ये हस्तांतरित करा</t>
  </si>
  <si>
    <t> FD व्याज तपासा</t>
  </si>
  <si>
    <t> ब्रेक प्रीपेड आणि लिफ्ट एएमसी आणि बिल्डिंग इन्शुरन्समध्ये एकूण पेमेंट</t>
  </si>
  <si>
    <t> तिच्या उत्पन्नासाठी गटबाजी</t>
  </si>
  <si>
    <t> शिफ्टिंग chgs इतर उत्पन्नात हलवा</t>
  </si>
  <si>
    <t> स्थिर मालमत्तांवर टीप (हटवणे</t>
  </si>
  <si>
    <t>BCAM सेटलमेंट</t>
  </si>
  <si>
    <t xml:space="preserve"> गटबाजी</t>
  </si>
  <si>
    <t> १)</t>
  </si>
  <si>
    <t> क्लॅम्पिंग शुल्क</t>
  </si>
  <si>
    <t> प्रीपेड खर्च</t>
  </si>
  <si>
    <t> कीटक नियंत्रण शुल्क</t>
  </si>
  <si>
    <t> ठीक आहे</t>
  </si>
  <si>
    <t> 0000114</t>
  </si>
  <si>
    <t> 0000115</t>
  </si>
  <si>
    <t> BOI</t>
  </si>
  <si>
    <t> FD वर Int मध्ये नाही</t>
  </si>
  <si>
    <t> इंट प्रमाणपत्रानुसार एकूण इंट</t>
  </si>
  <si>
    <t> TDCC</t>
  </si>
  <si>
    <t> अक्ष</t>
  </si>
  <si>
    <t> इंट ऑन जनरल एफडी</t>
  </si>
  <si>
    <t> अनुसूचित जाती</t>
  </si>
  <si>
    <t> जनरल</t>
  </si>
  <si>
    <t> वर विचार केला</t>
  </si>
  <si>
    <t> इंट ऑन एफडी</t>
  </si>
  <si>
    <t> सिंकिंग फंड</t>
  </si>
  <si>
    <t> राखीव निधी</t>
  </si>
  <si>
    <t> जमा झाले</t>
  </si>
  <si>
    <t> Acc</t>
  </si>
  <si>
    <t> पैसे दिले</t>
  </si>
  <si>
    <t> जेव्ही उत्तीर्ण व्हावेत</t>
  </si>
  <si>
    <t> इंट ऑन सेव्हिंग A/c</t>
  </si>
  <si>
    <t> मुदत ठेवीवरील व्याजासाठी</t>
  </si>
  <si>
    <t> (इंटरनेट ऑन सेव्हिंग्ज बँकेत जमा केलेल्या एफडीवरील व्याज आता दुरुस्त करण्यात आले आहे)</t>
  </si>
  <si>
    <t> व्याज उत्पन्न बदलले</t>
  </si>
  <si>
    <t> भागभांडवलातून 3000 काढा</t>
  </si>
  <si>
    <t> शेअर भांडवल प्रलंबित वाटप</t>
  </si>
  <si>
    <t> प्रवेश शुल्क वाटप बाकी आहे</t>
  </si>
  <si>
    <t> ब्रेक अप</t>
  </si>
  <si>
    <t> 7 लाख</t>
  </si>
  <si>
    <t xml:space="preserve"> A - सभासदांकडून मिळण्यायोग्य मालमत्ता कर</t>
  </si>
  <si>
    <t> इतर receuvabe 11818 सदस्यांकडून मिळणाऱ्या रकमेत हस्तांतरित करा</t>
  </si>
  <si>
    <t> पंप अटेंड करण्यासाठी पगारासाठी 372000 दाखवा</t>
  </si>
  <si>
    <t> c. प्रीपेड खर्च</t>
  </si>
  <si>
    <t> झाले</t>
  </si>
  <si>
    <t> शेअर कॅपिटल - वाटप प्रलंबित</t>
  </si>
  <si>
    <t>सदस्य प्रवेश शुल्क - प्रलंबित वाटप</t>
  </si>
  <si>
    <t xml:space="preserve"> (मा. सचिव अध्यक्ष मा. कोषाध्यक्ष)</t>
  </si>
  <si>
    <t> तारीख:</t>
  </si>
  <si>
    <t> एकूण दुरुस्ती (नेट)</t>
  </si>
  <si>
    <t> TDS</t>
  </si>
  <si>
    <t xml:space="preserve"> पाणीपुरवठा व्यवस्थापन शुल्क</t>
  </si>
  <si>
    <t> एकूण व्याज</t>
  </si>
  <si>
    <t> विक्रेता</t>
  </si>
  <si>
    <t> अयान एंटरप्रायझेस</t>
  </si>
  <si>
    <t> चिंतामणी</t>
  </si>
  <si>
    <t> जागतिक सुविधा</t>
  </si>
  <si>
    <t> मानस एंटरप्रायझेस</t>
  </si>
  <si>
    <t> ओमेगा लिफ्ट</t>
  </si>
  <si>
    <t> TDS देय खर्चानुसार ब्रेकअप</t>
  </si>
  <si>
    <t> खर्च प्रमुख</t>
  </si>
  <si>
    <t xml:space="preserve"> दुरुस्ती आणि देखभाल</t>
  </si>
  <si>
    <t> वीज शुल्क</t>
  </si>
  <si>
    <t> 31 मार्च 2021 पर्यंत</t>
  </si>
  <si>
    <t> डीजी सेट दुरुस्ती आणि देखभाल खर्च</t>
  </si>
  <si>
    <t> डीजी डिझेल खर्च</t>
  </si>
  <si>
    <t> कोविड सॅनिटायझेशन स्प्रे आणि साहित्य</t>
  </si>
  <si>
    <t> डक्ट आणि चेंबर साफ करणे</t>
  </si>
  <si>
    <t> ऑफिस स्टाफ पगार</t>
  </si>
  <si>
    <t xml:space="preserve"> कमी : संबंधित निधीमध्ये हस्तांतरित</t>
  </si>
  <si>
    <t> कमी : कॅपिटल फंड / कॉर्पसमध्ये हस्तांतरित</t>
  </si>
  <si>
    <t> लेखापरीक्षणादरम्यान आढळलेल्या सोसायटीच्या क्रियाकलाप आणि कार्याबाबत खालील निरीक्षणे आहेत.</t>
  </si>
  <si>
    <t> क्र. क्र.</t>
  </si>
  <si>
    <t> लेखापरीक्षकांची टिप्पणी</t>
  </si>
  <si>
    <t>ताळेबंद आणि नफा-तोटा खात्याच्या छाननीवरील टिप्पण्या</t>
  </si>
  <si>
    <t> रक्कम</t>
  </si>
  <si>
    <t> निधीचे स्वरूप</t>
  </si>
  <si>
    <t> स्थायी मालमत्तेसाठी सदस्यांचे योगदान</t>
  </si>
  <si>
    <t> a</t>
  </si>
  <si>
    <t> भाग भांडवल :</t>
  </si>
  <si>
    <t> b</t>
  </si>
  <si>
    <t> राखीव निधी आणि इतर निधी:</t>
  </si>
  <si>
    <t> c</t>
  </si>
  <si>
    <t> जारी केलेले, सदस्यता घेतलेले आणि भरलेले भांडवल:</t>
  </si>
  <si>
    <t> d</t>
  </si>
  <si>
    <t> चालू दायित्वे आणि तरतुदी:</t>
  </si>
  <si>
    <t> ब्रेकअप खालीलप्रमाणे आहे:</t>
  </si>
  <si>
    <t xml:space="preserve"> एकूण</t>
  </si>
  <si>
    <t> e</t>
  </si>
  <si>
    <t xml:space="preserve"> उत्पन्न आणि खर्च खाते</t>
  </si>
  <si>
    <t> f</t>
  </si>
  <si>
    <t xml:space="preserve"> रोख आणि बँक शिल्लक</t>
  </si>
  <si>
    <t> बँकेचे नाव</t>
  </si>
  <si>
    <t xml:space="preserve"> i. हातात रोख</t>
  </si>
  <si>
    <t> एकूण भांडवल आणि दायित्वे (a+b+c+d+e)</t>
  </si>
  <si>
    <t> g</t>
  </si>
  <si>
    <t> गुंतवणूक</t>
  </si>
  <si>
    <t> i. मुदत ठेवी</t>
  </si>
  <si>
    <t> एकूण (ii)</t>
  </si>
  <si>
    <t> ii. सहकारी संस्थांच्या शेअर्समधील गुंतवणूक:</t>
  </si>
  <si>
    <t> सोसायटीचे नाव</t>
  </si>
  <si>
    <t> ठाणे हाऊसिंग फेडरेशन लि</t>
  </si>
  <si>
    <t> ठाणे जिल्हा मध्यवर्ती सहकारी बँक लि</t>
  </si>
  <si>
    <t> एकूण मुदत ठेवी (i)</t>
  </si>
  <si>
    <t> शेअर्सची संख्या</t>
  </si>
  <si>
    <t> शेअर्समधील एकूण गुंतवणूक (ii)</t>
  </si>
  <si>
    <t> h</t>
  </si>
  <si>
    <t> सदस्यांकडून पुष्टी मिळणे बाकी आहे.</t>
  </si>
  <si>
    <t> i</t>
  </si>
  <si>
    <t xml:space="preserve"> चालू मालमत्ता, कर्ज आणि अग्रिम</t>
  </si>
  <si>
    <t>ब्रेकअप खालीलप्रमाणे आहे:</t>
  </si>
  <si>
    <t> j</t>
  </si>
  <si>
    <t> स्थिर मालमत्ता</t>
  </si>
  <si>
    <t> स्थिर मालमत्तेचे विभाजन खालीलप्रमाणे आहे:</t>
  </si>
  <si>
    <t> स्थिर मालमत्तेचे स्वरूप</t>
  </si>
  <si>
    <t> एकूण मालमत्ता (f+g+h+i+j)</t>
  </si>
  <si>
    <t xml:space="preserve"> सदस्यांकडून मिळण्यायोग्य रक्कम</t>
  </si>
  <si>
    <t> ब्रेकअप खालीलप्रमाणे आहे:</t>
  </si>
  <si>
    <t> स्थिर मालमत्तेच्या संदर्भात घसारा खालील दरांवर प्रदान केला जातो</t>
  </si>
  <si>
    <t> मालमत्तेचे स्वरूप</t>
  </si>
  <si>
    <t> फर्निचर आणि फिक्स्चर</t>
  </si>
  <si>
    <t> कार्यालयीन उपकरणे</t>
  </si>
  <si>
    <t> संगणक आणि प्रिंटर</t>
  </si>
  <si>
    <t> सोसायटीच्या कामकाजातील कमतरता.</t>
  </si>
  <si>
    <t> i</t>
  </si>
  <si>
    <t> लिफ्ट तपासणी</t>
  </si>
  <si>
    <t> लिफ्ट तपासणी अहवालाची पूर्तता करावी लागते.</t>
  </si>
  <si>
    <t> ii</t>
  </si>
  <si>
    <t> एजीएम, बीओडी आणि समितीच्या बैठकांचे निरीक्षण.</t>
  </si>
  <si>
    <t> 7/3/2021 रोजी वार्षिक सर्वसाधारण सभा झाली</t>
  </si>
  <si>
    <t> ठेव/भांडवल/कर्ज/नफा इ.मधील वाढ किंवा घसरण आणि महत्त्वाचे गुणोत्तर विश्लेषण.</t>
  </si>
  <si>
    <t xml:space="preserve"> अधिशेष</t>
  </si>
  <si>
    <t> वर्षभरात सोसायटीने रु</t>
  </si>
  <si>
    <t> मुद्रांक कायदा, कामगार कायदे, करार कायदा, इत्यादीसारख्या इतर संबंधित कायद्यातील तरतुदींचे उल्लंघन.</t>
  </si>
  <si>
    <t> शून्य</t>
  </si>
  <si>
    <t>मागील वर्षाच्या लेखापरीक्षण सुधारणा अहवालाचे पालन न करणे</t>
  </si>
  <si>
    <t> सामाईक क्षेत्र मालमत्ता कर आणि एनए करासाठी तरतूद नाही</t>
  </si>
  <si>
    <t> iii</t>
  </si>
  <si>
    <t xml:space="preserve"> गुणधर्मांची वाहतूक</t>
  </si>
  <si>
    <t> iv</t>
  </si>
  <si>
    <t> सर्व सदस्यांकडून नामांकन प्राप्त झाले नाही</t>
  </si>
  <si>
    <t> वि</t>
  </si>
  <si>
    <t> सर्व सदस्यांना शेअर सर्टिफिकेट दिले जात नाही</t>
  </si>
  <si>
    <t> vi</t>
  </si>
  <si>
    <t> 5000 पेक्षा जास्त रोख रक्कम आणि रोख रक्कम 1500/- पेक्षा जास्त रक्कम</t>
  </si>
  <si>
    <t> vii</t>
  </si>
  <si>
    <t> जीएसटी अंतर्गत सोसायटी नोंदणीकृत नाही.</t>
  </si>
  <si>
    <t> जमिनीची आणि इमारतीची किंमत पुस्तकात नोंदवावी</t>
  </si>
  <si>
    <t> viii</t>
  </si>
  <si>
    <t> सिंकिंग फंड आणि दुरुस्ती निधीची गणना करण्यासाठी बांधकाम खर्चासाठी आर्किटेक प्रमाणपत्र प्राप्त करावे</t>
  </si>
  <si>
    <t> भाग क</t>
  </si>
  <si>
    <t> भाग ब</t>
  </si>
  <si>
    <t> 1.मालमत्ता कराची बिले बिल्डरच्या नावावर आहेत. त्याच नावाने बदली करावी</t>
  </si>
  <si>
    <t> समाजाचा</t>
  </si>
  <si>
    <t> चंद्रशेखर अय्यर आणि कंपनीसाठी</t>
  </si>
  <si>
    <t xml:space="preserve"> चार्टर्ड अकाउंटंट</t>
  </si>
  <si>
    <t xml:space="preserve"> फर्म नोंदणी क्रमांक : 114260W</t>
  </si>
  <si>
    <t xml:space="preserve"> चंद्रशेखर अय्यर</t>
  </si>
  <si>
    <t xml:space="preserve"> सदस्य संख्या : ४७७२३</t>
  </si>
  <si>
    <t xml:space="preserve"> पॅनेल क्रमांक : १७६६१</t>
  </si>
  <si>
    <t xml:space="preserve"> ठाणे</t>
  </si>
  <si>
    <t> परिशिष्ट C 1:</t>
  </si>
  <si>
    <t>1500/- पेक्षा जास्त रोख देयकांची यादी</t>
  </si>
  <si>
    <t> तारीख</t>
  </si>
  <si>
    <t> पेमेंटचे स्वरूप</t>
  </si>
  <si>
    <t> राखीव निधी आणि इतर निधीच्या क्रेडिटची एकूण रक्कम. ब्रेकअप खालीलप्रमाणे आहे:</t>
  </si>
  <si>
    <t> ii. बँक बॅलन्सचे तपशील खालीलप्रमाणे आहेत:</t>
  </si>
  <si>
    <t> सर्व मुदत ठेवी सोसायटीच्या नावावर आहेत आणि त्या बोजामुक्त आहेत. तपशील खालीलप्रमाणे आहेत</t>
  </si>
  <si>
    <t> ब्रेकअप खालीलप्रमाणे आहे:</t>
  </si>
  <si>
    <t> नेट ब्लॉक</t>
  </si>
  <si>
    <t> वर्षासाठी सरप्लस करण्यासाठी</t>
  </si>
  <si>
    <t xml:space="preserve"> उपविधी क्र. नुसार. 114 व्यवस्थापकीय समितीमध्ये एकूण 17 सदस्य असावेत. 16 सदस्यांसह हंगामी समिती स्थापन करण्यात आली होती. तात्पुरत्या समितीतून ५ सदस्यांनी राजीनामे दिले .राजीनाम्यामुळे रिक्त असलेली रिक्त पदे सोसायटीने भरलेली नाहीत.</t>
  </si>
  <si>
    <t> सोसायटीने सर्व सभासदांकडून नामांकन घेतलेले नाही. सोसायटीने आपल्या सर्व सभासदांकडून नामनिर्देशनपत्रे मिळवावीत आणि व्यवस्थापकीय समितीच्या बैठकीत नामनिर्देशनांना मान्यता दिल्यानंतर नामांकन रजिस्टरमध्ये ते प्रविष्ट करावेत.</t>
  </si>
  <si>
    <t> a इतर स्थिर मालमत्ता</t>
  </si>
  <si>
    <t> वर्षभरात परिपक्व/प्राप्त</t>
  </si>
  <si>
    <t> २०२०-२१</t>
  </si>
  <si>
    <t>10 जुलै, 2021</t>
  </si>
  <si>
    <t> वर्षभरात सोसायटीने 12 सभा घेतल्या</t>
  </si>
  <si>
    <t> k</t>
  </si>
  <si>
    <t> ए</t>
  </si>
  <si>
    <t> बी</t>
  </si>
  <si>
    <t xml:space="preserve"> सदस्य संख्या: 47723</t>
  </si>
  <si>
    <t> क्र. क्र</t>
  </si>
  <si>
    <t> परिशिष्ट A-1 - लेखापरीक्षण अहवालाच्या भाग A चे परिशिष्ट</t>
  </si>
  <si>
    <r>
      <t> १)</t>
    </r>
    <r>
      <rPr>
        <b/>
        <i/>
        <sz val="7"/>
        <color indexed="8"/>
        <rFont val="Times New Roman"/>
        <family val="1"/>
      </rPr>
      <t xml:space="preserve"/>
    </r>
    <r>
      <rPr>
        <b/>
        <i/>
        <u/>
        <sz val="12"/>
        <color indexed="8"/>
        <rFont val="Book Antiqua"/>
        <family val="1"/>
      </rPr>
      <t> सदस्यांचे योगदान :-</t>
    </r>
  </si>
  <si>
    <r>
      <t> अ)</t>
    </r>
    <r>
      <rPr>
        <b/>
        <sz val="7"/>
        <color indexed="8"/>
        <rFont val="Times New Roman"/>
        <family val="1"/>
      </rPr>
      <t xml:space="preserve"/>
    </r>
    <r>
      <rPr>
        <b/>
        <sz val="12"/>
        <color indexed="8"/>
        <rFont val="Book Antiqua"/>
        <family val="1"/>
      </rPr>
      <t> सिंकिंग फंड आणि दुरुस्ती आणि देखभाल निधी:</t>
    </r>
  </si>
  <si>
    <t> सिंकिंग फंड आणि दुरुस्ती आणि देखभाल निधीची मोजणी करण्यासाठी सोसायटीने घेतलेल्या बांधकामाची किंमत रु. 1500 प्रति चौ.फूट या तदर्थ दराने आहे. तथापि उपविधी क्र 13 (a) आणि 13 (c) नुसार सिंकिंग फंड आणि दुरुस्ती निधीची गणना इमारतीच्या बांधकामादरम्यान झालेल्या प्रत्येक फ्लॅटच्या बांधकाम खर्चावर केली गेली पाहिजे आणि वास्तुविशारदाने प्रमाणित केले पाहिजे. सोसायटी बांधकामाच्या खर्चासाठी वास्तुविशारदाकडून प्रमाणपत्र घेते आणि त्यानुसार सिंकिंग फंड आणि दुरुस्ती निधीची गणना करते. या प्रकरणी लवकरात लवकर कार्यवाही करणे आवश्यक आहे.</t>
  </si>
  <si>
    <r>
      <t> २)</t>
    </r>
    <r>
      <rPr>
        <sz val="7"/>
        <color indexed="8"/>
        <rFont val="Times New Roman"/>
        <family val="1"/>
      </rPr>
      <t xml:space="preserve"/>
    </r>
    <r>
      <rPr>
        <b/>
        <sz val="12"/>
        <color indexed="8"/>
        <rFont val="Book Antiqua"/>
        <family val="1"/>
      </rPr>
      <t> वैधानिक देयके (NA कर)</t>
    </r>
  </si>
  <si>
    <t> NA कर:</t>
  </si>
  <si>
    <t xml:space="preserve">सोसायटीने सोसायटीच्या स्थापनेपासून बिगर कृषी कर (एनए कर) साठी कोणतीही तरतूद केलेली नाही. महापालिकेकडून आजपर्यंत एनए कराची बिले प्राप्त झाली नसल्याचे समजावून सांगण्यात आले.</t>
  </si>
  <si>
    <r>
      <t> ३)</t>
    </r>
    <r>
      <rPr>
        <b/>
        <i/>
        <sz val="7"/>
        <color indexed="8"/>
        <rFont val="Times New Roman"/>
        <family val="1"/>
      </rPr>
      <t xml:space="preserve"/>
    </r>
    <r>
      <rPr>
        <b/>
        <i/>
        <u/>
        <sz val="12"/>
        <color indexed="8"/>
        <rFont val="Book Antiqua"/>
        <family val="1"/>
      </rPr>
      <t> मालमत्तेची वाहतूक:</t>
    </r>
  </si>
  <si>
    <t> सोसायटीने उपविधी क्रमांक 5A नुसार आपली मालमत्ता त्यांच्या नावावर करण्यासाठी तातडीने पावले उचलावीत.</t>
  </si>
  <si>
    <r>
      <t> ४)</t>
    </r>
    <r>
      <rPr>
        <b/>
        <i/>
        <sz val="7"/>
        <color indexed="8"/>
        <rFont val="Times New Roman"/>
        <family val="1"/>
      </rPr>
      <t xml:space="preserve"/>
    </r>
    <r>
      <rPr>
        <b/>
        <i/>
        <u/>
        <sz val="12"/>
        <color indexed="8"/>
        <rFont val="Book Antiqua"/>
        <family val="1"/>
      </rPr>
      <t> जमीन आणि इमारत:</t>
    </r>
  </si>
  <si>
    <t> प्रत्येक फ्लॅटच्या किमतीचा तपशील सोसायटीकडे उपलब्ध नाही. प्रत्येक सदनिकेची किंमत नसताना, जमीन आणि इमारतीची किंमत आणि जमीन आणि इमारतीसाठीचे योगदान हिशोबात दाखवले गेले नाही.</t>
  </si>
  <si>
    <t xml:space="preserve"> सोसायटी अॅक्सिस बँक डोंबिवली, ठाणे येथे चालू बँक खाते चालवत आहे. उपविधी क्र 113 नुसार सोसायटीने सहकारी बँकेत किंवा राष्ट्रीयीकृत बँकेत खाते चालवले पाहिजे.</t>
  </si>
  <si>
    <r>
      <t> अ)</t>
    </r>
    <r>
      <rPr>
        <sz val="7"/>
        <color indexed="8"/>
        <rFont val="Times New Roman"/>
        <family val="1"/>
      </rPr>
      <t xml:space="preserve"/>
    </r>
    <r>
      <rPr>
        <sz val="12"/>
        <color indexed="8"/>
        <rFont val="Book Antiqua"/>
        <family val="1"/>
      </rPr>
      <t> रोख शिल्लक :</t>
    </r>
  </si>
  <si>
    <t>लेखापरीक्षणाच्या कालावधीत सोसायटीकडे कामाच्या दिवशी 5000/- पेक्षा जास्त रोख रक्कम होती. उपविधी क्र. 144 सांगते की, प्रत्येक दिवसाच्या शेवटी, रु. पेक्षा जास्त रक्कम सोसायटी ठेवू शकते. 5000/- तुटपुंज्या रोख खर्चासाठी. अपरिहार्य परिस्थितीत जर वरील मर्यादेपेक्षा जास्त रोख रक्कम असेल तर, सोसायटीद्वारे पुढील तीन दिवसांच्या आत अतिरिक्त रोख बँकेत जमा केली जाईल. समाजाने हातातील रोख विमा काढण्यासाठीही पावले उचलली पाहिजेत.</t>
  </si>
  <si>
    <r>
      <t> १०)</t>
    </r>
    <r>
      <rPr>
        <b/>
        <i/>
        <sz val="7"/>
        <color indexed="8"/>
        <rFont val="Times New Roman"/>
        <family val="1"/>
      </rPr>
      <t xml:space="preserve"/>
    </r>
    <r>
      <rPr>
        <b/>
        <i/>
        <u/>
        <sz val="12"/>
        <color indexed="8"/>
        <rFont val="Book Antiqua"/>
        <family val="1"/>
      </rPr>
      <t> वस्तू आणि सेवा कर (GST)</t>
    </r>
    <r>
      <rPr>
        <b/>
        <i/>
        <u/>
        <sz val="12.5"/>
        <color indexed="8"/>
        <rFont val="Book Antiqua"/>
        <family val="1"/>
      </rPr>
      <t> :-</t>
    </r>
  </si>
  <si>
    <t>एकूण उलाढाल रु. पेक्षा जास्त असल्यास सहकारी गृहनिर्माण संस्थेला वस्तू आणि सेवा कर कायद्यांतर्गत नोंदणी करणे आवश्यक आहे. वार्षिक वीस लाख. सोसायटीच्या उलाढालीने २० कोटींचा उंबरठा ओलांडला आहे. 20 लाख आणि अशा प्रकारे सोसायटी वस्तू आणि सेवा कर कायद्यांतर्गत नोंदणीकृत होण्यास जबाबदार आहे. एकदा नोंदणीकृत झाल्यानंतर सोसायटीला इतर उत्पन्नावर जीएसटी आकारणे आवश्यक आहे जसे की शिफ्टिंग चार्जेस, ओपन स्पेस सोडणे, नोटीस बोर्ड, हस्तांतरण प्रीमियम, हस्तांतरण शुल्क, प्रवेश शुल्क इ. नोंदणी न केल्यास आणि गैर-नोंदणीसाठी सोसायटीला दंड आणि व्याज द्यावे लागते. GST दायित्व भरणे (असल्यास).</t>
  </si>
  <si>
    <t> परिशिष्ट A-1: रु. 1500/- पेक्षा जास्त रोख खर्च</t>
  </si>
  <si>
    <t> व्हाउचर क्र</t>
  </si>
  <si>
    <t> खाते</t>
  </si>
  <si>
    <t xml:space="preserve"> मालमत्ता कर</t>
  </si>
  <si>
    <t> e इतर प्राप्य</t>
  </si>
  <si>
    <t> 31 मार्च 2022 रोजी</t>
  </si>
  <si>
    <t> जोडा: सुरक्षा ठेव - सोसायटी स्थापनेपूर्वी MSEDCL</t>
  </si>
  <si>
    <t> 1 एप्रिल 2021 पासून</t>
  </si>
  <si>
    <t xml:space="preserve"> 1 एप्रिल 2021 पासून</t>
  </si>
  <si>
    <t xml:space="preserve"> 31 मार्च 2022 पर्यंत</t>
  </si>
  <si>
    <t> 1 एप्रिल 2021 पर्यंत</t>
  </si>
  <si>
    <t> 31 मार्च 2022 पर्यंत</t>
  </si>
  <si>
    <t> 31 मार्च 2022 पर्यंत</t>
  </si>
  <si>
    <t>31 मार्च 2022 रोजी संपलेल्या वर्षासाठी</t>
  </si>
  <si>
    <t xml:space="preserve"> दिनांक:</t>
  </si>
  <si>
    <r>
      <t> ५)</t>
    </r>
    <r>
      <rPr>
        <b/>
        <i/>
        <sz val="7"/>
        <color indexed="8"/>
        <rFont val="Times New Roman"/>
        <family val="1"/>
      </rPr>
      <t xml:space="preserve"/>
    </r>
    <r>
      <rPr>
        <b/>
        <i/>
        <u/>
        <sz val="12"/>
        <color indexed="8"/>
        <rFont val="Book Antiqua"/>
        <family val="1"/>
      </rPr>
      <t> बँक खाते:</t>
    </r>
  </si>
  <si>
    <r>
      <t> 31 रोजी</t>
    </r>
    <r>
      <rPr>
        <vertAlign val="superscript"/>
        <sz val="12"/>
        <color indexed="8"/>
        <rFont val="Book Antiqua"/>
        <family val="1"/>
      </rPr>
      <t> st</t>
    </r>
    <r>
      <rPr>
        <sz val="12"/>
        <color indexed="8"/>
        <rFont val="Book Antiqua"/>
        <family val="1"/>
      </rPr>
      <t xml:space="preserve"> मार्च 2022, सभासदांकडून रु. 14,30,226.53/- रक्कम मिळण्यायोग्य आहे. असे काही सभासद आहेत ज्यांची देणी 1 वर्षापेक्षा जास्त आहेत. सोसायटीने कलम १५४(बी)(२९) अन्वये थकबाकीदार सदस्यांविरुद्ध वसुलीची कार्यवाही सुरू केली असून वसुलीचे आदेश प्राप्त झाले आहेत. थकबाकी वसूल करण्यासाठी सोसायटीने वसुली अधिकाऱ्यांकडे पाठपुरावा करावा.</t>
    </r>
  </si>
  <si>
    <r>
      <t> ६)</t>
    </r>
    <r>
      <rPr>
        <b/>
        <i/>
        <sz val="7"/>
        <color indexed="8"/>
        <rFont val="Times New Roman"/>
        <family val="1"/>
      </rPr>
      <t xml:space="preserve"/>
    </r>
    <r>
      <rPr>
        <b/>
        <i/>
        <u/>
        <sz val="12"/>
        <color indexed="8"/>
        <rFont val="Book Antiqua"/>
        <family val="1"/>
      </rPr>
      <t xml:space="preserve"> रोख</t>
    </r>
  </si>
  <si>
    <r>
      <t> ७)</t>
    </r>
    <r>
      <rPr>
        <b/>
        <i/>
        <sz val="7"/>
        <color indexed="8"/>
        <rFont val="Times New Roman"/>
        <family val="1"/>
      </rPr>
      <t xml:space="preserve"/>
    </r>
    <r>
      <rPr>
        <b/>
        <i/>
        <u/>
        <sz val="12"/>
        <color indexed="8"/>
        <rFont val="Book Antiqua"/>
        <family val="1"/>
      </rPr>
      <t> सदस्यांकडून मिळण्यायोग्य रक्कम:</t>
    </r>
  </si>
  <si>
    <t> 8)वार्षिक रिटर्न भरणे :</t>
  </si>
  <si>
    <t> प्रत्येक सोसायटीने प्रत्येक आर्थिक वर्ष संपल्यानंतर 6 महिन्यांच्या आत रजिस्ट्रारकडे रिटर्न भरणे आवश्यक आहे. रिटर्नमध्ये MCS कायदा, 1960 च्या कलम 79(1A) अंतर्गत सुधारित केलेल्या बाबींचा समावेश असेल. असे कोणतेही रिटर्न सोसायटीने ऑनलाइन किंवा लेखी भरलेले नाही.</t>
  </si>
  <si>
    <t> ९) लेखापरीक्षण सुधारणा अहवाल</t>
  </si>
  <si>
    <t>सोसायटीने ऑडिट रेक्टिफिकेशन रिपोर्ट ओ फॉर्ममध्ये दाखल केलेला नाही. सोसायटीने ऑडिट रिपोर्टच्या तारखेपासून 3 महिन्यांच्या आत ऑडिट रेक्टिफिकेशन रिपोर्ट दाखल करावा.</t>
  </si>
  <si>
    <r>
      <t> 8.</t>
    </r>
    <r>
      <rPr>
        <b/>
        <sz val="7"/>
        <color indexed="8"/>
        <rFont val="Times New Roman"/>
        <family val="1"/>
      </rPr>
      <t xml:space="preserve"/>
    </r>
    <r>
      <rPr>
        <b/>
        <u/>
        <sz val="12"/>
        <color indexed="8"/>
        <rFont val="Book Antiqua"/>
        <family val="1"/>
      </rPr>
      <t> आकस्मिक दायित्वे, भांडवल आणि इतर वचनबद्धता</t>
    </r>
  </si>
  <si>
    <r>
      <t> ३१</t>
    </r>
    <r>
      <rPr>
        <b/>
        <vertAlign val="superscript"/>
        <sz val="12"/>
        <color indexed="8"/>
        <rFont val="Book Antiqua"/>
        <family val="1"/>
      </rPr>
      <t> st</t>
    </r>
    <r>
      <rPr>
        <b/>
        <sz val="12"/>
        <color indexed="8"/>
        <rFont val="Book Antiqua"/>
        <family val="1"/>
      </rPr>
      <t xml:space="preserve"> मार्च २०२२</t>
    </r>
  </si>
  <si>
    <r>
      <t> ३१</t>
    </r>
    <r>
      <rPr>
        <b/>
        <vertAlign val="superscript"/>
        <sz val="12"/>
        <color indexed="8"/>
        <rFont val="Book Antiqua"/>
        <family val="1"/>
      </rPr>
      <t> st</t>
    </r>
    <r>
      <rPr>
        <b/>
        <sz val="12"/>
        <color indexed="8"/>
        <rFont val="Book Antiqua"/>
        <family val="1"/>
      </rPr>
      <t xml:space="preserve"> मार्च २०२१</t>
    </r>
  </si>
  <si>
    <t> आकस्मिक दायित्वे</t>
  </si>
  <si>
    <t> समाजाविरुद्धचे दावे कर्ज म्हणून स्वीकारले जात नाहीत</t>
  </si>
  <si>
    <t> भांडवल आणि इतर वचनबद्धता</t>
  </si>
  <si>
    <t> भांडवली खात्यावर अंमलात आणण्यासाठी उर्वरित कराराची अंदाजे रक्कम (नेट ऑफ अॅडव्हान्स) प्रदान केलेली नाही</t>
  </si>
  <si>
    <r>
      <t> ९.</t>
    </r>
    <r>
      <rPr>
        <b/>
        <sz val="7"/>
        <color indexed="8"/>
        <rFont val="Times New Roman"/>
        <family val="1"/>
      </rPr>
      <t xml:space="preserve"/>
    </r>
    <r>
      <rPr>
        <b/>
        <sz val="12"/>
        <color indexed="8"/>
        <rFont val="Book Antiqua"/>
        <family val="1"/>
      </rPr>
      <t> विविध उत्पन्नामध्ये मिळणाऱ्या उत्पन्नाचा समावेश होतो:</t>
    </r>
  </si>
  <si>
    <t> 2021-22</t>
  </si>
  <si>
    <t> शिफ्टिंग चार्जेस मिळाले</t>
  </si>
  <si>
    <t> दंड आणि इतर</t>
  </si>
  <si>
    <t> विविध शिल्लक परत लिहिले</t>
  </si>
  <si>
    <r>
      <t> 10.</t>
    </r>
    <r>
      <rPr>
        <b/>
        <sz val="7"/>
        <color indexed="8"/>
        <rFont val="Times New Roman"/>
        <family val="1"/>
      </rPr>
      <t xml:space="preserve"/>
    </r>
    <r>
      <rPr>
        <sz val="12"/>
        <color indexed="8"/>
        <rFont val="Book Antiqua"/>
        <family val="1"/>
      </rPr>
      <t> उशीरा पेमेंट व्याजात मागील वर्षाशी संबंधित रु. 192068.45 समाविष्ट आहेत.</t>
    </r>
  </si>
  <si>
    <r>
      <t> 11.</t>
    </r>
    <r>
      <rPr>
        <b/>
        <sz val="7"/>
        <color indexed="8"/>
        <rFont val="Times New Roman"/>
        <family val="1"/>
      </rPr>
      <t xml:space="preserve"/>
    </r>
    <r>
      <rPr>
        <b/>
        <u/>
        <sz val="12"/>
        <color indexed="8"/>
        <rFont val="Book Antiqua"/>
        <family val="1"/>
      </rPr>
      <t> एनए कर आणि मालमत्ता कर- सामान्य क्षेत्रः</t>
    </r>
  </si>
  <si>
    <r>
      <t> नोंदणीच्या तारखेपासून 31 रोजी संपलेल्या वर्षापर्यंतच्या कालावधीसाठी NA कराची बिले</t>
    </r>
    <r>
      <rPr>
        <vertAlign val="superscript"/>
        <sz val="12"/>
        <color indexed="8"/>
        <rFont val="Book Antiqua"/>
        <family val="1"/>
      </rPr>
      <t> st</t>
    </r>
    <r>
      <rPr>
        <sz val="12"/>
        <color indexed="8"/>
        <rFont val="Book Antiqua"/>
        <family val="1"/>
      </rPr>
      <t xml:space="preserve">सक्षम अधिकाऱ्यांकडून मार्च 2021 ची रक्कम सोसायटीला प्राप्त झालेली नाही आणि त्यामुळे त्याच्या खात्यांमध्ये कोणतीही तरतूद केलेली नाही.</t>
    </r>
  </si>
  <si>
    <r>
      <t> 12.</t>
    </r>
    <r>
      <rPr>
        <b/>
        <sz val="7"/>
        <color indexed="8"/>
        <rFont val="Times New Roman"/>
        <family val="1"/>
      </rPr>
      <t xml:space="preserve"/>
    </r>
    <r>
      <rPr>
        <b/>
        <u/>
        <sz val="12"/>
        <color indexed="8"/>
        <rFont val="Book Antiqua"/>
        <family val="1"/>
      </rPr>
      <t> कर आकारणीसाठी तरतूद:</t>
    </r>
  </si>
  <si>
    <t> आयकर कायदा, 1961 अंतर्गत आवश्यक वजावट विचारात घेऊन चालू कराच्या संदर्भात खात्यांमध्ये तरतूद करण्यात आली आहे.</t>
  </si>
  <si>
    <r>
      <t> 13.</t>
    </r>
    <r>
      <rPr>
        <b/>
        <sz val="7"/>
        <color indexed="8"/>
        <rFont val="Times New Roman"/>
        <family val="1"/>
      </rPr>
      <t xml:space="preserve"/>
    </r>
    <r>
      <rPr>
        <b/>
        <u/>
        <sz val="12"/>
        <color indexed="8"/>
        <rFont val="Book Antiqua"/>
        <family val="1"/>
      </rPr>
      <t> COVID-19 :</t>
    </r>
  </si>
  <si>
    <t xml:space="preserve">कोविड 19 चे परिणाम मूल्यमापन ही त्याचे स्वरूप आणि कालावधी यांच्याशी संबंधित अनिश्चितता लक्षात घेता एक सतत चालणारी प्रक्रिया आहे. ही एक अभूतपूर्व घटना आहे ज्याचा अंदाज लावणे कठीण आहे, वास्तविक परिणाम भिन्न असू शकतात. या कार्यक्रमाचे आर्थिक/सामाजिक परिणाम कामावर हजर राहणाऱ्या कर्मचाऱ्यांवर आणि समाजाला सेवा देणाऱ्या विक्रेत्यांवरही परिणाम करत आहेत. तथापि, व्यवस्थापनाने असे मानले आहे की निश्चित मालमत्ता, सदस्यांकडून वसूल करण्यायोग्य रक्कम आणि इतर मालमत्ता त्याच्या अंतर्गत आणि बाह्य स्त्रोतांच्या माहितीच्या आधारे आणि अंदाज आणि कोविड 19 पासून उद्भवलेल्या परिणामावरील निर्णयाच्या आधारावर वसूल करण्यायोग्य आहेत.</t>
  </si>
  <si>
    <r>
      <t> 14.</t>
    </r>
    <r>
      <rPr>
        <b/>
        <sz val="7"/>
        <color indexed="8"/>
        <rFont val="Times New Roman"/>
        <family val="1"/>
      </rPr>
      <t xml:space="preserve"/>
    </r>
    <r>
      <rPr>
        <sz val="12"/>
        <color indexed="8"/>
        <rFont val="Book Antiqua"/>
        <family val="1"/>
      </rPr>
      <t> व्यवस्थापकीय समितीच्या मते, वर्तमान मालमत्ता, कर्जे आणि आगाऊ अंदाजे सांगितलेल्या मूल्याच्या आहेत, जर सोसायटीच्या कामकाजाच्या सामान्य वाटचालीत लक्षात आले तर.</t>
    </r>
  </si>
  <si>
    <r>
      <t> १५.</t>
    </r>
    <r>
      <rPr>
        <b/>
        <sz val="7"/>
        <color indexed="8"/>
        <rFont val="Times New Roman"/>
        <family val="1"/>
      </rPr>
      <t xml:space="preserve"/>
    </r>
    <r>
      <rPr>
        <sz val="12"/>
        <color indexed="8"/>
        <rFont val="Book Antiqua"/>
        <family val="1"/>
      </rPr>
      <t> चालू वर्षांच्या वर्गीकरणासह पुष्टी करण्यासाठी आवश्यक तेथे मागील वर्षांचे आकडे पुनर्गठित आणि पुनर्रचना केले जातात.</t>
    </r>
  </si>
  <si>
    <t> चार्टर्ड अकाउंटंट</t>
  </si>
  <si>
    <t xml:space="preserve"/>
  </si>
  <si>
    <t>चंद्रशेखर अय्यर</t>
  </si>
  <si>
    <t> मा.सचिव अध्यक्ष मा.खजिनदार</t>
  </si>
  <si>
    <t> ठिकाण: ठाणे</t>
  </si>
  <si>
    <t xml:space="preserve"> पॅनेलमेंट क्र.</t>
  </si>
  <si>
    <t xml:space="preserve"> सदस्यत्व क्र.</t>
  </si>
  <si>
    <t xml:space="preserve"> फर्म नोंदणी क्र.</t>
  </si>
  <si>
    <t> दिनांक:</t>
  </si>
  <si>
    <t> डेबिट</t>
  </si>
  <si>
    <t> पत</t>
  </si>
  <si>
    <t> मालमत्ता</t>
  </si>
  <si>
    <t/>
  </si>
  <si>
    <t xml:space="preserve"> खाती प्राप्य</t>
  </si>
  <si>
    <t xml:space="preserve"> आगाऊ कर</t>
  </si>
  <si>
    <t xml:space="preserve"> विक्रेत्यांना आगाऊ</t>
  </si>
  <si>
    <t xml:space="preserve"> अॅक्सिस बँक लि</t>
  </si>
  <si>
    <t xml:space="preserve"> ठेव (मालमत्ता)</t>
  </si>
  <si>
    <t xml:space="preserve"> बेस्ट सुरक्षा ठेव</t>
  </si>
  <si>
    <t xml:space="preserve"> एकूण ठेवी (अॅसेट)</t>
  </si>
  <si>
    <t xml:space="preserve"> फर्निचर आणि उपकरणे</t>
  </si>
  <si>
    <t xml:space="preserve"> जीएसटी भरला</t>
  </si>
  <si>
    <t xml:space="preserve"> आयसीआयसीआय बँक</t>
  </si>
  <si>
    <t xml:space="preserve"> IDFC नोडल खाते</t>
  </si>
  <si>
    <t xml:space="preserve"> इनपुट टॅक्स क्रेडिट्स</t>
  </si>
  <si>
    <t xml:space="preserve"> CGST इनपुट करा</t>
  </si>
  <si>
    <t xml:space="preserve"> SGST इनपुट करा</t>
  </si>
  <si>
    <t xml:space="preserve"> इनपुट टॅक्स क्रेडिटसाठी एकूण</t>
  </si>
  <si>
    <t xml:space="preserve"> गुंतवणूक</t>
  </si>
  <si>
    <t xml:space="preserve"> गुंतवणूक - स्वीप एफडी</t>
  </si>
  <si>
    <t xml:space="preserve"> ICICI FD-123013003688</t>
  </si>
  <si>
    <t xml:space="preserve"> ICICI FD-123013003690</t>
  </si>
  <si>
    <t xml:space="preserve"> ICICI FD-123013003691</t>
  </si>
  <si>
    <t xml:space="preserve"> ICICI FD-123013003692</t>
  </si>
  <si>
    <t xml:space="preserve"> ICICI FD-123013003693</t>
  </si>
  <si>
    <t xml:space="preserve"> ICICI FD-123013003694</t>
  </si>
  <si>
    <t xml:space="preserve">ICICI FD-123013003695</t>
  </si>
  <si>
    <t xml:space="preserve"> ICICI FD-123013003696</t>
  </si>
  <si>
    <t xml:space="preserve"> गुंतवणुकीसाठी एकूण - स्वीप एफडी</t>
  </si>
  <si>
    <t xml:space="preserve"> गुंतवणुकीसाठी एकूण</t>
  </si>
  <si>
    <t xml:space="preserve"> रिपेअर फंडाविरुद्ध गुंतवणूक</t>
  </si>
  <si>
    <t xml:space="preserve"> AXIS FD- 922040057027644</t>
  </si>
  <si>
    <t xml:space="preserve"> AXIS FD- 922040057043950</t>
  </si>
  <si>
    <t xml:space="preserve"> AXIS FD- 922040057044199</t>
  </si>
  <si>
    <t xml:space="preserve"> AXIS FD- 922040057044513</t>
  </si>
  <si>
    <t xml:space="preserve"> रिपेअर फंडामधील गुंतवणुकीसाठी एकूण</t>
  </si>
  <si>
    <t xml:space="preserve"> सिंकिंग फंडाविरुद्ध गुंतवणूक</t>
  </si>
  <si>
    <t xml:space="preserve"> AXIS FD- 922040057043316</t>
  </si>
  <si>
    <t xml:space="preserve"> AXIS FD- 922040057044089</t>
  </si>
  <si>
    <t xml:space="preserve"> AXIS FD- 922040057044827</t>
  </si>
  <si>
    <t xml:space="preserve"> AXIS FD- 922040057045299</t>
  </si>
  <si>
    <t xml:space="preserve"> सिंकिंग फंडाविरूद्ध गुंतवणुकीसाठी एकूण</t>
  </si>
  <si>
    <t xml:space="preserve"> MDCC बँक (प्रवर्तक खाते)</t>
  </si>
  <si>
    <t xml:space="preserve"> ऑफिस फर्निचर आणि फिक्स्चर</t>
  </si>
  <si>
    <t xml:space="preserve"> ऑफिस लॅपटॉप</t>
  </si>
  <si>
    <t xml:space="preserve"> ऑफिस माउस</t>
  </si>
  <si>
    <t xml:space="preserve"> ऑफिस प्रिंटर</t>
  </si>
  <si>
    <t xml:space="preserve"> प्रीपेड खर्च</t>
  </si>
  <si>
    <t xml:space="preserve"> प्रीपेड CCTV AMC</t>
  </si>
  <si>
    <t xml:space="preserve"> प्रीपेड संगणक खर्च</t>
  </si>
  <si>
    <t xml:space="preserve"> प्रीपेड शिक्षण आणि प्रशिक्षण खर्च</t>
  </si>
  <si>
    <t xml:space="preserve"> प्रीपेड खर्चासाठी एकूण</t>
  </si>
  <si>
    <t xml:space="preserve">प्रीपेड विमा</t>
  </si>
  <si>
    <t xml:space="preserve"> प्रीपेड लिफ्ट AMC</t>
  </si>
  <si>
    <t xml:space="preserve"> बिल्डर/प्रमोटर कडून प्राप्य</t>
  </si>
  <si>
    <t xml:space="preserve"> रेफ्रिजरेटर आणि विजेचे शुल्क प्राप्य आहे</t>
  </si>
  <si>
    <t xml:space="preserve"> भाडे प्राप्य</t>
  </si>
  <si>
    <t xml:space="preserve"> TDS प्राप्त करण्यायोग्य</t>
  </si>
  <si>
    <t xml:space="preserve"> दावा न केलेला GST</t>
  </si>
  <si>
    <t xml:space="preserve"> असंरचित क्रेडिट</t>
  </si>
  <si>
    <t> दायित्वे</t>
  </si>
  <si>
    <t xml:space="preserve"> देय खाती</t>
  </si>
  <si>
    <t xml:space="preserve"> जमा आणि तरतूद (देय)</t>
  </si>
  <si>
    <t xml:space="preserve"> पाणी शुल्क देय</t>
  </si>
  <si>
    <t xml:space="preserve"> जमा आणि तरतूदीसाठी एकूण (देय)</t>
  </si>
  <si>
    <t xml:space="preserve"> ऑडिट फी देय आहे</t>
  </si>
  <si>
    <t xml:space="preserve"> BCAM शुल्क बिल्डर सेटलमेंट</t>
  </si>
  <si>
    <t xml:space="preserve"> वीज शुल्क देय</t>
  </si>
  <si>
    <t xml:space="preserve"> सामान्य राखीव</t>
  </si>
  <si>
    <t xml:space="preserve"> प्रवेश शुल्क</t>
  </si>
  <si>
    <t xml:space="preserve"> हस्तांतरण शुल्क</t>
  </si>
  <si>
    <t xml:space="preserve"> प्रीमियम हस्तांतरित करा</t>
  </si>
  <si>
    <t xml:space="preserve"> सामान्य राखीव साठी एकूण</t>
  </si>
  <si>
    <t xml:space="preserve"> जीएसटी देय</t>
  </si>
  <si>
    <t xml:space="preserve"> आउटपुट CGST</t>
  </si>
  <si>
    <t xml:space="preserve"> आउटपुट SGST</t>
  </si>
  <si>
    <t xml:space="preserve"> देय GST साठी एकूण</t>
  </si>
  <si>
    <t xml:space="preserve"> उत्पन्न आणि खर्च A/c</t>
  </si>
  <si>
    <t xml:space="preserve"> दुरुस्ती निधीसाठी राखीव</t>
  </si>
  <si>
    <t xml:space="preserve"> सिंकिंग फंडाविरूद्ध राखीव ठेवा</t>
  </si>
  <si>
    <t xml:space="preserve"> TDS देय</t>
  </si>
  <si>
    <t xml:space="preserve"> अनर्जित महसूल</t>
  </si>
  <si>
    <t> इक्विटीज</t>
  </si>
  <si>
    <t xml:space="preserve"> भाग भांडवल</t>
  </si>
  <si>
    <t> उत्पन्न</t>
  </si>
  <si>
    <t xml:space="preserve"> B10403-विद्युत शुल्क</t>
  </si>
  <si>
    <t xml:space="preserve">B10601-भाड्याचे उत्पन्न</t>
  </si>
  <si>
    <t xml:space="preserve"> B10602-शेअर मनी</t>
  </si>
  <si>
    <t xml:space="preserve"> B10603-हस्तांतरण प्रीमियम</t>
  </si>
  <si>
    <t xml:space="preserve"> B10604-सदस्यत्व शुल्क</t>
  </si>
  <si>
    <t xml:space="preserve"> B10605-भंगार विक्रीतून मिळणारे उत्पन्न</t>
  </si>
  <si>
    <t xml:space="preserve"> B10606-रेफ्रिजरेटर आणि विद्युत शुल्क</t>
  </si>
  <si>
    <t xml:space="preserve"> B10607-प्रवेश शुल्क</t>
  </si>
  <si>
    <t xml:space="preserve"> B10608-हस्तांतरण शुल्क</t>
  </si>
  <si>
    <t xml:space="preserve"> B10611-बिल्डर BCAM शुल्क</t>
  </si>
  <si>
    <t xml:space="preserve"> B10803-विद्युत शुल्क</t>
  </si>
  <si>
    <t xml:space="preserve"> B10901-भंगार विक्रीतून मिळणारे उत्पन्न</t>
  </si>
  <si>
    <t xml:space="preserve"> B10902-प्रवेश शुल्क</t>
  </si>
  <si>
    <t xml:space="preserve"> B11004-विद्युत शुल्काची उलटी करणे</t>
  </si>
  <si>
    <t xml:space="preserve"> B11011- व्याज उलट</t>
  </si>
  <si>
    <t xml:space="preserve"> B11012- थकबाकी परत करणे</t>
  </si>
  <si>
    <t xml:space="preserve"> B11104-विद्युत शुल्क</t>
  </si>
  <si>
    <t xml:space="preserve"> B11202-सल्लागार शुल्क</t>
  </si>
  <si>
    <t xml:space="preserve"> CGST</t>
  </si>
  <si>
    <t xml:space="preserve"> सदस्यांकडून स्वारस्य</t>
  </si>
  <si>
    <t xml:space="preserve"> व्याज उत्पन्न</t>
  </si>
  <si>
    <t xml:space="preserve"> FD वर व्याज</t>
  </si>
  <si>
    <t xml:space="preserve"> इतर शुल्क</t>
  </si>
  <si>
    <t xml:space="preserve"> SGST</t>
  </si>
  <si>
    <t xml:space="preserve"> प्रायोजकत्व शुल्क</t>
  </si>
  <si>
    <t> खर्च</t>
  </si>
  <si>
    <t xml:space="preserve"> AMC - एअर कंडिशनर</t>
  </si>
  <si>
    <t xml:space="preserve"> AMC - DG</t>
  </si>
  <si>
    <t xml:space="preserve"> AMC - फायर सेफ्टी सिस्टम</t>
  </si>
  <si>
    <t xml:space="preserve"> AMC - लिफ्ट</t>
  </si>
  <si>
    <t xml:space="preserve"> AMC - कीटक नियंत्रण</t>
  </si>
  <si>
    <t xml:space="preserve"> AMC FA आणि PA प्रणाली</t>
  </si>
  <si>
    <t xml:space="preserve"> AMC- बॅटरी</t>
  </si>
  <si>
    <t xml:space="preserve"> ऑडिट फी</t>
  </si>
  <si>
    <t xml:space="preserve"> बँक फी आणि चार्जेस</t>
  </si>
  <si>
    <t xml:space="preserve"> सर्वोत्तम नाव हस्तांतरण शुल्क</t>
  </si>
  <si>
    <t xml:space="preserve"> संगणक खर्च</t>
  </si>
  <si>
    <t xml:space="preserve">सल्लागार खर्च</t>
  </si>
  <si>
    <t xml:space="preserve"> कोविड खर्च</t>
  </si>
  <si>
    <t xml:space="preserve"> घसारा खर्च</t>
  </si>
  <si>
    <t xml:space="preserve"> डीजी ड्युटी चार्जेस</t>
  </si>
  <si>
    <t xml:space="preserve"> वीज शुल्क</t>
  </si>
  <si>
    <t xml:space="preserve"> सण खर्च</t>
  </si>
  <si>
    <t xml:space="preserve"> इंधन शुल्क</t>
  </si>
  <si>
    <t xml:space="preserve"> विमा</t>
  </si>
  <si>
    <t xml:space="preserve"> सामान्य विमा</t>
  </si>
  <si>
    <t xml:space="preserve"> विम्यासाठी एकूण</t>
  </si>
  <si>
    <t xml:space="preserve"> विमा - इमारत</t>
  </si>
  <si>
    <t xml:space="preserve"> TDS वर व्याज</t>
  </si>
  <si>
    <t xml:space="preserve"> इंटरनेट शुल्क</t>
  </si>
  <si>
    <t xml:space="preserve"> लिफ्ट तपासणी शुल्क</t>
  </si>
  <si>
    <t xml:space="preserve"> व्यवस्थापन शुल्क</t>
  </si>
  <si>
    <t xml:space="preserve"> सभेचा खर्च</t>
  </si>
  <si>
    <t xml:space="preserve"> कार्यालय आणि प्रशासन खर्च</t>
  </si>
  <si>
    <t xml:space="preserve"> इतर खर्च</t>
  </si>
  <si>
    <t xml:space="preserve"> इतर सामान्य खर्च</t>
  </si>
  <si>
    <t xml:space="preserve"> शिक्षण निधी खर्च</t>
  </si>
  <si>
    <t xml:space="preserve"> शिक्षण प्रशिक्षण खर्च</t>
  </si>
  <si>
    <t xml:space="preserve"> इतर सामान्य खर्चासाठी एकूण</t>
  </si>
  <si>
    <t xml:space="preserve"> छपाई आणि स्टेशनरी</t>
  </si>
  <si>
    <t xml:space="preserve"> मालमत्ता कर</t>
  </si>
  <si>
    <t xml:space="preserve"> मालमत्ता/सुविधा व्यवस्थापन शुल्क</t>
  </si>
  <si>
    <t xml:space="preserve"> उपभोग्य वस्तू खरेदी करा - हाऊसकीपिंग</t>
  </si>
  <si>
    <t xml:space="preserve"> दुरुस्ती आणि देखभाल - इमारत</t>
  </si>
  <si>
    <t xml:space="preserve"> दुरुस्ती आणि देखभाल - इलेक्ट्रिकल</t>
  </si>
  <si>
    <t xml:space="preserve"> दुरुस्ती आणि देखभाल - उपकरणे</t>
  </si>
  <si>
    <t xml:space="preserve"> दुरुस्ती आणि देखभाल - इतर</t>
  </si>
  <si>
    <t xml:space="preserve"> दुरुस्ती आणि देखभाल - प्लंबिंग</t>
  </si>
  <si>
    <t xml:space="preserve"> कर्मचारी कल्याण</t>
  </si>
  <si>
    <t xml:space="preserve"> वाहतूक खर्च</t>
  </si>
  <si>
    <t xml:space="preserve">प्रवास आणि वाहतूक</t>
  </si>
  <si>
    <t xml:space="preserve"> पाणी शुल्क - BMC</t>
  </si>
  <si>
    <t xml:space="preserve"> शिक्षण निधीसाठी राखीव</t>
  </si>
  <si>
    <t xml:space="preserve"> न भरलेला CGST</t>
  </si>
  <si>
    <t xml:space="preserve"> न भरलेला SGST</t>
  </si>
  <si>
    <t> ३३९३०८७२८.२६</t>
  </si>
  <si>
    <t> लोढा एलिझियम को-ऑपरेटिव्ह हाउसिंग सोसायटी लिमिटेड</t>
  </si>
  <si>
    <t> भंगार विक्रीतून उत्पन्न</t>
  </si>
  <si>
    <t> भाड्याचे उत्पन्न (आनंददायक)</t>
  </si>
  <si>
    <t> भाड्याचे उत्पन्न (अभिनव)</t>
  </si>
  <si>
    <t xml:space="preserve"> सदस्यांकडून स्वारस्य</t>
  </si>
  <si>
    <t xml:space="preserve"> सल्ला शुल्क</t>
  </si>
  <si>
    <t xml:space="preserve"> कोविड -19 खर्च</t>
  </si>
  <si>
    <t xml:space="preserve"> सामान्य विमा शुल्क</t>
  </si>
  <si>
    <t xml:space="preserve"> सल्ला शुल्क</t>
  </si>
  <si>
    <t> मालमत्ता / सुविधा व्यवस्थापन शुल्क</t>
  </si>
  <si>
    <t xml:space="preserve"> मालमत्ता / सुविधा व्यवस्थापन शुल्क</t>
  </si>
  <si>
    <t xml:space="preserve"> कर्मचारी कल्याण शुल्क</t>
  </si>
  <si>
    <t xml:space="preserve"> AMC - एअर कंडिशनर</t>
  </si>
  <si>
    <t xml:space="preserve"> AMC - DG</t>
  </si>
  <si>
    <t xml:space="preserve"> AMC - फायर सेफ्टी सिस्टम</t>
  </si>
  <si>
    <t xml:space="preserve"> AMC FA आणि PA प्रणाली</t>
  </si>
  <si>
    <t xml:space="preserve"> AMC- बॅटरी</t>
  </si>
  <si>
    <t xml:space="preserve"> AMC - कीटक नियंत्रण</t>
  </si>
  <si>
    <t> d सुरक्षा ठेव</t>
  </si>
  <si>
    <t xml:space="preserve"> मी - ICICI बँक</t>
  </si>
  <si>
    <t xml:space="preserve"> III - IDFC नोडल खाते</t>
  </si>
  <si>
    <t> ऑफिस लॅपटॉप</t>
  </si>
  <si>
    <t> ऑफिस प्रिंटर</t>
  </si>
  <si>
    <t> CCTV AMC</t>
  </si>
  <si>
    <t> संगणक खर्च</t>
  </si>
  <si>
    <t> शिक्षण आणि प्रशिक्षण खर्च</t>
  </si>
  <si>
    <t> BCAM चार्जेस बिल्डर सेटलमेंट</t>
  </si>
  <si>
    <t xml:space="preserve"> पाणी शुल्क</t>
  </si>
  <si>
    <t>AMC - AC</t>
  </si>
  <si>
    <t> AMC - FA आणि PA प्रणाली</t>
  </si>
  <si>
    <t> AMC - बॅटरी</t>
  </si>
  <si>
    <t> इंटरनेट शुल्क</t>
  </si>
  <si>
    <t> कर्मचारी कल्याण</t>
  </si>
  <si>
    <t xml:space="preserve"> मालमत्ता कर</t>
  </si>
  <si>
    <t> सभेचा खर्च</t>
  </si>
  <si>
    <t> व्यावसायिक शुल्क</t>
  </si>
  <si>
    <t> कार्यालयीन खर्च</t>
  </si>
  <si>
    <t> लोढा एलिसियम को-ऑप. साठी. गृहनिर्माण संस्था लि</t>
  </si>
  <si>
    <t> लोढा एलिझियम को-ऑपरेटिव्ह सोसायटी लिमिटेड</t>
  </si>
  <si>
    <t> Axis FD - 922040057027644</t>
  </si>
  <si>
    <t> Axis FD - 922040057043950</t>
  </si>
  <si>
    <t> Axis FD - 922040057044199</t>
  </si>
  <si>
    <t> Axis FD - 922040057044513</t>
  </si>
  <si>
    <t> Axis FD - 922040057043316</t>
  </si>
  <si>
    <t> Axis FD - 922040057044089</t>
  </si>
  <si>
    <t> Axis FD - 922040057044827</t>
  </si>
  <si>
    <t> Axis FD - 922040057045299</t>
  </si>
  <si>
    <t> ICICI FD - 123013003688</t>
  </si>
  <si>
    <t> ICICI FD - 123013003690</t>
  </si>
  <si>
    <t> ICICI FD - 123013003691</t>
  </si>
  <si>
    <t> ICICI FD - 123013003692</t>
  </si>
  <si>
    <t> ICICI FD - 123013003693</t>
  </si>
  <si>
    <t> ICICI FD - 123013003694</t>
  </si>
  <si>
    <t> ICICI FD - 123013003695</t>
  </si>
  <si>
    <t> i अॅक्सिस बँक (वसुल केलेल्या व्याजासह)</t>
  </si>
  <si>
    <t> ii ICICI बँक (वसुल केलेल्या व्याजासह)</t>
  </si>
  <si>
    <t> अध्यक्ष/सचिव</t>
  </si>
  <si>
    <t> एलिसियम को-ऑपरेटिव्ह हाउसिंग सोसायटी लि.,</t>
  </si>
  <si>
    <t> S NO -08, Block C, वडाळा ट्रक टर्मिनल</t>
  </si>
  <si>
    <t> वडाळा, मुंबई ४०० ०३१</t>
  </si>
  <si>
    <t>प्रिय सर</t>
  </si>
  <si>
    <t> पुन: 2021-22 वर्षासाठी लेखापरीक्षण अहवाल सादर करणे</t>
  </si>
  <si>
    <r>
      <t> 31 रोजी संपलेल्या वर्षासाठी खालील कागदपत्रांसह संलग्न केले आहे</t>
    </r>
    <r>
      <rPr>
        <vertAlign val="superscript"/>
        <sz val="12"/>
        <color indexed="8"/>
        <rFont val="Book Antiqua"/>
        <family val="1"/>
      </rPr>
      <t> st</t>
    </r>
    <r>
      <rPr>
        <sz val="12"/>
        <color indexed="8"/>
        <rFont val="Book Antiqua"/>
        <family val="1"/>
      </rPr>
      <t xml:space="preserve"> मार्च २०२२,</t>
    </r>
  </si>
  <si>
    <t> a नियुक्ती पत्र</t>
  </si>
  <si>
    <t> b लेखापरीक्षण ज्ञापन,</t>
  </si>
  <si>
    <t> c A, B, C स्वरूपात लेखापरीक्षण अहवाल,</t>
  </si>
  <si>
    <t> d फॉर्म 1 आणि फॉर्म 7,</t>
  </si>
  <si>
    <t> e लेखापरीक्षित आर्थिक स्टेटमेन्ट:</t>
  </si>
  <si>
    <r>
      <t> ·</t>
    </r>
    <r>
      <rPr>
        <sz val="7"/>
        <color indexed="8"/>
        <rFont val="Times New Roman"/>
        <family val="1"/>
      </rPr>
      <t xml:space="preserve"/>
    </r>
    <r>
      <rPr>
        <sz val="12"/>
        <color indexed="8"/>
        <rFont val="Book Antiqua"/>
        <family val="1"/>
      </rPr>
      <t> 31 मार्च 2022 रोजीचा ताळेबंद</t>
    </r>
  </si>
  <si>
    <r>
      <t> ·</t>
    </r>
    <r>
      <rPr>
        <sz val="7"/>
        <color indexed="8"/>
        <rFont val="Times New Roman"/>
        <family val="1"/>
      </rPr>
      <t xml:space="preserve"/>
    </r>
    <r>
      <rPr>
        <sz val="12"/>
        <color indexed="8"/>
        <rFont val="Book Antiqua"/>
        <family val="1"/>
      </rPr>
      <t> ३१ मार्च २०२२ रोजी संपलेल्या वर्षाचे उत्पन्न आणि खर्च खाते</t>
    </r>
  </si>
  <si>
    <r>
      <t> ·</t>
    </r>
    <r>
      <rPr>
        <sz val="7"/>
        <color indexed="8"/>
        <rFont val="Times New Roman"/>
        <family val="1"/>
      </rPr>
      <t xml:space="preserve"/>
    </r>
    <r>
      <rPr>
        <sz val="12"/>
        <color indexed="8"/>
        <rFont val="Book Antiqua"/>
        <family val="1"/>
      </rPr>
      <t> ३१ मार्च २०२२ रोजी संपलेल्या वर्षाची पावती आणि पेमेंट खाते</t>
    </r>
  </si>
  <si>
    <r>
      <t> ·</t>
    </r>
    <r>
      <rPr>
        <sz val="7"/>
        <color indexed="8"/>
        <rFont val="Times New Roman"/>
        <family val="1"/>
      </rPr>
      <t xml:space="preserve"/>
    </r>
    <r>
      <rPr>
        <sz val="12"/>
        <color indexed="8"/>
        <rFont val="Book Antiqua"/>
        <family val="1"/>
      </rPr>
      <t> आर्थिक स्टेटमेन्टचा भाग बनवणाऱ्या नोट्स</t>
    </r>
  </si>
  <si>
    <t> f लेखापरीक्षण अहवालाचा कार्यकारी सारांश.</t>
  </si>
  <si>
    <t> कृपया त्याची पावती कळवा.</t>
  </si>
  <si>
    <t>तुम्हाला महाराष्ट्र सहकारी संस्था (MCS) अधिनियम 1960 च्या कलम 82 आणि महाराष्ट्र सहकारी संस्था नियम 1961 च्या नियम 73 नुसार आवश्यकतेनुसार “O” फॉरमॅटमध्ये ऑडिट रेक्टिफिकेशन मेमो सादर करण्याची विनंती करण्यात आली आहे. व्यवस्थापकीय समितीची बैठक.</t>
  </si>
  <si>
    <t> आपला आभारी</t>
  </si>
  <si>
    <t> तुमचे खरेच</t>
  </si>
  <si>
    <t xml:space="preserve"> ठाणे</t>
  </si>
  <si>
    <t> लेखापरीक्षण ज्ञापन</t>
  </si>
  <si>
    <t xml:space="preserve"> चे सदस्य</t>
  </si>
  <si>
    <t> वैधानिक लेखापरीक्षक म्हणून आर्थिक स्टेटमेंट्सचा अहवाल</t>
  </si>
  <si>
    <r>
      <t xml:space="preserve"> 1. आम्ही एलिसियम को-ऑपरेटिव्ह हाऊसिंग सोसायटी लिमिटेडच्या सोबतच्या आर्थिक स्टेटमेंटचे ऑडिट केले आहे, ज्यात 31 मार्च 2022 पर्यंतचा ताळेबंद, उत्पन्न आणि खर्च खाते आणि त्यानंतर संपलेल्या कालावधीसाठी पावती आणि पेमेंट आणि महत्त्वपूर्ण लेखाजोखाचा सारांश आहे. आमच्याद्वारे संपलेल्या वर्षासाठी लेखापरीक्षित केलेल्या सोसायटीच्या या आर्थिक विवरणांमध्ये समाविष्ट केलेली धोरणे आणि इतर स्पष्टीकरणात्मक माहिती</t>
    </r>
    <r>
      <rPr>
        <sz val="11.5"/>
        <color indexed="8"/>
        <rFont val="Book Antiqua"/>
        <family val="1"/>
      </rPr>
      <t> ३१</t>
    </r>
    <r>
      <rPr>
        <vertAlign val="superscript"/>
        <sz val="11.5"/>
        <color indexed="8"/>
        <rFont val="Book Antiqua"/>
        <family val="1"/>
      </rPr>
      <t> st</t>
    </r>
    <r>
      <rPr>
        <sz val="11.5"/>
        <color indexed="8"/>
        <rFont val="Book Antiqua"/>
        <family val="1"/>
      </rPr>
      <t xml:space="preserve"> मार्च २०२२.</t>
    </r>
  </si>
  <si>
    <t> आर्थिक विवरणांसाठी व्यवस्थापनाची जबाबदारी</t>
  </si>
  <si>
    <r>
      <t> 2.</t>
    </r>
    <r>
      <rPr>
        <sz val="7"/>
        <color indexed="8"/>
        <rFont val="Times New Roman"/>
        <family val="1"/>
      </rPr>
      <t xml:space="preserve">     </t>
    </r>
    <r>
      <rPr>
        <sz val="11.5"/>
        <color indexed="8"/>
        <rFont val="Book Antiqua"/>
        <family val="1"/>
      </rPr>
      <t>ही आर्थिक विवरणपत्रे तयार करण्यासाठी व्यवस्थापन जबाबदार आहे जे भारतामध्ये सामान्यतः स्वीकारल्या गेलेल्या लेखा तत्त्वांनुसार, महाराष्ट्र सहकारी संस्था अधिनियम, 1960 आणि तेथील नियमांनुसार समाजाची आर्थिक स्थिती आणि आर्थिक कामगिरीचे खरे आणि निष्पक्ष दृश्य देते. अंतर्गत या जबाबदारीमध्ये सोसायटीच्या मालमत्तेचे रक्षण करण्यासाठी आणि फसवणूक आणि इतर अनियमितता रोखण्यासाठी आणि शोधण्यासाठी कायद्याच्या तरतुदींनुसार पुरेशा लेखा नोंदी ठेवण्याचा समावेश आहे; योग्य लेखा धोरणांची निवड आणि अर्ज; वाजवी आणि विवेकपूर्ण निर्णय आणि अंदाज करणे; आणि पुरेशा अंतर्गत आर्थिक नियंत्रणांची रचना, अंमलबजावणी आणि देखभाल, जे लेखांकन नोंदींची अचूकता आणि पूर्णता सुनिश्चित करण्यासाठी प्रभावीपणे कार्य करत होते, वास्तविक आणि निष्पक्ष दृश्य देणारी आणि भौतिक चुकीच्या विधानापासून मुक्त असलेल्या वित्तीय विवरणांची तयारी आणि सादरीकरणाशी संबंधित , फसवणूक किंवा त्रुटीमुळे.</t>
    </r>
  </si>
  <si>
    <r>
      <t>3.</t>
    </r>
    <r>
      <rPr>
        <sz val="7"/>
        <color indexed="8"/>
        <rFont val="Times New Roman"/>
        <family val="1"/>
      </rPr>
      <t xml:space="preserve"/>
    </r>
    <r>
      <rPr>
        <u/>
        <sz val="11.5"/>
        <color indexed="8"/>
        <rFont val="Book Antiqua"/>
        <family val="1"/>
      </rPr>
      <t> ऑडिटरची जबाबदारी</t>
    </r>
  </si>
  <si>
    <t xml:space="preserve"> (1). आमच्या लेखापरीक्षणावर आधारित या आर्थिक विवरणांवर मत व्यक्त करणे ही आमची जबाबदारी आहे. आम्ही आमचे ऑडिट इन्स्टिट्यूट ऑफ चार्टर्ड अकाउंटंट ऑफ इंडियाने जारी केलेल्या लागू मानकांनुसार आणि महाराष्ट्र कोऑपरेटिव्ह सोसायटीज (एमसीएस) कायदा, 1960 अंतर्गत केले आहे. त्या मानकांसाठी आम्ही नैतिक आवश्यकतांचे पालन करणे आवश्यक आहे आणि वाजवी प्राप्त करण्यासाठी ऑडिटची योजना आखणे आणि करणे आवश्यक आहे. आर्थिक विवरणे भौतिक चुकीच्या विधानापासून मुक्त आहेत की नाही याची खात्री.</t>
  </si>
  <si>
    <t xml:space="preserve">(2). लेखापरीक्षणामध्ये आर्थिक स्टेटमेन्टमधील रक्कम आणि प्रकटीकरणांबद्दल लेखापरीक्षण पुरावे मिळविण्यासाठी प्रक्रिया पार पाडणे समाविष्ट असते. निवडलेल्या कार्यपद्धती लेखापरीक्षकाच्या निर्णयावर अवलंबून असतात, ज्यात आर्थिक स्टेटमेंट्सच्या भौतिक चुकीच्या स्टेटमेंटच्या जोखमींचे मूल्यांकन करणे, फसवणूक किंवा त्रुटीमुळे असो. त्या जोखमीचे मूल्यांकन करताना, लेखापरीक्षक सोसायट्यांच्या तयारीशी संबंधित अंतर्गत नियंत्रणाचा विचार करतात आणि आर्थिक स्टेटमेंट्सच्या योग्य सादरीकरणासाठी लेखापरीक्षण प्रक्रियेची रचना करण्यासाठी जे परिस्थितींमध्ये योग्य आहेत, परंतु त्यांच्या परिणामकारकतेबद्दल मत व्यक्त करण्याच्या हेतूने नाही. सोसायटी अंतर्गत नियंत्रण. लेखापरीक्षणामध्ये वापरलेल्या लेखा धोरणांच्या योग्यतेचे आणि व्यवस्थापनाने केलेल्या लेखा अंदाजाच्या वाजवीपणाचे मूल्यांकन करणे तसेच आर्थिक स्टेटमेन्टच्या एकूण सादरीकरणाचे मूल्यमापन करणे समाविष्ट आहे.</t>
  </si>
  <si>
    <t xml:space="preserve">(3). आमचा विश्वास आहे की आम्हाला मिळालेले ऑडिट पुरावे आमच्या पात्र ऑडिट मताचा आधार देण्यासाठी पुरेसे आणि योग्य आहेत.</t>
  </si>
  <si>
    <t> 4. पात्र मताचा आधार</t>
  </si>
  <si>
    <r>
      <t> ५.</t>
    </r>
    <r>
      <rPr>
        <b/>
        <sz val="7"/>
        <color indexed="8"/>
        <rFont val="Times New Roman"/>
        <family val="1"/>
      </rPr>
      <t xml:space="preserve"/>
    </r>
    <r>
      <rPr>
        <b/>
        <u/>
        <sz val="11.5"/>
        <color indexed="8"/>
        <rFont val="Book Antiqua"/>
        <family val="1"/>
      </rPr>
      <t> पदार्थाचा जोर:</t>
    </r>
  </si>
  <si>
    <t> वरील बाबीबाबत आमचे मत बदललेले नाही.</t>
  </si>
  <si>
    <t> मत</t>
  </si>
  <si>
    <t> 6. आमच्या मते आणि आमच्या सर्वोत्तम माहितीनुसार आणि आम्हाला दिलेल्या स्पष्टीकरणानुसार, पात्र अभिप्राय परिच्छेदाच्या आधारामध्ये वर्णन केलेल्या बाबींचे संभाव्य परिणाम वगळता, त्यावरील नोट्ससह सांगितलेली आर्थिक विधाने माहिती देतात. महाराष्ट्र सहकारी संस्था अधिनियम, 1960 आणि महाराष्ट्र सहकारी संस्था नियम 1961 नुसार आवश्यक, आणि इतर कोणतेही लागू कायदे, आणि किंवा निबंधकाने जारी केलेले परिपत्रक, आवश्यक त्या पद्धतीने आणि त्या अनुषंगाने खरे आणि न्याय्य मत देणे. भारतात सामान्यतः स्वीकारली जाणारी लेखा तत्त्वे:</t>
  </si>
  <si>
    <r>
      <t xml:space="preserve"/>
    </r>
    <r>
      <rPr>
        <sz val="11.5"/>
        <color indexed="8"/>
        <rFont val="Book Antiqua"/>
        <family val="1"/>
      </rPr>
      <t> i</t>
    </r>
    <r>
      <rPr>
        <sz val="7"/>
        <color indexed="8"/>
        <rFont val="Times New Roman"/>
        <family val="1"/>
      </rPr>
      <t xml:space="preserve"/>
    </r>
    <r>
      <rPr>
        <sz val="11.5"/>
        <color indexed="8"/>
        <rFont val="Book Antiqua"/>
        <family val="1"/>
      </rPr>
      <t>ताळेबंदाच्या बाबतीत, सोसायटीच्या 31 मार्च 2022 पर्यंतच्या स्थितीची; आणि</t>
    </r>
  </si>
  <si>
    <r>
      <t xml:space="preserve"/>
    </r>
    <r>
      <rPr>
        <sz val="11.5"/>
        <color indexed="8"/>
        <rFont val="Book Antiqua"/>
        <family val="1"/>
      </rPr>
      <t> ii</t>
    </r>
    <r>
      <rPr>
        <sz val="7"/>
        <color indexed="8"/>
        <rFont val="Times New Roman"/>
        <family val="1"/>
      </rPr>
      <t xml:space="preserve"/>
    </r>
    <r>
      <rPr>
        <sz val="11.5"/>
        <color indexed="8"/>
        <rFont val="Book Antiqua"/>
        <family val="1"/>
      </rPr>
      <t xml:space="preserve"> उत्पन्न आणि खर्च खात्याच्या बाबतीत, अतिरिक्त रकमेच्या</t>
    </r>
    <r>
      <rPr>
        <sz val="11.5"/>
        <color indexed="8"/>
        <rFont val="Book Antiqua"/>
        <family val="1"/>
      </rPr>
      <t> f</t>
    </r>
    <r>
      <rPr>
        <sz val="11.5"/>
        <color indexed="8"/>
        <rFont val="Book Antiqua"/>
        <family val="1"/>
      </rPr>
      <t> किंवा त्या तारखेला संपलेले वर्ष; आणि</t>
    </r>
  </si>
  <si>
    <r>
      <t xml:space="preserve"/>
    </r>
    <r>
      <rPr>
        <sz val="11.5"/>
        <color indexed="8"/>
        <rFont val="Book Antiqua"/>
        <family val="1"/>
      </rPr>
      <t> iii</t>
    </r>
    <r>
      <rPr>
        <sz val="7"/>
        <color indexed="8"/>
        <rFont val="Times New Roman"/>
        <family val="1"/>
      </rPr>
      <t xml:space="preserve"/>
    </r>
    <r>
      <rPr>
        <sz val="11.5"/>
        <color indexed="8"/>
        <rFont val="Book Antiqua"/>
        <family val="1"/>
      </rPr>
      <t> पावती आणि पेमेंट खात्याच्या बाबतीत, त्या तारखेला संपलेल्या वर्षाच्या पावत्या आणि देयके.</t>
    </r>
  </si>
  <si>
    <t> इतर कायदेशीर आणि नियामक आवश्यकतांबद्दल अहवाल</t>
  </si>
  <si>
    <t> महाराष्ट्र सहकारी संस्था अधिनियम, 1960 आणि त्याअंतर्गत बनवलेले नियम आणि परिपत्रक क्रमांक 976/2014 दिनांक 28/10/2014 नुसार आवश्यकतेनुसार आम्ही भाग अ, ब आणि क मध्ये नमूद केलेल्या प्रकरणावर विधान देतो. लागू मर्यादेपर्यंत.</t>
  </si>
  <si>
    <t> 7. महाराष्ट्र राज्य सहकारी अधिनियम, 1960 च्या तरतुदींनुसार ताळेबंद, उत्पन्न आणि खर्च खाते आणि पावती आणि देयक खाते तयार केले गेले आहे.</t>
  </si>
  <si>
    <t> 8. आम्ही अहवाल देतो की:</t>
  </si>
  <si>
    <r>
      <t xml:space="preserve"/>
    </r>
    <r>
      <rPr>
        <sz val="11.5"/>
        <color indexed="8"/>
        <rFont val="Book Antiqua"/>
        <family val="1"/>
      </rPr>
      <t>i</t>
    </r>
    <r>
      <rPr>
        <sz val="7"/>
        <color indexed="8"/>
        <rFont val="Times New Roman"/>
        <family val="1"/>
      </rPr>
      <t xml:space="preserve"/>
    </r>
    <r>
      <rPr>
        <sz val="11.5"/>
        <color indexed="8"/>
        <rFont val="Book Antiqua"/>
        <family val="1"/>
      </rPr>
      <t> आमच्या लेखापरीक्षणाच्या उद्देशासाठी आवश्यक असलेली सर्व माहिती आणि स्पष्टीकरणे आम्ही आमच्या सर्वोत्तम ज्ञान आणि विश्वासाने मिळवली आहेत आणि ती समाधानकारक असल्याचे आढळले आहे;</t>
    </r>
  </si>
  <si>
    <r>
      <rPr>
        <sz val="11.5"/>
        <color indexed="8"/>
        <rFont val="Book Antiqua"/>
        <family val="1"/>
      </rPr>
      <t> ii</t>
    </r>
    <r>
      <rPr>
        <sz val="7"/>
        <color indexed="8"/>
        <rFont val="Times New Roman"/>
        <family val="1"/>
      </rPr>
      <t xml:space="preserve"/>
    </r>
    <r>
      <rPr>
        <sz val="11.5"/>
        <color indexed="8"/>
        <rFont val="Book Antiqua"/>
        <family val="1"/>
      </rPr>
      <t> समाजाचे जे व्यवहार आमच्या निदर्शनास आले आहेत ते समाजाच्या अधिकारात आहेत.</t>
    </r>
  </si>
  <si>
    <r>
      <rPr>
        <sz val="11.5"/>
        <color indexed="8"/>
        <rFont val="Book Antiqua"/>
        <family val="1"/>
      </rPr>
      <t> iii</t>
    </r>
    <r>
      <rPr>
        <sz val="7"/>
        <color indexed="8"/>
        <rFont val="Times New Roman"/>
        <family val="1"/>
      </rPr>
      <t xml:space="preserve"/>
    </r>
    <r>
      <rPr>
        <sz val="11.5"/>
        <color indexed="8"/>
        <rFont val="Book Antiqua"/>
        <family val="1"/>
      </rPr>
      <t> सोसायटीच्या कार्यालयातून प्राप्त झालेले परतावे आमच्या लेखापरीक्षणाच्या उद्देशाने पुरेसे आढळले आहेत.</t>
    </r>
  </si>
  <si>
    <r>
      <t> ९.</t>
    </r>
    <r>
      <rPr>
        <sz val="7"/>
        <color indexed="8"/>
        <rFont val="Times New Roman"/>
        <family val="1"/>
      </rPr>
      <t xml:space="preserve"/>
    </r>
    <r>
      <rPr>
        <sz val="11.5"/>
        <color indexed="8"/>
        <rFont val="Book Antiqua"/>
        <family val="1"/>
      </rPr>
      <t xml:space="preserve"> आमच्या मते, ताळेबंद, उत्पन्न आणि खर्च खाते आणि पावती आणि देयक खाते लागू लेखा मानकांचे पालन करतात.</t>
    </r>
  </si>
  <si>
    <r>
      <t> 10.</t>
    </r>
    <r>
      <rPr>
        <sz val="7"/>
        <color indexed="8"/>
        <rFont val="Times New Roman"/>
        <family val="1"/>
      </rPr>
      <t xml:space="preserve"/>
    </r>
    <r>
      <rPr>
        <sz val="11.5"/>
        <color indexed="8"/>
        <rFont val="Book Antiqua"/>
        <family val="1"/>
      </rPr>
      <t> आम्ही पुढे अहवाल देतो की:</t>
    </r>
  </si>
  <si>
    <r>
      <t> १)</t>
    </r>
    <r>
      <rPr>
        <b/>
        <sz val="12"/>
        <color indexed="8"/>
        <rFont val="Book Antiqua"/>
        <family val="1"/>
      </rPr>
      <t> NA कर:</t>
    </r>
  </si>
  <si>
    <t xml:space="preserve"> सोसायटीने नोंदणीच्या तारखेपासून वर्षाच्या शेवटपर्यंत बिगर कृषी कर (एनए कर) साठी कोणतीही तरतूद केलेली नाही. महापालिकेकडून आजपर्यंत एनए कराची बिले प्राप्त झाली नसल्याचे समजावून सांगण्यात आले.</t>
  </si>
  <si>
    <r>
      <t> ३)</t>
    </r>
    <r>
      <rPr>
        <b/>
        <i/>
        <sz val="7"/>
        <color indexed="8"/>
        <rFont val="Times New Roman"/>
        <family val="1"/>
      </rPr>
      <t xml:space="preserve"/>
    </r>
    <r>
      <rPr>
        <b/>
        <i/>
        <u/>
        <sz val="12"/>
        <color indexed="8"/>
        <rFont val="Book Antiqua"/>
        <family val="1"/>
      </rPr>
      <t>सदस्यांचे योगदान :-</t>
    </r>
  </si>
  <si>
    <t xml:space="preserve"> सिंकिंग फंड आणि दुरुस्ती आणि देखभाल निधी:</t>
  </si>
  <si>
    <r>
      <t> ४)</t>
    </r>
    <r>
      <rPr>
        <b/>
        <i/>
        <sz val="7"/>
        <color indexed="8"/>
        <rFont val="Times New Roman"/>
        <family val="1"/>
      </rPr>
      <t xml:space="preserve"/>
    </r>
    <r>
      <rPr>
        <b/>
        <i/>
        <u/>
        <sz val="12"/>
        <color indexed="8"/>
        <rFont val="Book Antiqua"/>
        <family val="1"/>
      </rPr>
      <t> मालमत्तेची वाहतूक:</t>
    </r>
  </si>
  <si>
    <r>
      <t> ५)</t>
    </r>
    <r>
      <rPr>
        <sz val="7"/>
        <color indexed="8"/>
        <rFont val="Times New Roman"/>
        <family val="1"/>
      </rPr>
      <t xml:space="preserve"/>
    </r>
    <r>
      <rPr>
        <b/>
        <i/>
        <u/>
        <sz val="12"/>
        <color indexed="8"/>
        <rFont val="Book Antiqua"/>
        <family val="1"/>
      </rPr>
      <t> निधी आणि गुंतवणूक:</t>
    </r>
  </si>
  <si>
    <r>
      <t> 31 प्रमाणे</t>
    </r>
    <r>
      <rPr>
        <vertAlign val="superscript"/>
        <sz val="12"/>
        <color indexed="8"/>
        <rFont val="Book Antiqua"/>
        <family val="1"/>
      </rPr>
      <t> st</t>
    </r>
    <r>
      <rPr>
        <sz val="12"/>
        <color indexed="8"/>
        <rFont val="Book Antiqua"/>
        <family val="1"/>
      </rPr>
      <t xml:space="preserve"> मार्च 2022, विविध फंडांच्या क्रेडिट आणि विविध फंडांच्या विरूद्ध केलेल्या गुंतवणुकीतील शिल्लक खालीलप्रमाणे आहे:</t>
    </r>
  </si>
  <si>
    <t> निधीचे स्वरूप</t>
  </si>
  <si>
    <t xml:space="preserve"> रक्कम</t>
  </si>
  <si>
    <t> मुदत ठेवींमध्ये गुंतवणूक (अर्जित व्याजासह)</t>
  </si>
  <si>
    <t> अधिशेष / (तूट)</t>
  </si>
  <si>
    <t> राखीव निधी</t>
  </si>
  <si>
    <r>
      <t> ६)</t>
    </r>
    <r>
      <rPr>
        <b/>
        <i/>
        <sz val="7"/>
        <color indexed="8"/>
        <rFont val="Times New Roman"/>
        <family val="1"/>
      </rPr>
      <t xml:space="preserve"/>
    </r>
    <r>
      <rPr>
        <b/>
        <i/>
        <u/>
        <sz val="12"/>
        <color indexed="8"/>
        <rFont val="Book Antiqua"/>
        <family val="1"/>
      </rPr>
      <t xml:space="preserve"> जमीन आणि इमारत:</t>
    </r>
  </si>
  <si>
    <r>
      <t> ७)</t>
    </r>
    <r>
      <rPr>
        <b/>
        <i/>
        <sz val="7"/>
        <color indexed="8"/>
        <rFont val="Times New Roman"/>
        <family val="1"/>
      </rPr>
      <t xml:space="preserve"/>
    </r>
    <r>
      <rPr>
        <b/>
        <i/>
        <u/>
        <sz val="12"/>
        <color indexed="8"/>
        <rFont val="Book Antiqua"/>
        <family val="1"/>
      </rPr>
      <t> व्यवस्थापकीय समितीच्या बैठका:</t>
    </r>
  </si>
  <si>
    <t> ड) फ्लॅटच्या हस्तांतरणास व्यवस्थापकीय समितीच्या बैठकीत मान्यता देण्यात यावी.</t>
  </si>
  <si>
    <t> या प्रकरणी लवकरात लवकर कार्यवाही करणे आवश्यक आहे.</t>
  </si>
  <si>
    <r>
      <t> ८)</t>
    </r>
    <r>
      <rPr>
        <b/>
        <i/>
        <sz val="7"/>
        <color indexed="8"/>
        <rFont val="Times New Roman"/>
        <family val="1"/>
      </rPr>
      <t xml:space="preserve"/>
    </r>
    <r>
      <rPr>
        <b/>
        <i/>
        <u/>
        <sz val="12"/>
        <color indexed="8"/>
        <rFont val="Book Antiqua"/>
        <family val="1"/>
      </rPr>
      <t> शेअर सर्टिफिकेट जारी करणे:</t>
    </r>
  </si>
  <si>
    <t>सोसायटीने सभासदांना शेअर सर्टिफिकेट दिलेले नाही. उपविधी ९ (अ) नुसार सोसायटीने वाटप झाल्यापासून ६ महिन्यांच्या आत सभासदांना शेअर सर्टिफिकेट दिले पाहिजे.</t>
  </si>
  <si>
    <r>
      <t> अ)</t>
    </r>
    <r>
      <rPr>
        <sz val="7"/>
        <color indexed="8"/>
        <rFont val="Times New Roman"/>
        <family val="1"/>
      </rPr>
      <t xml:space="preserve"/>
    </r>
    <r>
      <rPr>
        <sz val="12"/>
        <color indexed="8"/>
        <rFont val="Book Antiqua"/>
        <family val="1"/>
      </rPr>
      <t> सोसायटीने उपविधी क्र. 141 मध्ये आवश्यक असलेल्या खालील नोंदी ठेवल्या नाहीत</t>
    </r>
  </si>
  <si>
    <t> i. मालमत्ता नोंदणी</t>
  </si>
  <si>
    <t xml:space="preserve"> ii स्थिर मालमत्ता रजिस्टर</t>
  </si>
  <si>
    <t> iii नाममात्र सदस्य नोंदणी</t>
  </si>
  <si>
    <t> iv जे आणि शेअर रजिस्टर राखले नाही</t>
  </si>
  <si>
    <t> नाव, व्यवसाय, क्रमांकासह अद्यतनित केलेले नसले तरी मी नोंदणी करतो. शेअर्स, विशिष्ट क्रमांक, हस्तांतरण, नामांकन इ</t>
  </si>
  <si>
    <t> सिंकिंग फंड रजिस्टर कायम ठेवले तरी अपडेट केलेले नाही.</t>
  </si>
  <si>
    <r>
      <t> 31 रोजी</t>
    </r>
    <r>
      <rPr>
        <vertAlign val="superscript"/>
        <sz val="12"/>
        <color indexed="8"/>
        <rFont val="Book Antiqua"/>
        <family val="1"/>
      </rPr>
      <t> st</t>
    </r>
    <r>
      <rPr>
        <sz val="12"/>
        <color indexed="8"/>
        <rFont val="Book Antiqua"/>
        <family val="1"/>
      </rPr>
      <t xml:space="preserve"> मार्च 2022 मध्ये सोसायटीने तिच्या 20 सदस्यांकडून नामांकन प्राप्त केले आहे. . सोसायटीने शिल्लक सदस्यांकडून नामनिर्देशन घ्यावेत आणि व्यवस्थापकीय समितीच्या बैठकीत नामनिर्देशनांना मान्यता दिल्यानंतर नामांकन रजिस्टरमध्ये ते प्रविष्ट करावेत.</t>
    </r>
  </si>
  <si>
    <t xml:space="preserve">उपविधी क्र 6 नुसार सोसायटीने मुंबई डिस्ट्रिक्ट हाऊसिंग फेडरेशन लिमिटेड आणि मुंबई डिस्ट्रिक्ट सेंट्रल को-ऑपरेटिव्ह बँक लि.चे सभासद बनले पाहिजे. आवश्यक ती लवकरात लवकर करावी.</t>
  </si>
  <si>
    <t> उपविधी क्र. 76c मध्ये राज्य अग्निशमन धोरणाने विहित केल्यानुसार सोसायटीचे नियतकालिक फायर ऑडिट करणे आणि त्याची नोंद ठेवण्याचा उल्लेख आहे. समाजाने आवश्यक ते लवकरात लवकर करावे.</t>
  </si>
  <si>
    <t> उपविधी क्र 113 नुसार, उघडलेले बँक खाते सचिव आणि अध्यक्ष किंवा कोषाध्यक्ष यांनी संयुक्तपणे चालवले पाहिजे. सोसायटी दोनपैकी कोणत्याही स्वाक्षरीद्वारे बँक खात्यावर स्वाक्षरी करत आहे. हे उपनियमाचे उल्लंघन आहे 113. लवकरात लवकर करणे आवश्यक आहे.</t>
  </si>
  <si>
    <t>सोसायटीने विविध सेवांचा लाभ घेण्यासाठी सुरक्षा एजन्सी, प्लंबर, इलेक्ट्रिशियन, हाउसकीपिंग यांच्याशी करार केला आहे. या कंत्राटदारांना सोसायटीद्वारे विम्याचे संरक्षण दिले जात नाही. मुख्य कंत्राटदार असल्याने, संबंधित कंत्राटदाराकडून कराराच्या अंमलबजावणीच्या वेळी सोसायटीमध्ये घडणाऱ्या कोणत्याही घटनेसाठी सोसायटी जबाबदार असते. या प्रकरणी लवकरात लवकर कार्यवाही करणे आवश्यक आहे.</t>
  </si>
  <si>
    <t> लेखापरीक्षण अहवाल</t>
  </si>
  <si>
    <r>
      <t xml:space="preserve"> संपलेल्या कालावधीसाठी आम्ही एलिसियम कोऑपरेटिव्ह हाउसिंग सोसायटी लिमिटेडचे ऑडिट यशस्वीरित्या केले आहे.</t>
    </r>
    <r>
      <rPr>
        <sz val="12"/>
        <color indexed="8"/>
        <rFont val="Book Antiqua"/>
        <family val="1"/>
      </rPr>
      <t xml:space="preserve"> 31 मार्च 2022 आणि आमचा ऑडिट अहवाल खालीलप्रमाणे आहे:</t>
    </r>
  </si>
  <si>
    <t xml:space="preserve"> भाग अ</t>
  </si>
  <si>
    <t> लेखापरीक्षणादरम्यान आढळलेल्या प्रमुख विसंगती/निरीक्षण खालीलप्रमाणे आहेत.</t>
  </si>
  <si>
    <t> ऑडिटरची टिप्पणी</t>
  </si>
  <si>
    <t> फसवणूक</t>
  </si>
  <si>
    <t xml:space="preserve"> लेखापरीक्षणाच्या कालावधीत, आमच्या लेखापरीक्षणादरम्यान सोसायटी किंवा त्यांच्या अधिकारी किंवा कर्मचार्‍यांकडून सोसायटीची कोणतीही फसवणूक झाल्याचे लक्षात आले नाही किंवा नोंदवले गेले नाही. (टीप १ पहा)</t>
  </si>
  <si>
    <t> निधी आणि मालमत्तांचा गैरवापर</t>
  </si>
  <si>
    <t>लेखापरीक्षणाच्या कालावधीत, आम्हाला कोणत्याही गैर-वापराची रक्कम आणि मालमत्ता आढळली नाही.</t>
  </si>
  <si>
    <t> निधीचा गैरवापर</t>
  </si>
  <si>
    <t> लेखापरीक्षणाच्या कालावधीत, आम्हाला निधीचा कोणताही गैरवापर आढळला नाही.</t>
  </si>
  <si>
    <t> खात्यांमध्ये फेरफार</t>
  </si>
  <si>
    <t> लेखापरीक्षणाच्या कालावधीत आम्हाला खात्यांमध्ये कोणतेही फेरफार झाल्याचे आढळले नाही.</t>
  </si>
  <si>
    <t> खात्यांचे खोटेपणा</t>
  </si>
  <si>
    <t> लेखापरीक्षणाच्या कालावधीत, आम्हाला खात्यांमध्ये खोटेपणा आढळला नाही.</t>
  </si>
  <si>
    <t> विविध तरतुदी कमी करा</t>
  </si>
  <si>
    <t xml:space="preserve"> वर्षभरासाठी मालमत्ता कर आणि एनए करासाठी कोणतीही तरतूद केलेली नाही.</t>
  </si>
  <si>
    <t> कायदा, नियम, उपविधी आणि अधिसूचनेतील तरतुदींचे गंभीर उल्लंघन</t>
  </si>
  <si>
    <t> परिशिष्ट A-1 पहा.</t>
  </si>
  <si>
    <t> सरकारकडून मिळालेल्या भांडवल/कर्ज/अनुदानाचा गैरवापर.</t>
  </si>
  <si>
    <t xml:space="preserve"> सोसायटीने कोणत्याही सरकारी संस्थांकडून कर्ज/अनुदान घेतलेले नाही.</t>
  </si>
  <si>
    <t> वैयक्तिक खर्च जे नफा आणि तोटा खात्यात डेबिट केले जातात.</t>
  </si>
  <si>
    <t> लेखापरीक्षणाच्या कालावधीत, आम्ही नफा आणि तोटा खात्यात डेबिट केलेला कोणताही वैयक्तिक खर्च पाहिला नाही.</t>
  </si>
  <si>
    <t>नियम 107(c) नुसार रोख मर्यादेचे उल्लंघन.</t>
  </si>
  <si>
    <t> लेखापरीक्षणाच्या कालावधीत, आम्ही नियम 107C चे उल्लंघन पाहिले नाही</t>
  </si>
  <si>
    <t> नियम 107 (d) नुसार प्राप्तिकर कायद्यात घालून दिलेल्या मर्यादेपेक्षा जास्त रक्कम रोखीने भरणे.</t>
  </si>
  <si>
    <t> लेखापरीक्षणाच्या कालावधीत, सोसायटीने नियम 107D चे उल्लंघन करून मर्यादेपेक्षा जास्त रोख रक्कम भरलेली नाही.</t>
  </si>
  <si>
    <t> बँकांच्या बाबतीत, सिक्युरिटायझेशन कायदा 2002 अंतर्गत राखीव किमतीच्या खाली विकलेली मालमत्ता.</t>
  </si>
  <si>
    <t> ही संस्था सहकारी गृहनिर्माण संस्था असल्याने हे कलम लागू होत नाही.</t>
  </si>
  <si>
    <t> UCB, MSCB आणि DCCB च्या बाबतीत युनिट एक्सपोजर नियम आणि क्षेत्रीय एक्सपोजर नियमांचे उल्लंघन.</t>
  </si>
  <si>
    <t> बँकांच्या बाबतीत आरबीआयने विनिर्दिष्ट केलेल्या मर्यादेपेक्षा जास्त असुरक्षित कर्जे मंजूर करणे आणि इतर सोसायट्यांच्या बाबतीत उपनियमांमध्ये नमूद केलेल्या मर्यादेपेक्षा जास्त.</t>
  </si>
  <si>
    <t> ही संस्था सहकारी गृहनिर्माण संस्था असल्याने हे कलम लागू होत नाही.</t>
  </si>
  <si>
    <t>संचालक मंडळाचे नातेवाईक, कंपन्या, फर्म ज्यात संचालक स्वारस्य आहेत त्यांच्याशी व्यवहार वाजवी दराने होत नाहीत.</t>
  </si>
  <si>
    <t> आम्हाला दिलेल्या माहितीनुसार आणि सोसायटीच्या नोंदींच्या आमच्या तपासणीच्या आधारे, सोसायटीने व्यवस्थापकीय समिती सदस्य किंवा त्यांच्या नातेवाईकांपैकी कोणतेही व्यवहार केलेले नाहीत.</t>
  </si>
  <si>
    <t> एक वर्षापेक्षा जास्त कालावधीच्या थकबाकीवर कारवाई नाही.</t>
  </si>
  <si>
    <t> आम्हाला दिलेल्या माहितीनुसार आणि स्पष्टीकरणानुसार आणि आमच्या सोसायटीच्या नोंदींच्या तपासणीच्या आधारे, एक वर्षांपेक्षा जास्त कालावधीची कोणतीही थकबाकी नाही.</t>
  </si>
  <si>
    <r>
      <t> टीप १</t>
    </r>
    <r>
      <rPr>
        <sz val="12"/>
        <color indexed="8"/>
        <rFont val="Book Antiqua"/>
        <family val="1"/>
      </rPr>
      <t> - वित्तीय अहवालावरील अंतर्गत आर्थिक नियंत्रणांच्या अंतर्निहित मर्यादांमुळे, नियंत्रणांचे संगनमत किंवा अयोग्य व्यवस्थापन ओव्हरराइड होण्याच्या शक्यतेसह, त्रुटी किंवा फसवणुकीमुळे भौतिक चुकीचे विधान होऊ शकते आणि ते शोधले जाऊ शकत नाही.</t>
    </r>
  </si>
  <si>
    <t> c</t>
  </si>
  <si>
    <t> d</t>
  </si>
  <si>
    <t xml:space="preserve"> c सभासदांकडून आगाऊ रक्कम मिळाली</t>
  </si>
  <si>
    <t> e</t>
  </si>
  <si>
    <t> एकूण भांडवल आणि दायित्वे (a+b+c+d)</t>
  </si>
  <si>
    <t> f</t>
  </si>
  <si>
    <t>i. सहकारी संस्थांच्या शेअर्समधील गुंतवणूक:</t>
  </si>
  <si>
    <t> शेअर्समधील एकूण गुंतवणूक (i)</t>
  </si>
  <si>
    <t> ii.फिक्स्ड डिपॉझिट्स</t>
  </si>
  <si>
    <t> एकूण मुदत ठेवी आणि जमा झालेले व्याज (ii)</t>
  </si>
  <si>
    <t> h</t>
  </si>
  <si>
    <t> j</t>
  </si>
  <si>
    <t> एकूण मालमत्ता (e+f+g+h+i)</t>
  </si>
  <si>
    <t> k</t>
  </si>
  <si>
    <t> वर्षभरात सोसायटीने रु.चे अधिशेष/(तूट) कमावले</t>
  </si>
  <si>
    <t xml:space="preserve"> लेखापरीक्षण अहवालाच्या भाग अ मधील परिशिष्ट A-1 पहा</t>
  </si>
  <si>
    <t> 31 मार्च 2022 रोजी संपलेल्या कालावधीसाठी कोणतेही अंदाजपत्रक तयार करण्यात आलेले नाही आणि तदर्थ आधारावर योगदान दिले गेले आहे.</t>
  </si>
  <si>
    <t xml:space="preserve"> NIL, ऑडिटचे पहिले वर्ष असल्याने</t>
  </si>
  <si>
    <t> इतर बाबी</t>
  </si>
  <si>
    <t xml:space="preserve"> शून्य</t>
  </si>
  <si>
    <t> व्यवस्थापकीय समिती सदस्यांची यादी</t>
  </si>
  <si>
    <t> सदस्याचे नाव</t>
  </si>
  <si>
    <t> पदनाम</t>
  </si>
  <si>
    <t> अध्यक्ष</t>
  </si>
  <si>
    <t> सचिव</t>
  </si>
  <si>
    <t> खजिनदार</t>
  </si>
  <si>
    <t> सदस्य</t>
  </si>
  <si>
    <t> आर्थिक मापदंड</t>
  </si>
  <si>
    <t> a</t>
  </si>
  <si>
    <t> सोसायटीच्या नेट वर्थचा समावेश होतो</t>
  </si>
  <si>
    <t> (i)</t>
  </si>
  <si>
    <t> भाग भांडवल</t>
  </si>
  <si>
    <t> जारी केलेले आणि भरलेले भांडवल</t>
  </si>
  <si>
    <t> (ii)</t>
  </si>
  <si>
    <t> राखीव निधी आणि इतर निधी</t>
  </si>
  <si>
    <t> (iii)</t>
  </si>
  <si>
    <t> (iv)</t>
  </si>
  <si>
    <t> उत्पन्न आणि खर्च खाते</t>
  </si>
  <si>
    <t> नेट वर्थ</t>
  </si>
  <si>
    <t> शेअर्सचे मूल्य रुपये आहे</t>
  </si>
  <si>
    <t>टीप: जारी केलेल्या समभागांच्या संख्येसह नेट वर्थ विभाजित करून शेअरचे मूल्य प्राप्त केले गेले आहे.</t>
  </si>
  <si>
    <t xml:space="preserve"> वर्षभरात सोसायटीने रुपये कमावले/उत्पन्न केले आहे/(तूट) आहे</t>
  </si>
  <si>
    <t> खर्चासाठी आवश्यक असलेल्या सर्व तरतुदी अन्यथा नमूद केल्याशिवाय केल्या गेल्या आहेत</t>
  </si>
  <si>
    <t> सोसायटीची कर्ज घेण्याची क्षमता देय भांडवलाच्या दहापट आहे आणि कमी जमा तोटा राखून ठेवते. सोसायटीने कोणत्याही वित्तीय संस्थेकडून कर्ज घेतलेले नाही.</t>
  </si>
  <si>
    <t> आयकर</t>
  </si>
  <si>
    <t> सोसायटीला 30 सप्टेंबर 2022 रोजी किंवा त्यापूर्वी प्राप्तिकर कायदा 1961 च्या कलम 139 अंतर्गत 2021-22 या आर्थिक वर्षासाठी आयकर रिटर्न भरण्याचा सल्ला देण्यात आला आहे. रिटर्न भरण्यात अयशस्वी झाल्यास उत्पन्नाच्या कलम 271 अंतर्गत रु. 10000/- दंड आकारला जातो. कर कायदा, १९६१.</t>
  </si>
  <si>
    <t> लेखापरीक्षण सुधारणा अहवाल</t>
  </si>
  <si>
    <t> सोसायटीने लेखापरीक्षण सुधारणेचा अहवाल आणि त्यावर केलेली कार्यवाही लेखापरीक्षणाच्या तारखेपासून ३ महिन्यांच्या आत रजिस्ट्रारकडे 'ओ' फॉर्ममध्ये सादर करावी.</t>
  </si>
  <si>
    <t> सोसायटी अनिवार्य वार्षिक परतावे</t>
  </si>
  <si>
    <t>महाराष्ट्र सहकारी संस्था अधिनियम, 1960 च्या कलम 79(1A) आणि 79(1B) मधील आवश्यकतेनुसार सोसायटीने 2021-22 या आर्थिक वर्षासाठी निबंधकाकडे अनिवार्य वार्षिक विवरणपत्रे दाखल करावीत.</t>
  </si>
  <si>
    <t> नियुक्त लेखापरीक्षक / लेखापरीक्षण फर्मच्या नावासंबंधी विवरणपत्र दाखल करणे -79(1B)</t>
  </si>
  <si>
    <t> सोसायटीने वार्षिक सर्वसाधारण सभेत नियुक्त केलेल्या लेखापरीक्षक/लेखापरीक्षक संस्थेचे नाव वार्षिक सर्वसाधारण सभेच्या तारखेपासून एक महिन्याच्या आत लेखापरीक्षकाच्या लेखी संमतीसह दाखल करावे आणि ते www.mahasakar या सरकारी वेबसाइटवर अपलोड करावे. maharashtra.gov.in</t>
  </si>
  <si>
    <t> ऑडिट वर्ग:</t>
  </si>
  <si>
    <t xml:space="preserve"> UDIN:</t>
  </si>
  <si>
    <t xml:space="preserve"> ठाणे</t>
  </si>
  <si>
    <t> फॉर्म क्रमांक १</t>
  </si>
  <si>
    <t> (सर्व प्रकारच्या सोसायट्यांना लागू)</t>
  </si>
  <si>
    <t> भाग अ</t>
  </si>
  <si>
    <t> आय</t>
  </si>
  <si>
    <t> समाज माहिती</t>
  </si>
  <si>
    <t> लेखापरीक्षकाने भरावे लागणारे तपशील</t>
  </si>
  <si>
    <t> सोसायटीचे नाव:</t>
  </si>
  <si>
    <t> एलिसियम को-ऑपरेटिव्ह हाउसिंग सोसायटी लि</t>
  </si>
  <si>
    <t> a) नोंदणी क्रमांक आणि सोसायटीची तारीख आणि नोंदणी अधिकारी पदनाम</t>
  </si>
  <si>
    <r>
      <t>(Regn.No. MUM/WF-N/HSG/(TC)/9619/2018-19/वर्ष 2018 दिनांक 26/11/2018 ,सहायक</t>
    </r>
    <r>
      <rPr>
        <sz val="9"/>
        <rFont val="Book Antiqua"/>
        <family val="1"/>
      </rPr>
      <t xml:space="preserve"> रजिस्ट्रार, एफ/एन विंग, मुंबई</t>
    </r>
  </si>
  <si>
    <t> b) उपनियमांनुसार समाजाचे वर्गीकरण आणि उपवर्गीकरण</t>
  </si>
  <si>
    <t xml:space="preserve"> भाडेकरू सह-भागीदारी गृहनिर्माण संस्था</t>
  </si>
  <si>
    <t> ऑपरेशनचे क्षेत्र</t>
  </si>
  <si>
    <t> पल्लव सिटी, डोंबिवली.</t>
  </si>
  <si>
    <t> नियम 69 नुसार सोसायटीचे वर्गीकरण</t>
  </si>
  <si>
    <t> शाखांची संख्या</t>
  </si>
  <si>
    <t> पिन कोडसह सोसायटीचा संपूर्ण पत्ता</t>
  </si>
  <si>
    <t> कासा ऑरेलिया, डाउनटाउन, पलावा फेज 2, गाव खोनी, डोंबिवली पूर्व, ठाणे - 421204</t>
  </si>
  <si>
    <t> लेखापरीक्षण अंतर्गत समाविष्ट कालावधी</t>
  </si>
  <si>
    <t> दिनांक: 1 एप्रिल 2021 पासून</t>
  </si>
  <si>
    <t> आजपर्यंत: 31 मार्च 2022</t>
  </si>
  <si>
    <t> मागील सलग 3 वर्षांचे लेखापरीक्षण वर्गीकरण</t>
  </si>
  <si>
    <t> वर्ष वर्गीकरण</t>
  </si>
  <si>
    <t> वर्ष वर्गीकरण</t>
  </si>
  <si>
    <t> हे ऑडिटचे पहिले वर्ष आहे</t>
  </si>
  <si>
    <t> चालू वर्षाचे ऑडिट वर्गीकरण</t>
  </si>
  <si>
    <t> बी वर्ग</t>
  </si>
  <si>
    <t> टीप: या फॉर्मसोबत जेथे लागू असेल तेथे ऑडिट वर्गीकरण मार्कशीट संलग्न करा.</t>
  </si>
  <si>
    <t> II</t>
  </si>
  <si>
    <t> लेखापरीक्षकांची माहिती</t>
  </si>
  <si>
    <t> ऑडिटर / ऑडिटिंग फर्मचे नाव</t>
  </si>
  <si>
    <t>चंद्रशेकर अय्यर आणि कंपनी चार्टर्ड अकाउंटंट्स</t>
  </si>
  <si>
    <t> नोंदणीकृत पत्ता</t>
  </si>
  <si>
    <t> बी५/००१ ग्रीन एकर्स II सीएचएस लि., घोडबंदर रोड वाघभील, ठाणे - ४०० ६१५</t>
  </si>
  <si>
    <t> फर्म नोंदणी क्रमांक</t>
  </si>
  <si>
    <t> 114260W</t>
  </si>
  <si>
    <t> वैयक्तिक ऑडिटरची सदस्य संख्या</t>
  </si>
  <si>
    <t> ०४७७२३</t>
  </si>
  <si>
    <t> पॅन</t>
  </si>
  <si>
    <t> AAJPI9814M</t>
  </si>
  <si>
    <t> भागीदारी फर्मच्या बाबतीत, अहवालावर स्वाक्षरी करणाऱ्या भागीदाराचे नाव, पत्ता आणि सदस्यत्व क्रमांक</t>
  </si>
  <si>
    <t> NA</t>
  </si>
  <si>
    <t xml:space="preserve"> रजिस्ट्रारद्वारे देखरेख केलेल्या पॅनेलमधील पॅनेलमेंट क्रमांक</t>
  </si>
  <si>
    <t> पॅनेलमधील ऑडिटर वर्गीकरण</t>
  </si>
  <si>
    <t> B1</t>
  </si>
  <si>
    <t xml:space="preserve"> लेखापरीक्षकाची नियुक्ती करणार्‍या सोसायटीची AGBM तारीख आणि ठराव क्र</t>
  </si>
  <si>
    <t> SGM dtd 20/2/2022, अजेंडा क्रमांक 3 चा ठराव</t>
  </si>
  <si>
    <t xml:space="preserve"> लेखापरीक्षकाची नियुक्ती करणाऱ्या सोसायटीने नियुक्ती पत्राची तारीख</t>
  </si>
  <si>
    <t> 11 मार्च 2022</t>
  </si>
  <si>
    <t> लेखापरीक्षक म्हणून सोसायटीला लेखापरीक्षक म्हणून नियुक्त केल्याबद्दलच्या संमती पत्राची तारीख</t>
  </si>
  <si>
    <t> 1 मार्च 2022</t>
  </si>
  <si>
    <t> दस्तऐवजासाठी तयार केलेले संमती पत्र</t>
  </si>
  <si>
    <t xml:space="preserve"> नियुक्‍ती स्‍वीकारण्‍यासाठी ऑडिटरने सोसायटीला दिलेल्‍या स्वीकृती पत्राची तारीख</t>
  </si>
  <si>
    <t> 15 मार्च 2022</t>
  </si>
  <si>
    <t>ऑडिट सुरू झाल्याची तारीख</t>
  </si>
  <si>
    <t> ऑडिट पूर्ण झाल्याची तारीख</t>
  </si>
  <si>
    <t xml:space="preserve"> लेखापरीक्षण अहवालाच्या मसुद्यावर संचालक मंडळासोबत बैठकीत चर्चा झाली आहे का आणि चर्चेची तारीख सांगा</t>
  </si>
  <si>
    <t xml:space="preserve"> होय -</t>
  </si>
  <si>
    <t> लेखापरीक्षण अहवाल सादर करण्याची तारीख</t>
  </si>
  <si>
    <t> विशेष अहवाल सादर करण्याची तारीख (असल्यास)</t>
  </si>
  <si>
    <t> विशिष्ट अहवाल सादर करण्याची तारीख (असल्यास)</t>
  </si>
  <si>
    <t> अधिसूचनेनुसार ऑडिट फी आणि ऑडिटरद्वारे आकारले जाणारे इतर शुल्क</t>
  </si>
  <si>
    <t xml:space="preserve"> अधिसूचनेनुसार इतर कोणतेही शुल्क</t>
  </si>
  <si>
    <t> सी</t>
  </si>
  <si>
    <t> इतर कोणतेही शुल्क अधिसूचनेनुसार नाही</t>
  </si>
  <si>
    <t> डी</t>
  </si>
  <si>
    <t> बँकेच्या बाबतीत, LFAR फी</t>
  </si>
  <si>
    <t> एकूण रक्कम</t>
  </si>
  <si>
    <t> III</t>
  </si>
  <si>
    <t> समाजाचे कार्य</t>
  </si>
  <si>
    <t> सदस्यत्व</t>
  </si>
  <si>
    <t> सदस्य प्रवेश शुल्काच्या प्रवेशासाठी, अर्ज, आवश्यक किमान शेअर रक्कम आणि BoD च्या सदस्यत्वासाठी ठराव, जसे की परिस्थितीचे पालन केले जाईल.</t>
  </si>
  <si>
    <t> होय</t>
  </si>
  <si>
    <t> सदस्य संख्या सांगा</t>
  </si>
  <si>
    <t> शेअरधारक सदस्य</t>
  </si>
  <si>
    <t> नाममात्र सदस्य</t>
  </si>
  <si>
    <t> एकूण सदस्य</t>
  </si>
  <si>
    <t> संयुक्त किंवा सहयोगी सदस्य</t>
  </si>
  <si>
    <t> MCS कायद्यानुसार सदस्यांचे वर्गीकरण-</t>
  </si>
  <si>
    <t> अ) सक्रिय सदस्य</t>
  </si>
  <si>
    <t>b) सक्रिय नसलेले सदस्य</t>
  </si>
  <si>
    <t> सोसायटीच्या उपविधीनुसार सभासदांचे राजीनामे स्वीकारण्याची प्रक्रिया रीतसर पाळली जाते की नाही. नसल्यास लेखापरीक्षण अहवालात शेरा द्या.</t>
  </si>
  <si>
    <t> लेखापरीक्षणाच्या कालावधीत कोणत्याही सदस्याला निष्कासित केले असल्यास, कलम 35 आणि नियम 28 आणि 29 नुसार योग्य प्रक्रिया पाळली गेली किंवा नाही. नसल्यास, लेखापरीक्षण अहवालात टिप्पणी द्या</t>
  </si>
  <si>
    <t> वर्षभरात एकाही सदस्याची हकालपट्टी करण्यात आली नाही</t>
  </si>
  <si>
    <t xml:space="preserve"> भाग भांडवल</t>
  </si>
  <si>
    <t> अधिकृत भाग भांडवलाची मर्यादा पाळली जाते की नाही? सोसायटीला सुचवले नाही तर उपनियमांमध्ये सुधारणा करा. लेखापरीक्षण अहवालात टिप्पणी</t>
  </si>
  <si>
    <t xml:space="preserve"> जर सोसायटीने अर्धवट देय असलेल्या शेअर्ससाठी पैसे मागवले असतील आणि सभासदांनी ती रक्कम भरली असेल, जर नसेल तर, सोसायटीने उपनियमानुसार काही कारवाई केली आहे का.</t>
  </si>
  <si>
    <t xml:space="preserve">सोसायटीने भागभांडवल परत केले असल्यास, शेवटच्या लेखापरीक्षित ताळेबंदानुसार शेअर्सचे मूल्यमापन करून नियम 23 नुसार रक्कम परत केली जाते का. मूल्यमापनापेक्षा जास्तीची रक्कम सोसायटीने वसूल केली आहे का. नसल्यास, लेखापरीक्षण अहवालात टिप्पणी द्या.</t>
  </si>
  <si>
    <t> व्यवस्थापन</t>
  </si>
  <si>
    <t> बैठका</t>
  </si>
  <si>
    <t> वार्षिक सर्वसाधारण सभेची तारीख</t>
  </si>
  <si>
    <t> विशेष सर्वसाधारण सभेच्या तारखा</t>
  </si>
  <si>
    <t> बैठकांची संख्या</t>
  </si>
  <si>
    <t> व्यवस्थापकीय समिती</t>
  </si>
  <si>
    <t> 11 बैठका</t>
  </si>
  <si>
    <t> कार्यकारी समिती</t>
  </si>
  <si>
    <t xml:space="preserve"> खरेदी समिती</t>
  </si>
  <si>
    <t> कर्ज समिती</t>
  </si>
  <si>
    <t> गुंतवणूक समिती</t>
  </si>
  <si>
    <t> लेखापरीक्षण समिती</t>
  </si>
  <si>
    <t> इतर कोणतीही समिती (कृपया निर्दिष्ट करा)</t>
  </si>
  <si>
    <t> सभेसाठी आवश्यक असलेल्या कोरमची पूर्तता केल्यानंतर सभा घेतल्या जातात की नाही. लेखापरीक्षण अहवालात तपशील निर्दिष्ट करा</t>
  </si>
  <si>
    <t xml:space="preserve"> संचालक मंडळ</t>
  </si>
  <si>
    <t xml:space="preserve"> संचालक मंडळाच्या निवडणुकीची तारीख सांगा</t>
  </si>
  <si>
    <t> निवडणुकीनंतर पदभार स्वीकारल्यापासून व्यवस्थापकीय समितीचा कालावधी</t>
  </si>
  <si>
    <t> हंगामी समितीचा कालावधी - 1 वर्ष</t>
  </si>
  <si>
    <t>व्यवस्थापनाने सहकार निवडणूक प्राधिकरणाला व्यवस्थापन समितीची मुदत 6 महिन्यांपूर्वी संपल्याची माहिती दिली आहे का.</t>
  </si>
  <si>
    <t> नाही</t>
  </si>
  <si>
    <t> समितीचा कालावधी संपला आणि तरीही ती कार्यरत असेल, तर समितीने पुढील प्रक्रियेसाठी सहकार निवडणूक प्राधिकरणाला कळवले आहे की नाही?</t>
  </si>
  <si>
    <t> लेखापरीक्षणात समाविष्ट असलेल्या कालावधीत व्यवस्थापकीय समितीच्या सदस्यांची नावे सांगा</t>
  </si>
  <si>
    <t> लेखापरीक्षण अहवालाचा भाग C पहा</t>
  </si>
  <si>
    <t> मंडळाच्या सदस्याने Mg.Committee चे सदस्य म्हणून सुरू ठेवण्यासाठी अटी व शर्तींचे पालन केले आहे की नाही.</t>
  </si>
  <si>
    <t> संचालक मंडळाचे निर्णय</t>
  </si>
  <si>
    <t> समित्यांची इतिवृत्ते वाचा आणि Mg.समितीने घेतलेल्या आर्थिक अनियमितता आणि त्याचा समाजाच्या आर्थिक स्थितीवर परिणाम करणाऱ्या निर्णयांबद्दल टिप्पण्या द्या.</t>
  </si>
  <si>
    <t xml:space="preserve"> अशा निर्णयांमुळे कोणतेही नुकसान/नुकसान झाले आहे, मग विशेष अहवाल बनवला गेला किंवा नाही. होय असल्यास, विशेष अहवालाची तारीख सांगा</t>
  </si>
  <si>
    <t>Mg.committee चा कोणताही निर्णय अधिनियम, नियम आणि उपविधींच्या तरतुदींच्या विरोधात आहे की नाही. होय असल्यास लेखापरीक्षण अहवालात टिप्पणी द्या.</t>
  </si>
  <si>
    <t> उप समित्या</t>
  </si>
  <si>
    <t xml:space="preserve"> उपसमित्यांना उपनियमांनुसार किंवा संचालक मंडळाच्या ठरावाद्वारे अधिकार दिलेले असोत.</t>
  </si>
  <si>
    <t xml:space="preserve"> CRCS, RBI, NABARD किंवा कोणत्याही कायद्यांतर्गत कोणत्याही सक्षम प्राधिकरणाने जारी केलेल्या अधिनियम, नियम, उपनियम आणि निर्देशांनुसार नियुक्त केलेले अधिकार आहेत.</t>
  </si>
  <si>
    <t> उपसमित्यांचे कार्यवृत्त वाचा आणि उपसमिती त्यांना नेमून दिलेल्या अधिकारांमध्ये, कर्तव्यात काम करत आहेत की नाही ते सांगा. जनरल रिमार्क्समध्ये टिप्पणी नसल्यास</t>
  </si>
  <si>
    <t xml:space="preserve"> मुख्य कार्यकारी अधिकारी</t>
  </si>
  <si>
    <t> (पदनाम काहीही असो)</t>
  </si>
  <si>
    <t> मुख्य कार्यकारी अधिकारी यांचे नाव</t>
  </si>
  <si>
    <t> त्याला नियुक्त केलेले पद</t>
  </si>
  <si>
    <t> शैक्षणिक पात्रता (ते निर्देशानुसार, कायद्यानुसार आहे की नाही ते पहा (कलम 74)</t>
  </si>
  <si>
    <t xml:space="preserve"> त्याने धारण केलेल्या पदासाठी सक्षम प्राधिकाऱ्याने घालून दिलेले निकष तो पूर्ण करतो की नाही</t>
  </si>
  <si>
    <t xml:space="preserve"> पगार, भत्ते, मोबदला, त्याचा तपशील</t>
  </si>
  <si>
    <t>कोणतेही कर्ज किंवा अॅडव्हान्स दिलेले आहेत का</t>
  </si>
  <si>
    <t xml:space="preserve"> त्याला, मंजूर केलेले कर्ज, देऊ केलेली सुरक्षा, थकबाकी, थकीत, वसुलीसाठी केलेल्या कारवाईचा तपशील द्या</t>
  </si>
  <si>
    <t> उपनियमांनुसार आणि संचालक मंडळाने दिलेल्या अधिकारानुसार तो आपली कर्तव्ये करत आहे का. जर सामान्य टिप्पणी दिली नाही तर.</t>
  </si>
  <si>
    <t> उपनियमांनुसार तो संचालक मंडळाचा पदसिद्ध सदस्य आहे की नाही.</t>
  </si>
  <si>
    <t> स्टाफिंग पॅटर्न आणि स्टाफ (लागू असल्यास)</t>
  </si>
  <si>
    <t> मंडळाने मंजूर केलेले आणि सक्षम अधिकाऱ्याने मंजूर केलेले संख्याबळ काय आहे</t>
  </si>
  <si>
    <t> कार्यरत कर्मचारी कर्मचारी वर्गाच्या मर्यादेत आहेत की नाही? जर अतिरिक्त ताकद आणि त्याचा आर्थिक परिणाम सांगितला नाही</t>
  </si>
  <si>
    <t xml:space="preserve"> भरती आणि पदोन्नतीचे नियम तयार केले आहेत आणि मंजूर केले आहेत (आवश्यक असल्यास) आणि भरती आणि पदोन्नती मंजूर धोरणानुसार आहेत का? नसल्यास, लेखापरीक्षण अहवालात टिप्पणी द्या</t>
  </si>
  <si>
    <t xml:space="preserve"> भरती आणि पदोन्नतीसाठी आवश्यक आरक्षणे शासनाने दिलेल्या निर्देशांनुसार मंडळाद्वारे भरली जातात.</t>
  </si>
  <si>
    <t xml:space="preserve">अधिनस्त अधिकाऱ्यांना अधिकार दिल्यास त्याची अंमलबजावणी होते की नाही? नसल्यास, लेखापरीक्षण अहवालात सक्षम.</t>
  </si>
  <si>
    <t> आर्थिक पॅरामीटर्स</t>
  </si>
  <si>
    <t> नियम 23 च्या स्पष्टीकरणात नमूद केल्यानुसार सोसायटीच्या नेट वर्थची गणना करा आणि ते बरोबर नसल्यास त्यावर टिप्पणी करा.</t>
  </si>
  <si>
    <t> MCS नियम 1961 च्या नियम 23 मध्ये विहित केलेल्या शेअरच्या मूल्याची गणना करा आणि त्यावर टिप्पणी द्या.</t>
  </si>
  <si>
    <t xml:space="preserve"> कायद्यानुसार ऑपरेशनल आणि आर्थिक कार्यक्षमता, कर्ज घेण्याची क्षमता यासंबंधी विविध आर्थिक गुणोत्तरांची गणना करा. नियम, उपनियम, परिपत्रक अधिसूचना आणि आर्थिक निर्देशक आणि नफा यांच्याशी तुलना करा आणि प्रतिकूल परिणामांच्या संदर्भात विचलनावर टिप्पणी करा.</t>
  </si>
  <si>
    <t xml:space="preserve"> एकूण नफा आणि निव्वळ नफा कलम 65 आणि नियम 49A नुसार मोजला जातो. नफा किंवा तोटा सत्य आणि निष्पक्षतेवर टिप्पणी द्या.</t>
  </si>
  <si>
    <t> सर्व आकस्मिक उत्तरदायित्व ताळेबंदात फूट नोट म्हणून दाखवले आहे की नाही? नाही तर कमेंट करा.</t>
  </si>
  <si>
    <t>MCS नियमांच्या कलम 75 आणि नियम 62 (1) मध्ये विहित केल्यानुसार वित्तीय विवरणे फॉर्म N मध्ये तयार केली आहेत का</t>
  </si>
  <si>
    <t> व्यवसाय</t>
  </si>
  <si>
    <t xml:space="preserve"> समाज आपला व्यवसाय सुदृढ व्यावसायिक तत्त्वांवर करत आहे की नाही? समाजाच्या कार्याबद्दल सामान्य टिप्पणीमध्ये टिप्पणी द्या.</t>
  </si>
  <si>
    <t> समाज कुठलाही व्यवसाय वाहून/करत नाही</t>
  </si>
  <si>
    <t xml:space="preserve"> सोसायटी उपविधीमध्ये प्रदान केल्याप्रमाणे व्यवसाय करत आहे की नाही. नसल्यास, लेखापरीक्षण अहवालात टिप्पणी द्या आणि अशा व्यवसायातून काही नुकसान झाले असल्यास, ते कळवावे.</t>
  </si>
  <si>
    <t xml:space="preserve"> सोसायटीने आवश्यक तेथे व्यवसायासाठी आवश्यक परवानगी/परवाने घेतले आहेत का. नसल्यास लेखापरीक्षण अहवालात नमूद करा.</t>
  </si>
  <si>
    <t xml:space="preserve"> विविध ठिकाणी व्यवसाय चालू असल्यास, त्या ठिकाणी आवश्यक परवाने/परवानगी प्राप्त झाली आहेत का.</t>
  </si>
  <si>
    <t> सोसायटीने उपविधीमध्ये नमूद केल्याप्रमाणे कार्यक्षेत्राच्या पलीकडे व्यवसाय केला आहे का?</t>
  </si>
  <si>
    <t xml:space="preserve"> वैधानिक परतावा</t>
  </si>
  <si>
    <t xml:space="preserve">MCS कायदा 1960 च्या कलम 79 (1A आणि 1B) आणि 75 (2A) नुसार सोसायटीने मागील वर्षाचे वैधानिक विवरणपत्र सादर केले आहे की नाही</t>
  </si>
  <si>
    <t xml:space="preserve"> उपक्रमांचा वार्षिक अहवाल</t>
  </si>
  <si>
    <t> वरीलप्रमाणे</t>
  </si>
  <si>
    <t> त्याची लेखापरीक्षित विधाने</t>
  </si>
  <si>
    <t xml:space="preserve"> अतिरिक्त निधीची विल्हेवाट लावण्यासाठी योजना</t>
  </si>
  <si>
    <t xml:space="preserve"> उपनियमांच्या दुरुस्तीची यादी</t>
  </si>
  <si>
    <t> इ</t>
  </si>
  <si>
    <t xml:space="preserve"> AGBM होल्डिंग्सची तारीख आणि देय असेल तेव्हा निवडणूक आयोजित करण्याची घोषणा</t>
  </si>
  <si>
    <t> एफ</t>
  </si>
  <si>
    <t> ऑडिटरचे नाव आणि त्याची लेखी संमती</t>
  </si>
  <si>
    <t xml:space="preserve"> MCS कायदा, नियम आणि उपविधी यांचे उल्लंघन</t>
  </si>
  <si>
    <t xml:space="preserve"> कायद्यातील तरतुदी सांगा. नियम आणि उपविधी ज्यांचे सोसायटीद्वारे उल्लंघन केले जाते आणि लेखापरीक्षण अहवालात त्यांची टिप्पणी केली जाते</t>
  </si>
  <si>
    <t> लेखापरीक्षण अहवालासाठी भाग A चे परिशिष्ट A1 पहा</t>
  </si>
  <si>
    <t> उल्लंघनाचा तपशील</t>
  </si>
  <si>
    <t> कायदा कलम</t>
  </si>
  <si>
    <t xml:space="preserve"> बी</t>
  </si>
  <si>
    <t> नियम</t>
  </si>
  <si>
    <t> उपनियम</t>
  </si>
  <si>
    <t> बँकिंग नियमन अधिनियम.1949</t>
  </si>
  <si>
    <t xml:space="preserve"> खाते आणि नोंदणीची पुस्तके</t>
  </si>
  <si>
    <t> नियम 65 नुसार विहित केलेली हिशोबाची पुस्तके खालीलप्रमाणे सोसायटीने ठेवली आहेत का. नसल्यास, लेखापरीक्षण अहवालात टिप्पणी द्या</t>
  </si>
  <si>
    <t>फॉर्म 1 मध्ये कलम 38 अंतर्गत नामनिर्देशित व्यक्तीसह सदस्यांची नोंदणी</t>
  </si>
  <si>
    <t xml:space="preserve"> होय</t>
  </si>
  <si>
    <t> ii</t>
  </si>
  <si>
    <t> फॉर्म J1 मध्ये सक्रिय सदस्यांची यादी</t>
  </si>
  <si>
    <t> iii</t>
  </si>
  <si>
    <t> J2 फॉर्ममध्ये सक्रिय नसलेल्या सदस्यांची यादी</t>
  </si>
  <si>
    <t> iv</t>
  </si>
  <si>
    <t xml:space="preserve"> शेअर्सची एक रजिस्टर</t>
  </si>
  <si>
    <t xml:space="preserve"> डिबेंचर्स आणि बॉण्ड्सचे रजिस्टर (जेथे भांडवल</t>
  </si>
  <si>
    <t xml:space="preserve"> डिबेंचर आणि बाँडद्वारे उभारले जाते)</t>
  </si>
  <si>
    <t> vi</t>
  </si>
  <si>
    <t xml:space="preserve"> सर्वसाधारण सभेच्या कार्यवाहीबाबतचे कार्यवृत्त पुस्तक.</t>
  </si>
  <si>
    <t> vii</t>
  </si>
  <si>
    <t xml:space="preserve"> सर्वसाधारण सभेच्या उपस्थितीची नोंद</t>
  </si>
  <si>
    <t> viii</t>
  </si>
  <si>
    <t xml:space="preserve"> समितीची बैठक आणि उपसमितीच्या बैठकीची मिनिट बुक रेकॉर्डिंग कार्यवाही जर असेल तर</t>
  </si>
  <si>
    <t> ix</t>
  </si>
  <si>
    <t> रोख पुस्तक</t>
  </si>
  <si>
    <t> x</t>
  </si>
  <si>
    <t> दिवसाचे पुस्तक</t>
  </si>
  <si>
    <t> xi</t>
  </si>
  <si>
    <t> बँक बुक</t>
  </si>
  <si>
    <t> xii</t>
  </si>
  <si>
    <t> जनरल लेजर आणि पर्सनल लेजर</t>
  </si>
  <si>
    <t> xiii</t>
  </si>
  <si>
    <t> स्टॉक रजिस्टर</t>
  </si>
  <si>
    <t> xiv</t>
  </si>
  <si>
    <t> मालमत्ता नोंदणी (फॉर्म X1 मध्ये)</t>
  </si>
  <si>
    <t> xv</t>
  </si>
  <si>
    <t xml:space="preserve"> नियुक्त केलेल्या लेखापरीक्षकांची नोंदणी आणि त्यांची लेखी संमती</t>
  </si>
  <si>
    <t> xvi</t>
  </si>
  <si>
    <t> लेखापरीक्षण आक्षेपांची नोंद आणि त्यांची दुरुस्ती</t>
  </si>
  <si>
    <t> xvii</t>
  </si>
  <si>
    <t> Y फॉर्ममध्ये सोसायटीचे रिटर्न</t>
  </si>
  <si>
    <t> नाही .हे ऑडिटचे पहिले वर्ष आहे</t>
  </si>
  <si>
    <t>xviii</t>
  </si>
  <si>
    <t xml:space="preserve"> अशी इतर खाती आणि पुस्तके वेळोवेळी राज्य सरकारने विशेष किंवा सामान्य आदेशाद्वारे कोणत्याही समाजासाठी किंवा समाजाच्या वर्गासाठी निर्दिष्ट केली आहेत.</t>
  </si>
  <si>
    <t> लेखापरीक्षण सुधारणेचा अहवाल</t>
  </si>
  <si>
    <t xml:space="preserve"> सोसायटीने 3 महिन्यांच्या आत रजिस्ट्रार आणि ऑडिटरकडे पाठवले आहे की नाही</t>
  </si>
  <si>
    <t xml:space="preserve"> रजिस्ट्रारने सोसायटीला कोणतेही अपूर्ण मुद्दे कळवले आहेत का आणि सोसायटीने 6 महिन्यांच्या आत दुरुस्ती पुन्हा सादर केली आहे का</t>
  </si>
  <si>
    <t xml:space="preserve"> मागील लेखापरीक्षण सुधारणा अहवाल ऑडिट अंतर्गत समाविष्ट कालावधी दरम्यान AGBM मध्ये सादर केला गेला आहे का.</t>
  </si>
  <si>
    <t xml:space="preserve"> ठाणे</t>
  </si>
  <si>
    <t xml:space="preserve"> तारीख:</t>
  </si>
  <si>
    <t> फॉर्म क्र.7</t>
  </si>
  <si>
    <t> (गृहनिर्माण संस्थांसाठी)</t>
  </si>
  <si>
    <t> समाजाचे उपवर्गीकरण</t>
  </si>
  <si>
    <t> भाडेकरू मालकी गृहनिर्माण संस्था</t>
  </si>
  <si>
    <t> -</t>
  </si>
  <si>
    <t> भाडेकरू सह-भागीदारी गृहनिर्माण संस्था</t>
  </si>
  <si>
    <t> इतर गृहनिर्माण संस्था</t>
  </si>
  <si>
    <t> आर्थिक व्यवस्थापन</t>
  </si>
  <si>
    <t xml:space="preserve"> सरकारी/वित्तीय संस्था – सहाय्य, कर्ज इ.</t>
  </si>
  <si>
    <t xml:space="preserve"> सोसायटीने घरे/फ्लॅट्स/बंगलो इत्यादी बांधकामासाठी सरकारी मदत घेतली आहे का.</t>
  </si>
  <si>
    <t>मदतीचे स्वरूप, मंजूर केलेली रक्कम आणि मिळालेली आणि वापरली जाणारी रक्कम आणि उपयोग प्रमाणपत्र सादर करण्याची तारीख सांगा.</t>
  </si>
  <si>
    <t xml:space="preserve"> आर्थिक मदतीचा वापर न केलेला आणि समाजासोबत शिल्लक राहिलेला, न वापरण्याची कारणे आणि ती वापरण्यासाठी सोसायटीने केलेली कारवाई सांगा.</t>
  </si>
  <si>
    <t xml:space="preserve"> जर कोणत्याही आर्थिक सहाय्याचा गैरवापर त्याच्या मंजुरीव्यतिरिक्त इतर कारणांसाठी केला गेला असेल तर, रक्कम, वापराचा उद्देश आणि चुकीच्या वापरासाठी जबाबदार व्यक्ती आणि चुकीच्या वापराची पद्धत, अशा आर्थिक सहाय्याने लाभ झालेल्या व्यक्ती सांगा.</t>
  </si>
  <si>
    <t> सरकारी/सरकारी उपक्रमांकडून कर्ज</t>
  </si>
  <si>
    <t xml:space="preserve"> मंजूर रक्कम आणि मंजुरीची तारीख</t>
  </si>
  <si>
    <t> ऑडिट कालावधीपर्यंत प्रत्यक्षात प्राप्त झालेली रक्कम</t>
  </si>
  <si>
    <t> ऑडिट कालावधीपर्यंत वापरलेली रक्कम</t>
  </si>
  <si>
    <t> वापरासाठी रक्कम सोसायटीकडे राहिली</t>
  </si>
  <si>
    <t> उपयोग प्रमाणपत्रे सादर करण्याची तारीख आणि त्याची रक्कम</t>
  </si>
  <si>
    <t> i)</t>
  </si>
  <si>
    <t> ii)</t>
  </si>
  <si>
    <t> iii)</t>
  </si>
  <si>
    <t> सरकार/सरकारी उपक्रमाकडून इतर आर्थिक सहाय्य (निर्दिष्ट करा)......</t>
  </si>
  <si>
    <t>मंजूर रक्कम आणि मंजुरीची तारीख</t>
  </si>
  <si>
    <t xml:space="preserve"> ऑडिट कालावधीपर्यंत प्रत्यक्षात प्राप्त झालेली रक्कम</t>
  </si>
  <si>
    <t xml:space="preserve"> इतर वित्तीय संस्थांकडून अर्थसाह्य (सदस्यांनी घेतलेली वैयक्तिक कर्जे ज्याचा सोसायटीच्या वहीत लेखाजोखा नाही, खालील मुद्द्यांसाठी लेखा परीक्षकांकडून कोणतीही प्रतिक्रिया आवश्यक नाही)</t>
  </si>
  <si>
    <t> मंजूर रक्कम</t>
  </si>
  <si>
    <t> b</t>
  </si>
  <si>
    <t xml:space="preserve"> प्रत्यक्षात मिळालेली रक्कम</t>
  </si>
  <si>
    <t xml:space="preserve"> रक्कम वापरली</t>
  </si>
  <si>
    <t xml:space="preserve"> जाहिरातीचा वापर न केलेला आर्थिक सहाय्य सोसायटीमध्ये शिल्लक राहिला, न वापरण्याची कारणे सांगा आणि त्याचा वापर करण्यासाठी सोसायटीने केलेली कारवाई सांगा.</t>
  </si>
  <si>
    <t xml:space="preserve"> कोणत्याही आर्थिक सहाय्याचा गैरवापर त्याच्या मंजूरी व्यतिरिक्त इतर कारणांसाठी होत असल्यास. रक्कम सांगा. वापराचा उद्देश आणि चुकीच्या वापरासाठी जबाबदार व्यक्ती आणि चुकीचा वापर करणार्‍या व्यक्तींच्या कार्यपद्धतीने अशा रकमेचा आर्थिक सहाय्य लाभला.</t>
  </si>
  <si>
    <t xml:space="preserve">सोसायटीच्या सदस्यांनी वैयक्तिक क्षमतेने वित्तीय संस्थांकडून कर्ज घेतले आहे का? सोसायटीची आवश्यक परवानगी घेण्यात आली आहे आणि सोसायटीच्या मालमत्तेवर शुल्क आकारण्यात आले आहे, सभासदांची संख्या आणि कर्जाची रक्कम आणि मालमत्तेवरील शुल्क? सभासदांनी सादर केलेली माहिती आणि लेखापरीक्षण अहवालातील त्यांच्यावरील टिप्पण्यांवरून त्यासाठी ठेवलेल्या रजिस्टरची पडताळणी करा.</t>
  </si>
  <si>
    <t xml:space="preserve"> सोसायटीने किंवा सभासदांनी घेतलेली कर्जे (सरकारी/सरकारी उपक्रमांकडून सरकारी कर्मचाऱ्यांच्या संदर्भात) वेळेत फेडली गेली आहेत की नाही आणि थकबाकी आणि त्यावरील टिप्पण्या सत्यापित करा.</t>
  </si>
  <si>
    <t> सोसायटीने कोणतेही कर्ज घेतलेले नाही. सभासदांनी घेतलेल्या कर्जाचा तपशील दिलेला नाही</t>
  </si>
  <si>
    <t xml:space="preserve"> आवश्यक कागदपत्रे म्हणजे सोसायटीची एनओसी, गहाणखत, इ. सोसायटीने किंवा सदस्यांनी वित्तीय संस्थांकडे किंवा सरकारच्या बाबतीत अंमलात आणली आहे की नाही याची पडताळणी करून लेखापरीक्षण अहवालात टिप्पणी द्यावी.</t>
  </si>
  <si>
    <t xml:space="preserve">वित्तीय संस्था/शासनाने घालून दिलेल्या अटी व शर्ती सोसायटी/सदस्याने पाळल्या आहेत की नाही? नसल्यास, लेखापरीक्षण अहवालात टिप्पणी द्या.</t>
  </si>
  <si>
    <t xml:space="preserve"> सोसायटीने संपूर्ण परतफेडीनंतर मंजूरी, वितरण, परतफेड, शिल्लक आणि NOC या तपशिलांसह कर्ज रजिस्टर ठेवले आहे का.</t>
  </si>
  <si>
    <t xml:space="preserve"> नाही</t>
  </si>
  <si>
    <t> सोसायटीने गहाण ठेवण्यासाठी संबंधित सरकारी विभागाकडून कर्जाच्या पूर्ण भरणाबाबत प्रमाणपत्र घेतले आहे का?</t>
  </si>
  <si>
    <t> जमीन आणि इमारतींचे बांधकाम</t>
  </si>
  <si>
    <t xml:space="preserve"> जमिनी</t>
  </si>
  <si>
    <t> a जमीन सोसायटीच्या मालकीची आहे की नाही, राज्य क्र., क्षेत्रफळ, सिटी सर्व्हे क्र. खरेदीची तारीख, खरेदीची रक्कम आणि जमिनीच्या विकासासाठी खर्च केलेली रक्कम. खरेदी कराराचा नोंदणी क्रमांक आणि तारीख सांगा.</t>
  </si>
  <si>
    <t> वाहतूक प्रलंबित आहे</t>
  </si>
  <si>
    <t> जर जमीन भाडेतत्त्वावर घेतली असेल तर भाडेकरार, भाडेपट्टा कालावधीचे भाडे भाडे आणि आतापर्यंत भरलेल्या भाडेपट्ट्याची रक्कम सांगा? भाडेपट्ट्यासाठी कराराची पडताळणी करा, नोंदणीवर भाष्य करा, भाडेपट्टीच्या अटी व शर्ती, भाडेपट्ट्याची नोंद ठेवली आहे की नाही? मुळात म्हाडा, हुडको, सिडको किंवा इतर कोणत्याही प्राधिकरणाने भाडेपट्ट्याने घेतलेल्या आणि सोसायटीला सबलीज दिलेल्या जमिनीसाठी त्रिपक्षीय करार अंमलात आणला जातो का?</t>
  </si>
  <si>
    <t> c जर जमीन मालकाची असेल आणि विकासकाला विकासासाठी दिली असेल तर, मालक, विकासक, विकास करार, त्याच्या अटी व शर्ती आणि विकसक आणि मालकाने सदस्यांसोबत विक्री करार केले आहेत की नाही किंवा मुखत्यारपत्रानुसार, लेखा परीक्षक सांगा. त्याच्या लेखापरीक्षण अहवालातील कागदपत्रे आणि टिप्पण्या जमिनीच्या आणि इमारतीच्या टायटलबाबत पडताळल्या पाहिजेत. (सोसायटीला जमीन आणि इमारतीचे कन्व्हेयन्स मिळाले आहे का).</t>
  </si>
  <si>
    <t> नाही</t>
  </si>
  <si>
    <t> d सोसायटीने जमीन खरेदी केली असेल, तर सक्षम अधिकाऱ्याकडून बिगरशेतीसाठी आवश्यक परवानगी घेतली आहे की नाही? लेखापरीक्षण अहवालात टिप्पणी नसल्यास.</t>
  </si>
  <si>
    <t>बांधकामे</t>
  </si>
  <si>
    <t> अ) बांधकाम सुरू झाले आहे की नाही आणि स्थानिक प्राधिकरणाकडून आवश्यक परवानग्या घेतल्या आहेत की नाही?</t>
  </si>
  <si>
    <t> बांधकाम आधीच पूर्ण झाले आहे</t>
  </si>
  <si>
    <t xml:space="preserve"> b) राज्यात एकूण सदनिका/घरांची संख्या? बंगले/व्यावसायिक युनिट, त्यांपैकी बांधकाम पूर्ण झाले आहेत आणि बांधकामे सुरू व्हायची आहेत.</t>
  </si>
  <si>
    <t> 558 फ्लॅट्स. मात्र 348 सदनिका सोसायटीच्या ताब्यात देण्यात आल्या आहेत.</t>
  </si>
  <si>
    <t> c) सदनिका/घरे/बंगले/व्यावसायिक युनिट्स सभासदांना दिल्या आहेत का? वाटप नोंदवही ठेवली आहे की नाही? कोणताही सदस्य न वाटलेला राहिला आहे का? अशा सदस्यांवर उपनियमानुसार काय कारवाई करण्यात आली?</t>
  </si>
  <si>
    <t xml:space="preserve"> इमारत कंत्राटी पद्धतीने बांधण्यात आली आहे का? करारातील अटी व शर्ती पाळल्या आहेत की नाही? लेखापरीक्षण अहवालात सत्यापित करा आणि टिप्पणी द्या.</t>
  </si>
  <si>
    <t> हे करार सक्षम प्राधिकरणाने (एजीबीएम) मंजूर केले आहेत का</t>
  </si>
  <si>
    <t xml:space="preserve">दरासह स्थानिक वृत्तपत्रात प्रसिद्ध करून निविदा मागवल्या आहेत का? कमीत कमी बोली व्यतिरिक्त कंत्राटदाराला निविदा वाटप केल्यास त्याची कारणे निविदा मंजुरीच्या कार्यवाहीमध्ये दिली जातात. लेखापरीक्षण अहवालात सत्यापित करा आणि टिप्पणी द्या.</t>
  </si>
  <si>
    <t xml:space="preserve"> वास्तुविशारदाच्या प्रगती अहवालाच्या आधारे कंत्राटदाराला रक्कम अदा केली आहे की नाही? ठेकेदाराला देय देण्यापूर्वी चालू बिले आणि अंतिम बिल घेतले आहे की नाही.</t>
  </si>
  <si>
    <t> कोणत्या अटी व शर्तींवर वास्तुविशारदाची नियुक्ती करण्यात आली? AGBM द्वारे भेटीची परवानगी आहे की नाही?</t>
  </si>
  <si>
    <t> कंत्राटदार किंवा वास्तुविशारदांनी अटी व शर्तींचा भंग केला आहे का? टिप्पण्या द्या आणि समाजावर राज्य आर्थिक प्रभाव.</t>
  </si>
  <si>
    <t xml:space="preserve"> बांधकामापूर्वी सोसायटीने ड्रेनेज, पाणीपुरवठा, रस्ते आणि अंतिम ले-आऊटला मंजुरी याबाबतचे प्रमाणपत्र घेतले आहे.</t>
  </si>
  <si>
    <t> सोसायटीने स्थानिक प्राधिकरण/मंजूर प्राधिकरणाकडून पूर्णत्व/भोगवटा प्रमाणपत्र घेतले आहे का?</t>
  </si>
  <si>
    <t xml:space="preserve">मंजूर आराखड्यांमध्ये काही बदल करण्यात आले आहेत का, सक्षम प्राधिकार्‍यांकडून मंजुरी घेण्यात आली आहे का? नसल्यास, लेखापरीक्षण अहवालात टिप्पणी द्या.</t>
  </si>
  <si>
    <t> इमारत आणि बांधकामांचा विमा आहे की नाही?</t>
  </si>
  <si>
    <t> कन्व्हेयन्स डीड</t>
  </si>
  <si>
    <t> बांधकामे बिल्डर/विकासकाने केली आहेत आणि सभासदांसह विक्री करार केला आहे का?</t>
  </si>
  <si>
    <t> जमीन बिल्डर/विकासकाने सोसायटीला हस्तांतरित केली आहे की नाही?</t>
  </si>
  <si>
    <t> ना.वाहतूक अद्याप प्रलंबित आहे</t>
  </si>
  <si>
    <t> सोसायटीच्या नावावर जमीन हस्तांतरित करण्यासाठी बिल्डर/विकासकाने कन्व्हेयन्स डीड केली आहे की नाही? नसल्यास वाहतूकीसाठी कोणती कारवाई केली?</t>
  </si>
  <si>
    <t> इमारतीची पुनर्बांधणी / पुनर्विकास</t>
  </si>
  <si>
    <t> उपविधीनुसार इमारतीच्या पुनर्विकासासाठी AGBM ने मान्यता दिली आहे का?</t>
  </si>
  <si>
    <t> पुनर्विकासासाठी निविदा मागवल्या आहेत का?</t>
  </si>
  <si>
    <t> AGBM ने उपनियमांनुसार आवश्यक असलेल्या कोरमसह पुनर्विकासाचे प्रस्ताव विचारात घेतले आहेत का?</t>
  </si>
  <si>
    <t>सोसायटीने पुनर्विकास आराखडा तयार करण्यासाठी वास्तुविशारद आणि कायदेशीर सल्लागाराची नियुक्ती केली आहे का आणि पुनर्विकासासाठी प्राप्त झालेल्या निविदांची छाननी केली आहे.</t>
  </si>
  <si>
    <t> सोसायटी आणि वास्तुविशारद/कायदेशीर सल्लागार यांच्यात करार झाले आहेत का?</t>
  </si>
  <si>
    <t> सर्व प्रस्तावांचा आर्थिक आणि तांत्रिक बाबींचा तुलनात्मक अभ्यास केला गेला आहे का?</t>
  </si>
  <si>
    <t xml:space="preserve"> प्राप्त प्रस्तावांपैकी प्रस्तावाच्या मंजुरीसाठी मंडळाने स्वीकारलेले निकष सांगा.</t>
  </si>
  <si>
    <t> अंतिम प्रस्तावासाठी AGBM ची मंजुरी मिळाली आहे का?</t>
  </si>
  <si>
    <t xml:space="preserve"> सोसायटी आणि विकासक यांच्यात पुनर्विकासाचा करार झाला आहे का? कराराची प्रमाणित प्रत सोसायटीकडे उपलब्ध आहे की नाही? सोसायटी आणि पुनर्विकासक यांच्यात अंमलात आणलेल्या इतर करारांची/कागदपत्रांची यादी द्या.</t>
  </si>
  <si>
    <t xml:space="preserve"> पुनर्विकास कराराच्या कोणत्याही अटी व शर्ती सोसायटी आणि सदस्यांच्या हितासाठी प्रतिकूल आहेत का ते तपासा. जर होय, तर तेच सांगा.</t>
  </si>
  <si>
    <t>पुनर्विकास कराराच्या अटींनुसार पुनर्बांधणीच्या प्रगतीवर टिप्पणी द्या.</t>
  </si>
  <si>
    <t xml:space="preserve"> पुनर्विकासक आणि सोसायटी यांच्यात कराराच्या अटी व शर्तींचा भंग झाला आहे का? होय असल्यास, समाजावर आणि सदस्यांवर आर्थिक परिणामांसह त्यावर टिप्पणी द्या.</t>
  </si>
  <si>
    <t> सोसायटीचा कोणताही सदस्य पुनर्विकासकाशी कोणत्याही प्रकारे संबंधित आहे की नाही आणि जर होय, तर त्या सदस्याने व्याज AGBM कडे उघड केले आहे का?</t>
  </si>
  <si>
    <t> पुनर्विकास करारात दिलेल्या वेळापत्रकानुसार बांधकामाची प्रगती आहे की नाही? नसल्यास, सोसायटीने केलेली कारवाई सांगा.</t>
  </si>
  <si>
    <t xml:space="preserve"> पुनर्विकासासाठी स्थानिक प्राधिकरणाच्या आवश्यक परवानग्या घेतल्या आहेत की नाही? नसल्यास, लेखापरीक्षण अहवालात टिप्पणी द्या.</t>
  </si>
  <si>
    <t> सोसायटीने स्थानिक प्राधिकरण/मंजूर प्राधिकरणाकडून पूर्णता/ भोगवटा प्रमाणपत्र घेतले आहे का?</t>
  </si>
  <si>
    <t> मंजूर आराखड्यांमध्ये काही बदल करण्यात आले आहेत का, सक्षम प्राधिकार्‍यांकडून मंजुरी घेण्यात आली आहे का? नसल्यास, लेखापरीक्षण अहवालात टिप्पणी द्या.</t>
  </si>
  <si>
    <t>इमारती आणि बांधकामांचा विमा आहे की नाही?</t>
  </si>
  <si>
    <t> पुनर्विकास प्रक्रियेत नवीन सदस्यांना प्रवेश दिला जातो की नाही?</t>
  </si>
  <si>
    <t> होय असल्यास, उपनियमानुसार सदस्यत्व प्रवेशाची प्रक्रिया पाळली गेली आहे की नाही?</t>
  </si>
  <si>
    <t xml:space="preserve"> देखभालीसाठी मासिक योगदान</t>
  </si>
  <si>
    <t xml:space="preserve"> सोसायटीने उपनियमानुसार देखभालीसाठी योगदान ठरवले आहे आणि AGBM ची मंजुरी घेतली आहे का?</t>
  </si>
  <si>
    <t> क्र. 31 मार्च 2022 रोजी संपलेल्या वर्षातील योगदान तदर्थ आधारावर केले आहे. WEF 1/4/2022 सोसायटीने उपनियमांनुसार शुल्क आकारले आहे.</t>
  </si>
  <si>
    <t> हे योगदान उपनियमांनुसार आणि रजिस्ट्रारच्या निर्देशांनुसार आहे की नाही?</t>
  </si>
  <si>
    <t> लेखापरीक्षण अहवालाच्या भाग A मधील परिशिष्ट A1 पहा</t>
  </si>
  <si>
    <t xml:space="preserve"> उपनियमांनुसार अशा प्रकारच्या योगदानाची कोणतीही रक्कम थकबाकी आणि थकीत आहे का? संबंधित सदस्य आणि रक्कम समान सांगा.</t>
  </si>
  <si>
    <t> फॉर्म 7 मधील परिशिष्ट 1 पहा</t>
  </si>
  <si>
    <t xml:space="preserve"> थकीत योगदान रकमेवर सोसायटीने दंडात्मक व्याज आकारले आहे आणि वसूल केले आहे का.</t>
  </si>
  <si>
    <t>लेखापरीक्षणाच्या कालावधीत सदस्‍यांवर थकीत देय रकमेवर कोणतेही व्‍याज आकारले जात नाही.</t>
  </si>
  <si>
    <t> निधी व्यवस्थापन</t>
  </si>
  <si>
    <t> सोसायटीने उपनियमानुसार सिंकिंग फंड, दुरुस्ती व देखभाल निधी, निवडणूक निधी यासाठी तरतूद केली आहे का?</t>
  </si>
  <si>
    <t> एजीबीएमने सिंकिंग फंड आणि दुरुस्ती आणि देखभाल निधीच्या वापरासाठी नियम तयार केले आहेत आणि मंजूर केले आहेत का?</t>
  </si>
  <si>
    <t> असा निधी लेखापरीक्षणाच्या कालावधीत वापरला गेला आहे का, सक्षम अधिकाऱ्याकडून आवश्यक परवानग्या घेतल्या गेल्या आहेत का?</t>
  </si>
  <si>
    <t xml:space="preserve"> अधिनियम, नियम आणि उपनियमांनुसार अतिरिक्त निधी स्वतंत्रपणे गुंतवला जातो की नाही? लेखापरीक्षण अहवालात टिप्पणी.</t>
  </si>
  <si>
    <t xml:space="preserve"> सदनिका/घरे/बंगल्यांचे सदस्‍यांकडून हस्तांतरण.</t>
  </si>
  <si>
    <t> लेखापरीक्षणाच्या कालावधीत सदस्यांनी सदनिका/घरे/बंगल्यांचे हस्तांतरण केले आहे का?</t>
  </si>
  <si>
    <t xml:space="preserve"> सदनिका/घरे/बंगलो हस्तांतरित करताना उपनियमातील तरतुदींचे पालन केले आहे? नसल्यास, लेखापरीक्षण अहवालात टिप्पणी द्या.</t>
  </si>
  <si>
    <t> होय. या बदलीला व्यवस्थापकीय समितीच्या बैठकीत मान्यता देण्यात आलेली नाही.</t>
  </si>
  <si>
    <t xml:space="preserve">अशा हस्तांतरणासाठी सोसायटीने कोणताही प्रीमियम / देणगी घेतली आहे की नाही हे सरकार / निबंधक यांनी विहित केलेल्या मर्यादेत आहे.</t>
  </si>
  <si>
    <t xml:space="preserve"> तारीख:</t>
  </si>
  <si>
    <t> कासा ऑरेलिया को-ऑपरेटिव्ह हाउसिंग सोसायटी लि.,</t>
  </si>
  <si>
    <t> डोंबिवली(पू),</t>
  </si>
  <si>
    <t> ठाणे-421 204</t>
  </si>
  <si>
    <t> पुन: लेखापरीक्षण अहवालाचा कार्यकारी सारांश - 2021-22</t>
  </si>
  <si>
    <t> कृपया वर्ष 2021-22 च्या लेखापरीक्षण अहवालाचा कार्यकारी सारांश खाली शोधा</t>
  </si>
  <si>
    <t> भाग अ</t>
  </si>
  <si>
    <t> 1) Casa Aurelia Cooperative Houseing Society Ltd (Reg. no: TNA/(DOM/HSG/(TC)/33701/2021 (सोसायटी) 14 ऑक्टोबर 2021 रोजी कलम 9(1) अंतर्गत सहकारी गृहनिर्माण संस्था म्हणून नोंदणीकृत झाली होती. MCS कायदा, 1960. सोसायटी 6 विंगमध्ये पसरलेल्या 558 सभासदांसह नोंदणीकृत आहे. तथापि बिल्डरने 348 सभासद असलेल्या 4 विंगचा ताबा दिला आहे. सोसायटीची नोंदणी 14 ऑक्टोबर 2021 रोजी झाली असली तरी सोसायटीचे खाते या संस्थेने राखले होते. 30/11/2021 पर्यंत बिल्डर/मुख्य प्रवर्तक. 1 डिसेंबर 2021 पासून 31 मार्च 2022 पर्यंत सोसायटीचे हिशेब तयार करण्यात आले आहेत.</t>
  </si>
  <si>
    <t xml:space="preserve">2(i) विशेष दिवाणी खटल्याच्या निकालाशी संबंधित अनिश्चितता आणि जमिनीच्या संदर्भात दिवाणी न्यायाधीश, ठाणे यांच्या न्यायालयासमोर दोन नियमित कायदे दावे.</t>
  </si>
  <si>
    <t> 2(ii)लोढा इस्टेट प्रायव्हेट लिमिटेड द्वारे आयडीबीआय ट्रस्टीशिप सर्व्हिसेस लिमिटेडसह जमीन आणि इमारतीवर गहाण ठेवण्याची अनिश्चितता.</t>
  </si>
  <si>
    <t>2) (iv) बिल्डर्स स्टेटमेंट - BCAM : बिल्डर्सच्या खात्याचे स्टेटमेंट सोसायटीला देय म्हणून 19.69 लाख रुपये दर्शविते. बिल्डरच्या स्टेटमेंटचे हिशेब अनऑडिट केलेले आहेत. बिल्डरकडून मिळणाऱ्या रकमेची नोंद सोसायटीच्या हिशेबाच्या वहीत करण्यात आलेली नाही कारण ती सोसायटीने विवादित केली आहे. बिल्डरने सादर केलेल्या विवरणपत्रातील विविध रकमेबाबत स्पष्टीकरण मागण्यासाठी सोसायटीने बिल्डरला निवेदने दिली आहेत आणि बिल्डरच्या स्टेटमेंटचे स्वतंत्र एजन्सीद्वारे लेखापरीक्षण करावे, असे आम्हाला स्पष्ट करण्यात आले. ज्या वर्षी लेखापरीक्षण पूर्ण होईल आणि बिल्डरकडून स्पष्टीकरण मागितले जाईल त्या वर्षी खात्याच्या पुस्तकांमध्ये आवश्यक नोंदी केल्या जातील. पुढे, बिल्डरकडून अंतिम विवरणपत्रे प्राप्त झाल्यानंतर सभासदांची देय रक्कम किंवा सदस्यांकडून देय रक्कम मोजली जाईल. बिल्डरकडून अंतिम लेखापरीक्षित विवरणपत्र मिळाल्यावर उद्भवू शकणाऱ्या समायोजनांवर आणि त्याचा परिणाम सोसायटीच्या कालावधीसाठी आणि निव्वळ संपत्तीवर होणारा परिणाम यावर आम्ही भाष्य करू शकत नाही.</t>
  </si>
  <si>
    <r>
      <t>३)</t>
    </r>
    <r>
      <rPr>
        <sz val="12"/>
        <color indexed="8"/>
        <rFont val="Book Antiqua"/>
        <family val="1"/>
      </rPr>
      <t xml:space="preserve"/>
    </r>
    <r>
      <rPr>
        <b/>
        <sz val="12"/>
        <color indexed="8"/>
        <rFont val="Book Antiqua"/>
        <family val="1"/>
      </rPr>
      <t> वैधानिक देयके (मालमत्ता कर – सामान्य क्षेत्र आणि एनए कर)</t>
    </r>
  </si>
  <si>
    <t> मालमत्ता कर - सामान्य क्षेत्र:</t>
  </si>
  <si>
    <t> सामायिक क्षेत्र, पंप रुम, कार्यालय इत्यादींसाठी मालमत्ता कराच्या संदर्भात खात्यांमध्ये कोणतीही तरतूद केलेली नाही. सामाईक क्षेत्रासाठी मालमत्ता कराची बिले महापालिकेकडून प्राप्त झाली नसल्याचे समजावून सांगण्यात आले.</t>
  </si>
  <si>
    <r>
      <t> ४)</t>
    </r>
    <r>
      <rPr>
        <b/>
        <i/>
        <sz val="12"/>
        <color indexed="8"/>
        <rFont val="Book Antiqua"/>
        <family val="1"/>
      </rPr>
      <t xml:space="preserve"/>
    </r>
    <r>
      <rPr>
        <b/>
        <i/>
        <u/>
        <sz val="12"/>
        <color indexed="8"/>
        <rFont val="Book Antiqua"/>
        <family val="1"/>
      </rPr>
      <t> सदस्यांचे योगदान :-</t>
    </r>
  </si>
  <si>
    <t> a) लेखापरीक्षणाच्या कालावधीत सोसायटीने सदस्यांवर 7500/- प्रति तिमाही या तदर्थ आधारावर देखभाल शुल्क आकारले आहे. सोसायटीने उपविधी क्रमांक ६७ नुसार देखभाल शुल्क आकारावे.</t>
  </si>
  <si>
    <t xml:space="preserve"> b)सिंकिंग फंड आणि दुरुस्ती आणि देखभाल निधी:</t>
  </si>
  <si>
    <t xml:space="preserve">लेखापरीक्षणाच्या कालावधीत सोसायटीने अनुक्रमे रु. 146355, रु. 439064 आणि रु. 13920 सिंकिंग फंड, दुरुस्ती व देखभाल निधी आणि शिक्षण निधीमध्ये तदर्थ देखभाल शुल्कातून हस्तांतरित केले आहेत. त्यास सर्वसाधारण सभेत सदस्यांनी मान्यता द्यावी. सिंकिंग फंड आणि दुरुस्ती आणि देखभाल निधीची गणना करण्यासाठी बांधकामाची किंमत प्रमाणित करण्यासाठी पुढील वास्तुविशारद प्रमाणपत्र प्राप्त केले पाहिजे.</t>
  </si>
  <si>
    <r>
      <t> ५)</t>
    </r>
    <r>
      <rPr>
        <b/>
        <i/>
        <sz val="12"/>
        <color indexed="8"/>
        <rFont val="Book Antiqua"/>
        <family val="1"/>
      </rPr>
      <t xml:space="preserve"/>
    </r>
    <r>
      <rPr>
        <b/>
        <i/>
        <u/>
        <sz val="12"/>
        <color indexed="8"/>
        <rFont val="Book Antiqua"/>
        <family val="1"/>
      </rPr>
      <t> मालमत्तेची वाहतूक:</t>
    </r>
  </si>
  <si>
    <r>
      <t> ६)</t>
    </r>
    <r>
      <rPr>
        <sz val="12"/>
        <color indexed="8"/>
        <rFont val="Book Antiqua"/>
        <family val="1"/>
      </rPr>
      <t xml:space="preserve"/>
    </r>
    <r>
      <rPr>
        <b/>
        <i/>
        <u/>
        <sz val="12"/>
        <color indexed="8"/>
        <rFont val="Book Antiqua"/>
        <family val="1"/>
      </rPr>
      <t> निधी आणि गुंतवणूक:</t>
    </r>
  </si>
  <si>
    <t xml:space="preserve"> वरील प्रमाणे, सोसायटीने कोणतीही गुंतवणूक केलेली नाही परिणामी करायच्या गुंतवणुकीत रु. 9,89,176.48 ची तूट आहे. सोसायटीकडे मोठी बँक शिल्लक आहे जी तूट लवकरात लवकर भरून काढण्यासाठी उपयोगात आणली पाहिजे.</t>
  </si>
  <si>
    <r>
      <t> ७)</t>
    </r>
    <r>
      <rPr>
        <b/>
        <i/>
        <sz val="12"/>
        <color indexed="8"/>
        <rFont val="Book Antiqua"/>
        <family val="1"/>
      </rPr>
      <t xml:space="preserve"/>
    </r>
    <r>
      <rPr>
        <b/>
        <i/>
        <u/>
        <sz val="12"/>
        <color indexed="8"/>
        <rFont val="Book Antiqua"/>
        <family val="1"/>
      </rPr>
      <t xml:space="preserve"> जमीन आणि इमारत:</t>
    </r>
  </si>
  <si>
    <r>
      <t xml:space="preserve"> ८)</t>
    </r>
    <r>
      <rPr>
        <b/>
        <i/>
        <u/>
        <sz val="12"/>
        <color indexed="8"/>
        <rFont val="Book Antiqua"/>
        <family val="1"/>
      </rPr>
      <t> व्यवस्थापकीय समितीच्या बैठका:</t>
    </r>
  </si>
  <si>
    <t xml:space="preserve">लेखापरीक्षणाच्या कालावधीत सोसायटीने 6 व्यवस्थापकीय समितीच्या बैठका घेतल्या आहेत. व्यवस्थापन समितीच्या बैठकींच्या संदर्भात आमची खालील निरीक्षणे आहेत:</t>
  </si>
  <si>
    <r>
      <t> अ)</t>
    </r>
    <r>
      <rPr>
        <sz val="12"/>
        <color indexed="8"/>
        <rFont val="Book Antiqua"/>
        <family val="1"/>
      </rPr>
      <t> व्यवस्थापकीय समितीच्या बैठकीत आधीच्या व्यवस्थापकीय समितीचे कार्यवृत्त मंजूर केले जात नाहीत.</t>
    </r>
  </si>
  <si>
    <r>
      <t> ब)</t>
    </r>
    <r>
      <rPr>
        <sz val="12"/>
        <color indexed="8"/>
        <rFont val="Book Antiqua"/>
        <family val="1"/>
      </rPr>
      <t> व्यवस्थापन समितीच्या बैठकीत सोसायटीच्या खर्चाला मंजुरी देण्यात आलेली नाही.</t>
    </r>
  </si>
  <si>
    <r>
      <t> c)</t>
    </r>
    <r>
      <rPr>
        <sz val="12"/>
        <color indexed="8"/>
        <rFont val="Book Antiqua"/>
        <family val="1"/>
      </rPr>
      <t> मंजूर झालेल्या ठरावांमध्ये प्रस्तावक आणि समर्थन करणाऱ्याचे नाव नाही.</t>
    </r>
  </si>
  <si>
    <r>
      <t xml:space="preserve"> ९)</t>
    </r>
    <r>
      <rPr>
        <b/>
        <i/>
        <u/>
        <sz val="12"/>
        <color indexed="8"/>
        <rFont val="Book Antiqua"/>
        <family val="1"/>
      </rPr>
      <t> शेअर सर्टिफिकेट जारी करणे:</t>
    </r>
  </si>
  <si>
    <r>
      <t> १०)</t>
    </r>
    <r>
      <rPr>
        <b/>
        <i/>
        <sz val="12"/>
        <color indexed="8"/>
        <rFont val="Book Antiqua"/>
        <family val="1"/>
      </rPr>
      <t xml:space="preserve"/>
    </r>
    <r>
      <rPr>
        <b/>
        <i/>
        <u/>
        <sz val="12"/>
        <color indexed="8"/>
        <rFont val="Book Antiqua"/>
        <family val="1"/>
      </rPr>
      <t> व्यवस्थापकीय समितीची निवडणूक</t>
    </r>
  </si>
  <si>
    <t> उपविधी क्र. नुसार. 114 व्यवस्थापकीय समितीमध्ये एकूण 21 सदस्य असावेत. 18 सदस्यांसह तात्पुरती समिती स्थापन करण्यात आली होती. सोसायटीने SCEA ला त्याची मुदत संपण्यापूर्वी 6 महिन्यांपूर्वी निवडणूक आयोजित करण्याबाबत कळवावे.</t>
  </si>
  <si>
    <r>
      <t xml:space="preserve"> 11)</t>
    </r>
    <r>
      <rPr>
        <b/>
        <i/>
        <u/>
        <sz val="12"/>
        <color indexed="8"/>
        <rFont val="Book Antiqua"/>
        <family val="1"/>
      </rPr>
      <t> वैधानिक नोंदणी:</t>
    </r>
  </si>
  <si>
    <t>अ) सोसायटीने उपविधी क्र. 141 मध्ये आवश्‍यकतेनुसार खालील नोंदी ठेवल्या नाहीत</t>
  </si>
  <si>
    <t xml:space="preserve"> i सदस्य कर्ज रजिस्टर/गहाणखत रजिस्टर</t>
  </si>
  <si>
    <t> ii मालमत्ता नोंदवही</t>
  </si>
  <si>
    <t> iv नाममात्र सदस्य नोंदणी</t>
  </si>
  <si>
    <t> v.सिंकिंग फंड रजिस्टर</t>
  </si>
  <si>
    <t> पुढे I,J आणि शेअर रजिस्टर ठेवले असले तरी नाव, व्यवसाय, क्र. शेअर्स, विशिष्ट क्रमांक, हस्तांतरण, नामांकन इ</t>
  </si>
  <si>
    <r>
      <t xml:space="preserve"> ब)</t>
    </r>
    <r>
      <rPr>
        <b/>
        <sz val="12"/>
        <color indexed="8"/>
        <rFont val="Book Antiqua"/>
        <family val="1"/>
      </rPr>
      <t> नामांकन</t>
    </r>
  </si>
  <si>
    <r>
      <t> 31 रोजी</t>
    </r>
    <r>
      <rPr>
        <vertAlign val="superscript"/>
        <sz val="12"/>
        <color indexed="8"/>
        <rFont val="Book Antiqua"/>
        <family val="1"/>
      </rPr>
      <t> st</t>
    </r>
    <r>
      <rPr>
        <sz val="12"/>
        <color indexed="8"/>
        <rFont val="Book Antiqua"/>
        <family val="1"/>
      </rPr>
      <t xml:space="preserve"> मार्च 2022 मध्ये सोसायटीने 11 सदस्यांकडून नामांकन प्राप्त केले आहे. शिवाय आलेल्या नामांकनांनाही व्यवस्थापकीय समितीच्या बैठकीत मान्यता देण्यात आलेली नाही. सोसायटीने आपल्या सर्व सभासदांकडून नामनिर्देशनपत्रे घ्यावीत आणि व्यवस्थापकीय समितीच्या बैठकीत नामनिर्देशनांना मान्यता दिल्यानंतर नामांकन रजिस्टरमध्ये ते प्रविष्ट करावेत.</t>
    </r>
  </si>
  <si>
    <r>
      <t xml:space="preserve"> १२)</t>
    </r>
    <r>
      <rPr>
        <b/>
        <i/>
        <u/>
        <sz val="12"/>
        <color indexed="8"/>
        <rFont val="Book Antiqua"/>
        <family val="1"/>
      </rPr>
      <t> रोख हाताळणीसाठी सुरक्षा:</t>
    </r>
  </si>
  <si>
    <t>उपविधी क्र. 147 नुसार सोसायटीला सोसायटीची रोकड हाताळणाऱ्या अधिकारी/कर्मचाऱ्यांकडून सुरक्षा मिळवावी लागते. मात्र अशी कोणतीही सुरक्षा सोसायटीला मिळालेली नाही.</t>
  </si>
  <si>
    <r>
      <t> १३)</t>
    </r>
    <r>
      <rPr>
        <b/>
        <i/>
        <sz val="12"/>
        <color indexed="8"/>
        <rFont val="Book Antiqua"/>
        <family val="1"/>
      </rPr>
      <t xml:space="preserve"/>
    </r>
    <r>
      <rPr>
        <b/>
        <i/>
        <u/>
        <sz val="12"/>
        <color indexed="8"/>
        <rFont val="Book Antiqua"/>
        <family val="1"/>
      </rPr>
      <t> सहकारी संस्थांशी संलग्नता:</t>
    </r>
  </si>
  <si>
    <t> उपविधी क्र 6 नुसार सोसायटीने ठाणे जिल्हा गृहनिर्माण फेडरेशन लिमिटेड आणि ठाणे जिल्हा मध्यवर्ती सहकारी बँक लि.चे सभासद होऊन उक्त सहकारी संस्थेच्या शेअर्सचे सदस्यत्व घेतले पाहिजे. आवश्यक ती लवकरात लवकर करावी. (लागू झाल्यापासून)</t>
  </si>
  <si>
    <r>
      <t> १४)</t>
    </r>
    <r>
      <rPr>
        <b/>
        <i/>
        <sz val="12"/>
        <color indexed="8"/>
        <rFont val="Book Antiqua"/>
        <family val="1"/>
      </rPr>
      <t xml:space="preserve"/>
    </r>
    <r>
      <rPr>
        <b/>
        <i/>
        <u/>
        <sz val="12"/>
        <color indexed="8"/>
        <rFont val="Book Antiqua"/>
        <family val="1"/>
      </rPr>
      <t> फायर ऑडिट:</t>
    </r>
  </si>
  <si>
    <r>
      <t xml:space="preserve"> १५)</t>
    </r>
    <r>
      <rPr>
        <b/>
        <i/>
        <u/>
        <sz val="12"/>
        <color indexed="8"/>
        <rFont val="Book Antiqua"/>
        <family val="1"/>
      </rPr>
      <t xml:space="preserve"> रोख</t>
    </r>
  </si>
  <si>
    <t> वर्षभरात, सोसायटीने रु. 1500/- पेक्षा जास्त रोख खर्च केला आहे .सोसायटीने रु. 1500/- पेक्षा जास्त रोख खर्च केवळ उपविधी क्र. 145 नुसार खातेदार धनादेशाद्वारे भरावा.</t>
  </si>
  <si>
    <r>
      <t> १६)</t>
    </r>
    <r>
      <rPr>
        <b/>
        <i/>
        <sz val="12"/>
        <color indexed="8"/>
        <rFont val="Book Antiqua"/>
        <family val="1"/>
      </rPr>
      <t xml:space="preserve"/>
    </r>
    <r>
      <rPr>
        <b/>
        <i/>
        <u/>
        <sz val="12"/>
        <color indexed="8"/>
        <rFont val="Book Antiqua"/>
        <family val="1"/>
      </rPr>
      <t> बँक खात्यांवर स्वाक्षरी करणारा</t>
    </r>
  </si>
  <si>
    <r>
      <t> १७)</t>
    </r>
    <r>
      <rPr>
        <b/>
        <sz val="12"/>
        <color indexed="8"/>
        <rFont val="Book Antiqua"/>
        <family val="1"/>
      </rPr>
      <t xml:space="preserve"/>
    </r>
    <r>
      <rPr>
        <b/>
        <i/>
        <u/>
        <sz val="12"/>
        <color indexed="8"/>
        <rFont val="Book Antiqua"/>
        <family val="1"/>
      </rPr>
      <t> कंत्राटदारांसाठी विमा:</t>
    </r>
  </si>
  <si>
    <r>
      <t> १८)</t>
    </r>
    <r>
      <rPr>
        <b/>
        <i/>
        <sz val="12"/>
        <color indexed="8"/>
        <rFont val="Book Antiqua"/>
        <family val="1"/>
      </rPr>
      <t xml:space="preserve"/>
    </r>
    <r>
      <rPr>
        <b/>
        <i/>
        <u/>
        <sz val="12"/>
        <color indexed="8"/>
        <rFont val="Book Antiqua"/>
        <family val="1"/>
      </rPr>
      <t xml:space="preserve"> रोख हाताळण्यासाठी फिडेलिटी विमा</t>
    </r>
  </si>
  <si>
    <t>ट्रांझिट दरम्यान रोकड हाताळण्यासाठी सोसायटीने कोणताही विमा घेतलेला नाही.</t>
  </si>
  <si>
    <r>
      <t> 19)</t>
    </r>
    <r>
      <rPr>
        <b/>
        <i/>
        <sz val="12"/>
        <color indexed="8"/>
        <rFont val="Book Antiqua"/>
        <family val="1"/>
      </rPr>
      <t xml:space="preserve"/>
    </r>
    <r>
      <rPr>
        <b/>
        <i/>
        <u/>
        <sz val="12"/>
        <color indexed="8"/>
        <rFont val="Book Antiqua"/>
        <family val="1"/>
      </rPr>
      <t> सदस्यांकडून मिळण्यायोग्य रक्कम:</t>
    </r>
  </si>
  <si>
    <r>
      <t> 31 रोजी</t>
    </r>
    <r>
      <rPr>
        <vertAlign val="superscript"/>
        <sz val="12"/>
        <color indexed="8"/>
        <rFont val="Book Antiqua"/>
        <family val="1"/>
      </rPr>
      <t> st</t>
    </r>
    <r>
      <rPr>
        <sz val="12"/>
        <color indexed="8"/>
        <rFont val="Book Antiqua"/>
        <family val="1"/>
      </rPr>
      <t xml:space="preserve"> मार्च 2022, सभासदांकडून रु. 9,78,987/- प्राप्त करण्यायोग्य आहेत. असे काही सदस्य आहेत ज्यांची थकबाकी 3 महिन्यांपेक्षा जास्त आहे. सोसायटीने थकबाकीदार सभासदांकडून लवकरात लवकर थकबाकी वसूल करावी किंवा महाराष्ट्र सहकारी संस्था अधिनियम, 1960 च्या कलम 154 ब (29) अन्वये वसुलीची कार्यवाही सुरू करावी.</t>
    </r>
  </si>
  <si>
    <r>
      <t> २०)</t>
    </r>
    <r>
      <rPr>
        <b/>
        <i/>
        <sz val="12"/>
        <color indexed="8"/>
        <rFont val="Book Antiqua"/>
        <family val="1"/>
      </rPr>
      <t xml:space="preserve"/>
    </r>
    <r>
      <rPr>
        <b/>
        <i/>
        <u/>
        <sz val="12"/>
        <color indexed="8"/>
        <rFont val="Book Antiqua"/>
        <family val="1"/>
      </rPr>
      <t> आगाऊ कर:</t>
    </r>
  </si>
  <si>
    <t>सोसायटीला मिळणारे व्याज उत्पन्न (बँकांकडून) आणि इतर उत्पन्न आयकर कायदा, 1961 अंतर्गत कर आकारणीच्या अधीन आहे. सोसायटीने 2019-20 या वर्षात या संदर्भात कोणताही आगाऊ कर भरलेला नाही. आगाऊ कर देय तारखांच्या आत न भरल्यास सोसायटी व्याज भरण्यास जबाबदार असेल. आयकर कायदा, 1961 च्या तरतुदींनुसार सोसायटीने 15/6, 15/9, 15/12 आणि 15/3 रोजी त्याच्या कर दायित्वांच्या संदर्भात आगाऊ कर भरावा. या प्रकरणात लवकरात लवकर कार्यवाही करणे आवश्यक आहे .</t>
  </si>
  <si>
    <r>
      <t> २१)</t>
    </r>
    <r>
      <rPr>
        <b/>
        <i/>
        <sz val="12"/>
        <color indexed="8"/>
        <rFont val="Book Antiqua"/>
        <family val="1"/>
      </rPr>
      <t xml:space="preserve"/>
    </r>
    <r>
      <rPr>
        <b/>
        <i/>
        <u/>
        <sz val="12"/>
        <color indexed="8"/>
        <rFont val="Book Antiqua"/>
        <family val="1"/>
      </rPr>
      <t> वस्तू आणि सेवा कर (GST):-</t>
    </r>
  </si>
  <si>
    <r>
      <t> 22)</t>
    </r>
    <r>
      <rPr>
        <b/>
        <sz val="12"/>
        <color indexed="8"/>
        <rFont val="Book Antiqua"/>
        <family val="1"/>
      </rPr>
      <t xml:space="preserve"/>
    </r>
    <r>
      <rPr>
        <b/>
        <u/>
        <sz val="12"/>
        <color indexed="8"/>
        <rFont val="Book Antiqua"/>
        <family val="1"/>
      </rPr>
      <t> अधिशेष :-</t>
    </r>
  </si>
  <si>
    <t> वर्षभरात, सोसायटीने रु. 13,31,749.93/- चे अधिशेष कमावले आहेत. सभासदांचे योगदान हे सोसायटीने केलेल्या खर्चापेक्षा जास्त आहे. सभासदांवर टाकल्या जाणार्‍या योगदानात सुधारणा करण्यासाठी सोसायटीने तातडीने पावले उचलली पाहिजेत.</t>
  </si>
  <si>
    <t> 1) ताळेबंद आणि नफा-तोटा खात्याच्या छाननीवरील टिप्पणी</t>
  </si>
  <si>
    <r>
      <t xml:space="preserve"> २) सोसायट्यांच्या कामकाजातील कमतरता:</t>
    </r>
    <r>
      <rPr>
        <sz val="12"/>
        <color indexed="8"/>
        <rFont val="Book Antiqua"/>
        <family val="1"/>
      </rPr>
      <t>वर नमूद केल्याप्रमाणे</t>
    </r>
  </si>
  <si>
    <t> 3) एजीएम, बीओडी आणि समितीच्या बैठकांचे निरीक्षण - 30/10/2021 रोजी प्रथम गठित सर्वसाधारण सभा आणि विशेष सर्वसाधारण सभा 13/02/2022 रोजी आयोजित करण्यात आली होती.</t>
  </si>
  <si>
    <r>
      <t xml:space="preserve"> ४)</t>
    </r>
    <r>
      <rPr>
        <b/>
        <sz val="12"/>
        <color indexed="8"/>
        <rFont val="Book Antiqua"/>
        <family val="1"/>
      </rPr>
      <t> ठेव/भांडवल/कर्ज/नफा इ.मधील वाढ किंवा घसरण आणि महत्त्वाचे गुणोत्तर विश्लेषण.</t>
    </r>
    <r>
      <rPr>
        <sz val="12"/>
        <color indexed="8"/>
        <rFont val="Book Antiqua"/>
        <family val="1"/>
      </rPr>
      <t xml:space="preserve"> - 31 मार्च 2022 रोजी संपलेल्या कालावधीसाठी कोणतेही बजेट तयार केले गेले नाही आणि योगदान तदर्थ आधारावर दिले गेले आहे.</t>
    </r>
  </si>
  <si>
    <r>
      <t xml:space="preserve"> ५)</t>
    </r>
    <r>
      <rPr>
        <b/>
        <sz val="12"/>
        <color indexed="8"/>
        <rFont val="Book Antiqua"/>
        <family val="1"/>
      </rPr>
      <t xml:space="preserve"> मुद्रांक कायदा, कामगार कायदे, करार कायदा इ. सारख्या इतर संबंधित कायद्यातील तरतुदींचे उल्लंघन -</t>
    </r>
    <r>
      <rPr>
        <sz val="12"/>
        <color indexed="8"/>
        <rFont val="Book Antiqua"/>
        <family val="1"/>
      </rPr>
      <t> लेखापरीक्षण अहवालाच्या भाग A च्या परिशिष्ट A1 च्या टीप क्रमांक 20 आणि 21 चा संदर्भ घ्या</t>
    </r>
  </si>
  <si>
    <r>
      <t xml:space="preserve"> 6) मागील वर्षाच्या लेखापरीक्षण सुधारणा अहवालाचे पालन न करणे -</t>
    </r>
    <r>
      <rPr>
        <sz val="12"/>
        <color indexed="8"/>
        <rFont val="Book Antiqua"/>
        <family val="1"/>
      </rPr>
      <t xml:space="preserve"> NIL, ऑडिटचे पहिले वर्ष असल्याने</t>
    </r>
  </si>
  <si>
    <t xml:space="preserve"> संदीप वैश्य</t>
  </si>
  <si>
    <t xml:space="preserve"> मितेश कटिरा</t>
  </si>
  <si>
    <t> मा.कोषाध्यक्ष</t>
  </si>
  <si>
    <t> सिद्धार्थ मोहंती</t>
  </si>
  <si>
    <t> मा.सचिव</t>
  </si>
  <si>
    <t> किशोर कुमार लैला</t>
  </si>
  <si>
    <t> समिती सदस्य</t>
  </si>
  <si>
    <t> प्रशांतमणी बाजपेयी</t>
  </si>
  <si>
    <t> सचिन महाडिक</t>
  </si>
  <si>
    <t> संजय चोठणी</t>
  </si>
  <si>
    <t> प्रमोद मिश्रा</t>
  </si>
  <si>
    <t>फ्रान्सिस जेकब</t>
  </si>
  <si>
    <t> वसंत समर्थ</t>
  </si>
  <si>
    <t> लोकेश गीड</t>
  </si>
  <si>
    <t> राजन कुंटे</t>
  </si>
  <si>
    <t> सागर सिंग</t>
  </si>
  <si>
    <t> योगेश दुबे</t>
  </si>
  <si>
    <t> सुजीत सिंग</t>
  </si>
  <si>
    <t> शगुफ्ता</t>
  </si>
  <si>
    <t> धीरेंद्र सिंग</t>
  </si>
  <si>
    <t> अभिषेक पांडे</t>
  </si>
  <si>
    <r>
      <rPr>
        <b/>
        <sz val="12"/>
        <color indexed="8"/>
        <rFont val="Book Antiqua"/>
        <family val="1"/>
      </rPr>
      <t> आयकर:</t>
    </r>
    <r>
      <rPr>
        <sz val="12"/>
        <color indexed="8"/>
        <rFont val="Book Antiqua"/>
        <family val="1"/>
      </rPr>
      <t xml:space="preserve"> सोसायटीला 30 सप्टेंबर 2022 रोजी किंवा त्यापूर्वी प्राप्तिकर कायदा 1961 च्या कलम 139 अंतर्गत 2021-22 या आर्थिक वर्षासाठी आयकर रिटर्न भरण्याचा सल्ला देण्यात आला आहे. रिटर्न भरण्यात अयशस्वी झाल्यास उत्पन्नाच्या कलम 271 अंतर्गत रु. 10000/- दंड आकारला जातो. कर कायदा, १९६१.</t>
    </r>
  </si>
  <si>
    <r>
      <rPr>
        <b/>
        <sz val="12"/>
        <color indexed="8"/>
        <rFont val="Book Antiqua"/>
        <family val="1"/>
      </rPr>
      <t> लेखापरीक्षण सुधारणा अहवाल:</t>
    </r>
    <r>
      <rPr>
        <sz val="12"/>
        <color indexed="8"/>
        <rFont val="Book Antiqua"/>
        <family val="1"/>
      </rPr>
      <t xml:space="preserve"> सोसायटीने लेखापरीक्षण सुधारणेचा अहवाल आणि त्यावर केलेली कार्यवाही लेखापरीक्षणाच्या तारखेपासून ३ महिन्यांच्या आत रजिस्ट्रारकडे 'ओ' फॉर्ममध्ये सादर करावी.</t>
    </r>
  </si>
  <si>
    <r>
      <rPr>
        <b/>
        <sz val="12"/>
        <color indexed="8"/>
        <rFont val="Book Antiqua"/>
        <family val="1"/>
      </rPr>
      <t xml:space="preserve"> सोसायटी अनिवार्य वार्षिक परतावे:</t>
    </r>
    <r>
      <rPr>
        <sz val="12"/>
        <color indexed="8"/>
        <rFont val="Book Antiqua"/>
        <family val="1"/>
      </rPr>
      <t> महाराष्ट्र सहकारी संस्था अधिनियम, 1960 च्या कलम 79(1A) आणि 79(1B) मधील आवश्यकतेनुसार सोसायटीने 2021-22 या आर्थिक वर्षासाठी निबंधकाकडे अनिवार्य वार्षिक विवरणपत्रे दाखल करावीत.</t>
    </r>
  </si>
  <si>
    <r>
      <rPr>
        <b/>
        <sz val="12"/>
        <color indexed="8"/>
        <rFont val="Book Antiqua"/>
        <family val="1"/>
      </rPr>
      <t> -79(1B) नियुक्त लेखापरीक्षक/ऑडिटिंग फर्मच्या नावाबाबत विवरणपत्र दाखल करणे:-</t>
    </r>
    <r>
      <rPr>
        <sz val="12"/>
        <color indexed="8"/>
        <rFont val="Book Antiqua"/>
        <family val="1"/>
      </rPr>
      <t xml:space="preserve">सोसायटीने वार्षिक सर्वसाधारण सभेत नियुक्त केलेल्या लेखापरीक्षक/लेखापरीक्षक संस्थेचे नाव वार्षिक सर्वसाधारण सभेच्या तारखेपासून एक महिन्याच्या आत लेखापरीक्षकाच्या लेखी संमतीसह दाखल करावे आणि ते www.mahasakar या सरकारी वेबसाइटवर अपलोड करावे. maharashtra.gov.in</t>
    </r>
  </si>
  <si>
    <r>
      <rPr>
        <b/>
        <sz val="12"/>
        <color indexed="8"/>
        <rFont val="Book Antiqua"/>
        <family val="1"/>
      </rPr>
      <t xml:space="preserve"> ऑडिट वर्ग::</t>
    </r>
    <r>
      <rPr>
        <sz val="12"/>
        <color indexed="8"/>
        <rFont val="Book Antiqua"/>
        <family val="1"/>
      </rPr>
      <t> - आर्थिक निकाल, आर्थिक स्थिती आणि विविध नोंदी विचारात घेऊन सोसायटीला “B” ऑडिट वर्ग देण्यात आला आहे.</t>
    </r>
  </si>
  <si>
    <t xml:space="preserve"> तारीख:</t>
  </si>
  <si>
    <t> 1. मालमत्ता कर संकलन दुप्पट आहे.</t>
  </si>
  <si>
    <t> 2. पूर्वीच्या वर्षांशी संबंधित विद्युत शुल्क 12.67 लाख रुपये</t>
  </si>
  <si>
    <t xml:space="preserve"> 3.GST</t>
  </si>
  <si>
    <t> ज्या कालावधीत तडकाफडकी देखभाल शुल्क वसूल केले जाते त्या कालावधीत जीएसटी पूर्ण मूल्यावर आकारला जातो आणि संपूर्ण रकमेवर इनपुट क्रेडिट घेतले जाते</t>
  </si>
  <si>
    <t> नंतर जेव्हा वास्तविक बिलिंग GST शुल्क रुपये 7500/- पेक्षा जास्त आकारले जाते</t>
  </si>
  <si>
    <t> नॉन-नोंदणी कालावधी दरम्यान इनपुट टॅक्स क्रेडिट मिळाले, ज्याची रक्कम रु</t>
  </si>
  <si>
    <t> महत्त्वपूर्ण लेखा धोरणे आणि खात्यांसाठी नोट्स</t>
  </si>
  <si>
    <r>
      <t> टीप १</t>
    </r>
    <r>
      <rPr>
        <sz val="12"/>
        <color indexed="8"/>
        <rFont val="Book Antiqua"/>
        <family val="1"/>
      </rPr>
      <t xml:space="preserve"> :</t>
    </r>
    <r>
      <rPr>
        <b/>
        <sz val="12"/>
        <color indexed="8"/>
        <rFont val="Book Antiqua"/>
        <family val="1"/>
      </rPr>
      <t> सोसायटी माहिती:</t>
    </r>
  </si>
  <si>
    <t>टीप 2: महत्त्वपूर्ण लेखा धोरणे:</t>
  </si>
  <si>
    <r>
      <t> १.</t>
    </r>
    <r>
      <rPr>
        <sz val="7"/>
        <color indexed="8"/>
        <rFont val="Times New Roman"/>
        <family val="1"/>
      </rPr>
      <t xml:space="preserve"/>
    </r>
    <r>
      <rPr>
        <b/>
        <sz val="12"/>
        <color indexed="8"/>
        <rFont val="Book Antiqua"/>
        <family val="1"/>
      </rPr>
      <t> लेखांकनाचा आधार आणि आर्थिक स्टेटमेन्ट तयार करणे:</t>
    </r>
  </si>
  <si>
    <r>
      <t xml:space="preserve"/>
    </r>
    <r>
      <rPr>
        <sz val="12"/>
        <color indexed="8"/>
        <rFont val="Book Antiqua"/>
        <family val="1"/>
      </rPr>
      <t> i</t>
    </r>
    <r>
      <rPr>
        <sz val="7"/>
        <color indexed="8"/>
        <rFont val="Times New Roman"/>
        <family val="1"/>
      </rPr>
      <t xml:space="preserve"/>
    </r>
    <r>
      <rPr>
        <sz val="12"/>
        <color indexed="8"/>
        <rFont val="Book Antiqua"/>
        <family val="1"/>
      </rPr>
      <t xml:space="preserve"> लेखा मानक नियम 2006 अंतर्गत निर्दिष्ट केलेल्या लेखा मानकांचे पालन करण्यासाठी भारतातील सामान्यतः स्वीकृत लेखा तत्त्वांनुसार (भारतीय GAAP) वित्तीय विवरणे तयार केली गेली आहेत. ऐतिहासिक खर्च नियमावली अंतर्गत जमा आधारावर वित्तीय विवरणे तयार केली गेली आहेत.</t>
    </r>
  </si>
  <si>
    <r>
      <t xml:space="preserve"/>
    </r>
    <r>
      <rPr>
        <sz val="12"/>
        <color indexed="8"/>
        <rFont val="Book Antiqua"/>
        <family val="1"/>
      </rPr>
      <t> ii</t>
    </r>
    <r>
      <rPr>
        <sz val="7"/>
        <color indexed="8"/>
        <rFont val="Times New Roman"/>
        <family val="1"/>
      </rPr>
      <t xml:space="preserve"/>
    </r>
    <r>
      <rPr>
        <sz val="12"/>
        <color indexed="8"/>
        <rFont val="Book Antiqua"/>
        <family val="1"/>
      </rPr>
      <t> अंदाजांचा वापर:</t>
    </r>
  </si>
  <si>
    <t>भारतीय GAAP च्या अनुषंगाने आर्थिक स्टेटमेन्ट तयार करण्यासाठी व्यवस्थापनाने अहवाल केलेल्या मालमत्तेच्या आणि दायित्वांच्या (आकस्मिक दायित्वांसह) अहवालाच्या तारखेनुसार अंदाजे आणि गृहितके विचारात घेणे आवश्यक आहे आणि अहवाल वर्षात उत्पन्न आणि खर्च नोंदवले आहेत. व्यवस्थापनाचा असा विश्वास आहे की आर्थिक विवरणपत्रे तयार करताना वापरलेले अंदाज विवेकपूर्ण आणि वाजवी आहेत.</t>
  </si>
  <si>
    <r>
      <t> 2.</t>
    </r>
    <r>
      <rPr>
        <b/>
        <sz val="7"/>
        <color indexed="8"/>
        <rFont val="Times New Roman"/>
        <family val="1"/>
      </rPr>
      <t xml:space="preserve"/>
    </r>
    <r>
      <rPr>
        <b/>
        <sz val="12"/>
        <color indexed="8"/>
        <rFont val="Book Antiqua"/>
        <family val="1"/>
      </rPr>
      <t> महसूल ओळख:</t>
    </r>
  </si>
  <si>
    <r>
      <t> a</t>
    </r>
    <r>
      <rPr>
        <sz val="7"/>
        <color indexed="8"/>
        <rFont val="Times New Roman"/>
        <family val="1"/>
      </rPr>
      <t xml:space="preserve"/>
    </r>
    <r>
      <rPr>
        <u/>
        <sz val="12"/>
        <color indexed="8"/>
        <rFont val="Book Antiqua"/>
        <family val="1"/>
      </rPr>
      <t> सदस्यांचे योगदान:</t>
    </r>
  </si>
  <si>
    <r>
      <t> b</t>
    </r>
    <r>
      <rPr>
        <sz val="7"/>
        <color indexed="8"/>
        <rFont val="Times New Roman"/>
        <family val="1"/>
      </rPr>
      <t xml:space="preserve"/>
    </r>
    <r>
      <rPr>
        <u/>
        <sz val="12"/>
        <color indexed="8"/>
        <rFont val="Book Antiqua"/>
        <family val="1"/>
      </rPr>
      <t> इतर उत्पन्न</t>
    </r>
    <r>
      <rPr>
        <sz val="12"/>
        <color indexed="8"/>
        <rFont val="Book Antiqua"/>
        <family val="1"/>
      </rPr>
      <t xml:space="preserve"> :</t>
    </r>
  </si>
  <si>
    <r>
      <t xml:space="preserve"/>
    </r>
    <r>
      <rPr>
        <sz val="12"/>
        <color indexed="8"/>
        <rFont val="Book Antiqua"/>
        <family val="1"/>
      </rPr>
      <t> i</t>
    </r>
    <r>
      <rPr>
        <sz val="7"/>
        <color indexed="8"/>
        <rFont val="Times New Roman"/>
        <family val="1"/>
      </rPr>
      <t/>
    </r>
    <r>
      <rPr>
        <sz val="12"/>
        <color indexed="8"/>
        <rFont val="Book Antiqua"/>
        <family val="1"/>
      </rPr>
      <t> व्याज उत्पन्न वेळेच्या प्रमाणात जमा आधारावर ओळखले जाते.</t>
    </r>
  </si>
  <si>
    <r>
      <t/>
    </r>
    <r>
      <rPr>
        <sz val="12"/>
        <color indexed="8"/>
        <rFont val="Book Antiqua"/>
        <family val="1"/>
      </rPr>
      <t xml:space="preserve"> ii जेव्हा प्राप्त करण्याचा अधिकार स्थापित केला जातो तेव्हा विविध उत्पन्न ओळखले जातात.</t>
    </r>
  </si>
  <si>
    <r>
      <t> 3.</t>
    </r>
    <r>
      <rPr>
        <b/>
        <sz val="7"/>
        <color indexed="8"/>
        <rFont val="Times New Roman"/>
        <family val="1"/>
      </rPr>
      <t xml:space="preserve"/>
    </r>
    <r>
      <rPr>
        <b/>
        <sz val="12"/>
        <color indexed="8"/>
        <rFont val="Book Antiqua"/>
        <family val="1"/>
      </rPr>
      <t> स्थिर मालमत्ता:</t>
    </r>
  </si>
  <si>
    <t xml:space="preserve">स्थिर मालमत्ता कमी खर्चात जमा केलेले घसारा/परिशोधन आणि अशक्त नुकसान, जर असेल तर वाहून नेले जाते. स्थिर मालमत्तेच्या किंमतीमध्ये व्यापार सवलती/सवलती आणि मालमत्ता तिच्या इच्छित वापरासाठी तयार करण्यावरील सर्व थेट कारणीभूत खर्च यांचा समावेश होतो.</t>
  </si>
  <si>
    <r>
      <t> 4.</t>
    </r>
    <r>
      <rPr>
        <b/>
        <sz val="7"/>
        <color indexed="8"/>
        <rFont val="Times New Roman"/>
        <family val="1"/>
      </rPr>
      <t xml:space="preserve"/>
    </r>
    <r>
      <rPr>
        <b/>
        <sz val="12"/>
        <color indexed="8"/>
        <rFont val="Book Antiqua"/>
        <family val="1"/>
      </rPr>
      <t> घसारा:</t>
    </r>
  </si>
  <si>
    <t> स्थिर मालमत्तेवरील घसारा खालील दर वापरून लिखित मूल्य पद्धती अंतर्गत प्रदान केला जातो:</t>
  </si>
  <si>
    <t> घसारा दर</t>
  </si>
  <si>
    <t> संगणक आणि प्रिंटर - 40%</t>
  </si>
  <si>
    <t xml:space="preserve"> वर्षभरात खरेदी केलेल्या मालमत्तेच्या संदर्भात, खरेदीच्या तारखेपासून वर्षाच्या शेवटपर्यंत घसारा योग्य प्रमाणात प्रदान केला जातो.</t>
  </si>
  <si>
    <r>
      <t> ५.</t>
    </r>
    <r>
      <rPr>
        <b/>
        <sz val="7"/>
        <color indexed="8"/>
        <rFont val="Times New Roman"/>
        <family val="1"/>
      </rPr>
      <t xml:space="preserve"/>
    </r>
    <r>
      <rPr>
        <b/>
        <sz val="12"/>
        <color indexed="8"/>
        <rFont val="Book Antiqua"/>
        <family val="1"/>
      </rPr>
      <t> गुंतवणूक:</t>
    </r>
  </si>
  <si>
    <t> गुंतवणुकीची किंमत सांगितली आहे. मुदत ठेवींवर जमा झालेले व्याज मुदत ठेवींमध्ये जोडले जाते.</t>
  </si>
  <si>
    <r>
      <t> 6.</t>
    </r>
    <r>
      <rPr>
        <b/>
        <sz val="7"/>
        <color indexed="8"/>
        <rFont val="Times New Roman"/>
        <family val="1"/>
      </rPr>
      <t xml:space="preserve"/>
    </r>
    <r>
      <rPr>
        <b/>
        <sz val="12"/>
        <color indexed="8"/>
        <rFont val="Book Antiqua"/>
        <family val="1"/>
      </rPr>
      <t> कमजोरी:</t>
    </r>
  </si>
  <si>
    <t xml:space="preserve">प्रत्येक ताळेबंद तारखेला, व्यवस्थापन प्रत्येक रोख उत्पन्न युनिटमध्ये समाविष्ट केलेल्या मालमत्तेच्या वहन रकमेचे पुनरावलोकन करते की त्या मालमत्तेमध्ये बिघाड झाल्याचे कोणतेही संकेत आहेत की नाही हे निर्धारित करण्यासाठी. असे कोणतेही संकेत अस्तित्त्वात असल्यास, अशक्तपणाचे नुकसान किती प्रमाणात आहे हे निर्धारित करण्यासाठी मालमत्तेची पुनर्प्राप्त करण्यायोग्य रक्कम अंदाजित केली जाते. वसूल करण्यायोग्य रक्कम ही मालमत्तेची निव्वळ विक्री किंमत आणि वापरात असलेल्या मूल्यापेक्षा जास्त आहे. वापरात असलेल्या मूल्याचे मूल्यांकन करताना, मालमत्तेच्या सतत वापरातून आणि त्याच्या विल्हेवाटातून अपेक्षित असलेला अंदाजे भविष्यातील रोख प्रवाह त्यांच्या वर्तमान मूल्यावर करपूर्व सवलत दर वापरून बंद केला जातो जो पैशाच्या वेळेचे मूल्य आणि जोखीम यांचे वर्तमान बाजार मूल्यांकन प्रतिबिंबित करतो. मालमत्तेसाठी विशिष्ट.</t>
  </si>
  <si>
    <t xml:space="preserve"> नफा आणि तोट्याच्या विधानात कमकुवत तोटा उलटणे लगेचच उत्पन्न म्हणून ओळखले जाते.</t>
  </si>
  <si>
    <r>
      <t> ७.</t>
    </r>
    <r>
      <rPr>
        <b/>
        <sz val="7"/>
        <color indexed="8"/>
        <rFont val="Times New Roman"/>
        <family val="1"/>
      </rPr>
      <t xml:space="preserve"/>
    </r>
    <r>
      <rPr>
        <b/>
        <sz val="12"/>
        <color indexed="8"/>
        <rFont val="Book Antiqua"/>
        <family val="1"/>
      </rPr>
      <t> तरतुदी आणि आकस्मिकता:</t>
    </r>
  </si>
  <si>
    <r>
      <t> अ)</t>
    </r>
    <r>
      <rPr>
        <sz val="7"/>
        <color indexed="8"/>
        <rFont val="Times New Roman"/>
        <family val="1"/>
      </rPr>
      <t xml:space="preserve"/>
    </r>
    <r>
      <rPr>
        <sz val="12"/>
        <color indexed="8"/>
        <rFont val="Book Antiqua"/>
        <family val="1"/>
      </rPr>
      <t>भूतकाळातील घटनांचा परिणाम म्हणून वर्तमान दायित्व असेल तेव्हा तरतुदी ओळखल्या जातात जेथे दायित्वाच्या रकमेचा विश्वासार्ह अंदाज बांधला जाऊ शकतो तेव्हा दायित्वाची पुर्तता करण्यासाठी संसाधनाचा प्रवाह होण्याची शक्यता असते. जेव्हा अशा कोणत्याही वर्तमान दायित्वाचे मोजमाप केले जाऊ शकत नाही किंवा जेथे दायित्वाचा वास्तविक अंदाज लावला जाऊ शकत नाही तेव्हा आकस्मिक दायित्वे ओळखली जातात.</t>
    </r>
  </si>
  <si>
    <r>
      <t> ब)</t>
    </r>
    <r>
      <rPr>
        <sz val="7"/>
        <color indexed="8"/>
        <rFont val="Times New Roman"/>
        <family val="1"/>
      </rPr>
      <t xml:space="preserve"/>
    </r>
    <r>
      <rPr>
        <sz val="12"/>
        <color indexed="8"/>
        <rFont val="Book Antiqua"/>
        <family val="1"/>
      </rPr>
      <t> आकस्मिक दायित्वे देखील ओळखली जातात जेव्हा भूतकाळातील घटनांमुळे कंपनीच्या नियंत्रणात नसलेल्या एक किंवा अधिक विशिष्ट भविष्यातील घटना घडल्यामुळे किंवा न झाल्यामुळे संभाव्य दायित्व उद्भवते.</t>
    </r>
  </si>
  <si>
    <r>
      <t> 8.</t>
    </r>
    <r>
      <rPr>
        <b/>
        <sz val="7"/>
        <color indexed="8"/>
        <rFont val="Times New Roman"/>
        <family val="1"/>
      </rPr>
      <t xml:space="preserve"/>
    </r>
    <r>
      <rPr>
        <b/>
        <sz val="12"/>
        <color indexed="8"/>
        <rFont val="Book Antiqua"/>
        <family val="1"/>
      </rPr>
      <t> उत्पन्नावरील कर:</t>
    </r>
  </si>
  <si>
    <t> आयकर म्हणजे लागू कर दर आणि आयकर कायदा 1961 च्या तरतुदींनुसार निर्धारित केलेल्या वर्षासाठी करपात्र उत्पन्नावर देय कराची रक्कम.</t>
  </si>
  <si>
    <t> आकस्मिक दायित्वे, भांडवल आणि इतर वचनबद्धता</t>
  </si>
  <si>
    <t xml:space="preserve"> कर आकारणीसाठी तरतूद:</t>
  </si>
  <si>
    <t xml:space="preserve"> COVID-19 :</t>
  </si>
  <si>
    <t xml:space="preserve">व्यवस्थापकीय समितीच्या मते, वर्तमान मालमत्ता, कर्जे आणि आगाऊ अंदाजे सांगितलेल्या मूल्याच्या आहेत, जर सोसायटीच्या कामकाजाच्या सामान्य वाटचालीत लक्षात आले तर.</t>
  </si>
  <si>
    <t> सोसायटीच्या कामकाजाचे हे पहिले वर्ष असल्याने मागील वर्षांचे आकडे दिलेले नाहीत.</t>
  </si>
  <si>
    <t> एलिसियम को-ऑप. साठी. गृहनिर्माण संस्था लि</t>
  </si>
  <si>
    <t> फर्म नोंदणी क्रमांक 114260W</t>
  </si>
  <si>
    <t> (मा. सचिव) (अध्यक्ष) (मा. खजिनदार)</t>
  </si>
  <si>
    <t> सदस्यत्व क्रमांक ४७७२३</t>
  </si>
  <si>
    <t> पॅनेलमेंट क्र. 17661</t>
  </si>
  <si>
    <t> अधिकृत भांडवल</t>
  </si>
  <si>
    <t> निधी आणि गुंतवणूक</t>
  </si>
  <si>
    <t> मुंबई</t>
  </si>
  <si>
    <t> 50/-प्रत्येकी 3210 शेअर्स</t>
  </si>
  <si>
    <t xml:space="preserve"> IV - मुंबई जिल्हा मध्यवर्ती को-ऑप. बँक लि</t>
  </si>
  <si>
    <r>
      <t> II.फिक्स्ड डिपॉझिट्समधील गुंतवणूक</t>
    </r>
    <r>
      <rPr>
        <b/>
        <sz val="10"/>
        <color indexed="8"/>
        <rFont val="Book Antiqua"/>
        <family val="1"/>
      </rPr>
      <t xml:space="preserve"> :</t>
    </r>
  </si>
  <si>
    <t xml:space="preserve"> सह मुदत ठेवी</t>
  </si>
  <si>
    <t> a. आगाऊ कर आणि TDS</t>
  </si>
  <si>
    <t xml:space="preserve"> फर्म नोंदणी क्रमांक: 114260W</t>
  </si>
  <si>
    <t xml:space="preserve"> सदस्यत्व क्रमांक : ०४७७२३</t>
  </si>
  <si>
    <t xml:space="preserve"> पॅनेलमेंट क्र. 17661</t>
  </si>
  <si>
    <t> ३१ ऑगस्ट २०२२</t>
  </si>
  <si>
    <t xml:space="preserve"> एलिसियम कोऑपरेटिव्ह हाउसिंग सोसायटी लि</t>
  </si>
  <si>
    <t>एलिसियम को-ऑपरेटिव्ह हाउसिंग सोसायटी लि</t>
  </si>
  <si>
    <t> एलिसियम को-ऑपरेटिव्ह हाउसिंग सोसायटी लिमिटेड</t>
  </si>
  <si>
    <t xml:space="preserve"> इतर शुल्क</t>
  </si>
  <si>
    <t xml:space="preserve"> फर्म नोंदणी क्रमांक: 114260W</t>
  </si>
  <si>
    <t xml:space="preserve"> सदस्यत्व क्रमांक : ०४७७२३</t>
  </si>
  <si>
    <t xml:space="preserve"> पॅनेलमेंट क्र.17661</t>
  </si>
  <si>
    <t> हस्तांतरण प्रीमियम, हस्तांतरण शुल्क, प्रवेश शुल्क इ</t>
  </si>
  <si>
    <t> b.GST (इनपुट टॅक्स क्रेडिट)</t>
  </si>
  <si>
    <t> जीएसटी देय</t>
  </si>
  <si>
    <t> अज्ञात क्रेडिट्स</t>
  </si>
  <si>
    <t> फर्निचर आणि उपकरणे</t>
  </si>
  <si>
    <t> खुर्च्या</t>
  </si>
  <si>
    <t xml:space="preserve"> पाणी डिस्पेंसर</t>
  </si>
  <si>
    <t> 1.फर्निचर आणि उपकरणे</t>
  </si>
  <si>
    <t> 2.संगणक आणि प्रिंटर</t>
  </si>
  <si>
    <t> एकूण (1)</t>
  </si>
  <si>
    <t> एकूण (2)</t>
  </si>
  <si>
    <t> एकूण (१+२)</t>
  </si>
  <si>
    <t> 10%</t>
  </si>
  <si>
    <t> ४०%</t>
  </si>
  <si>
    <t> सभासदांचे योगदान जमा होण्याच्या आधारावर सभासदांवर बिले उभारताना मान्य केले जाते</t>
  </si>
  <si>
    <t> फर्निचर आणि उपकरणे - 10 %</t>
  </si>
  <si>
    <t> बिगर कृषी कर (एनए कर)</t>
  </si>
  <si>
    <t>(i) टीप क्र. 9 व्यावसाय प्रमाणपत्राच्या तारखेपासून 31 मार्च 2022 पर्यंत सोसायटीच्या एनए कराची तरतूद न करण्यासंबंधीच्या आर्थिक स्टेटमेन्टच्या नोट्समध्ये आम्ही काही फेरबदलांबाबत मत व्यक्त करू शकत नाही, जे काही बिले मिळाल्यानंतर उद्भवू शकतात. एनए कर आणि मालमत्ता कर सामाईक क्षेत्रे आणि समाजाच्या अधिशेषावर परिणाम.</t>
  </si>
  <si>
    <t> (ii) टीप क्र. BCAM सेटलमेंटशी संबंधित आर्थिक स्टेटमेंटच्या नोट्समध्ये 10. बिल्डरच्या अंतिम विधानाच्या पावतीवर आणि सोसायटीच्या अधिशेषावर परिणाम होऊ शकणार्‍या समायोजनांवर आम्ही कोणतेही मत व्यक्त करू शकत नाही.</t>
  </si>
  <si>
    <t> (iii) 7,93,366.06/- च्या शिल्लक सामंजस्याशी संबंधित आर्थिक स्टेटमेंटच्या नोट्समधील टीप क्र. 11 चालू मालमत्ता, कर्जे आणि ऍडव्हान्समध्ये समाविष्ट आहे. आम्ही समायोजन, जर असेल तर त्यावर भाष्य करू शकत नाही, जे सामंजस्याने उद्भवू शकतात आणि त्याचा परिणाम वर्षासाठीच्या अधिशेषावर आणि समाजाच्या निव्वळ संपत्तीवर होऊ शकतो.</t>
  </si>
  <si>
    <t>कोविड 19 चे परिणाम मूल्यमापन ही त्याचे स्वरूप आणि कालावधी यांच्याशी संबंधित अनिश्चितता लक्षात घेता एक सतत चालणारी प्रक्रिया आहे. ही एक अभूतपूर्व घटना आहे ज्याचा अंदाज लावणे कठीण आहे, वास्तविक परिणाम भिन्न असू शकतात. या कार्यक्रमाचे आर्थिक/सामाजिक परिणाम कामावर हजर राहणाऱ्या कर्मचाऱ्यांवर आणि समाजाला सेवा देणाऱ्या विक्रेत्यांवरही परिणाम करत आहेत. तथापि, व्यवस्थापनाने असे मानले आहे की निश्चित मालमत्ता, सदस्यांकडून वसूल करण्यायोग्य रक्कम आणि इतर मालमत्ता त्याच्या अंतर्गत आणि बाह्य स्त्रोतांच्या माहितीच्या आधारे आणि अंदाज आणि कोविड 19 पासून उद्भवलेल्या परिणामावरील निर्णयाच्या आधारावर वसूल करण्यायोग्य आहेत.</t>
  </si>
  <si>
    <t> वस्तू आणि सेवा कराचे प्रतिनिधित्व करणारी 793366.06/- रुपयांची शिल्लक सामंजस्याच्या अधीन आहे. त्यानुसार, हे शिल्लक बदलांच्या अधीन आहेत जे सलोख्यावर उद्भवू शकतात आणि त्याचा परिणाम समाजाच्या आर्थिक स्टेटमेंटवर जर असेल तर.</t>
  </si>
  <si>
    <t>एलिसियम को-ऑपरेटिव्ह हाउसिंग सोसायटी लिमिटेड (रजि. क्र: MUM/(WFN)/HSG/(TC)/9619/2018-19 (सोसायटी) 26 नोव्हेंबर 2018 रोजी कलम 9(1) अंतर्गत सहकारी गृहनिर्माण संस्था म्हणून नोंदणीकृत झाली होती. MCS कायदा, 1960. सोसायटीची नोंदणी 320 सभासदांसह आहे. सोसायटीची नोंदणी 26 नोव्हेंबर 2018 रोजी झाली असली तरी सोसायटीची खाती बिल्डर/मुख्य प्रवर्तकाने 31/3/2021 पर्यंत ठेवली होती. सोसायटीचे खाते 1 एप्रिल 2021 ते 31 मार्च 2022 पर्यंत तयार केले.</t>
  </si>
  <si>
    <t> एकूण</t>
  </si>
  <si>
    <t> न विकलेले</t>
  </si>
  <si>
    <t> cgbm</t>
  </si>
  <si>
    <t> तात्पुरती समिती जी 13/03/2021 रोजी स्थापन करण्यात आली</t>
  </si>
  <si>
    <t> 284 विक्री केलेल्या युनिट्सचे प्रतिनिधित्व करतात</t>
  </si>
  <si>
    <t> अधिकृत भाग भांडवल रु 1,60,500/-</t>
  </si>
  <si>
    <t> स्वीप खात्यात सोसायटीच्या इतर गुंतवणुका आहेत ज्यांची तरतूद केलेली नाही. ती तूट भरून काढण्यासाठी समाजाने त्याचा उपयोग केला पाहिजे.</t>
  </si>
  <si>
    <t> अक्ष</t>
  </si>
  <si>
    <t> लेखापरीक्षणाच्या कालावधीत सोसायटीने व्यवस्थापकीय समितीच्या 11 बैठका घेतल्या आहेत. सोसायटीने दर महिन्याला किमान एक बैठक घेतली पाहिजे.</t>
  </si>
  <si>
    <t>उपविधी क्र 113 नुसार, उघडलेले बँक खाते सचिव आणि अध्यक्ष किंवा कोषाध्यक्ष यांनी संयुक्तपणे चालवले पाहिजे, तथापि अॅक्सिस बँकेच्या संदर्भात, सोसायटी कोणत्याही दोन स्वाक्षरीसह बँक खाते चालवत आहे. लवकरात लवकर करणे आवश्यक आहे.</t>
  </si>
  <si>
    <r>
      <t> 31 रोजी</t>
    </r>
    <r>
      <rPr>
        <vertAlign val="superscript"/>
        <sz val="12"/>
        <color indexed="8"/>
        <rFont val="Book Antiqua"/>
        <family val="1"/>
      </rPr>
      <t> st</t>
    </r>
    <r>
      <rPr>
        <sz val="12"/>
        <color indexed="8"/>
        <rFont val="Book Antiqua"/>
        <family val="1"/>
      </rPr>
      <t xml:space="preserve"> मार्च 2022, सभासदांकडून रु. 36,31,788.52/- रक्कम मिळण्यायोग्य आहे. असे काही सदस्य आहेत ज्यांची थकबाकी 3 महिन्यांपेक्षा जास्त आहे. सोसायटीने थकबाकीदार सभासदांकडून लवकरात लवकर थकबाकी वसूल करावी किंवा महाराष्ट्र सहकारी संस्था अधिनियम, 1960 च्या कलम 154 ब (29) अन्वये वसुलीची कार्यवाही सुरू करावी.</t>
    </r>
  </si>
  <si>
    <t> संगणक आणि प्रिंटर</t>
  </si>
  <si>
    <t> 13/03/2021 रोजी प्रथम गठित सर्वसाधारण सभेचे आयोजन करण्यात आले होते आणि विशेष सर्वसाधारण सभा 20/02/2022 रोजी आयोजित करण्यात आली होती.</t>
  </si>
  <si>
    <t> आर्थिक निकाल, आर्थिक स्थिती आणि विविध नोंदी विचारात घेऊन सोसायटीला “B” ऑडिट वर्ग देण्यात आला आहे.</t>
  </si>
  <si>
    <t> कराची तरतूद (एक्स्पी) डॉ</t>
  </si>
  <si>
    <t xml:space="preserve"> कराची तरतूद करण्यासाठी</t>
  </si>
  <si>
    <t> (आयकरासाठी तरतूद केली जात आहे)</t>
  </si>
  <si>
    <t>मालमत्ता कर डॉ</t>
  </si>
  <si>
    <t> सदस्यांमुळे - PT</t>
  </si>
  <si>
    <t> (सदस्यांकडे मालमत्ता कराचे बिल Tfd असल्याने - PT)</t>
  </si>
  <si>
    <t> भागभांडवल डॉ</t>
  </si>
  <si>
    <t> प्रवेश शुल्क डॉ</t>
  </si>
  <si>
    <t> भांडवल प्रलंबित वाटप शेअर करण्यासाठी</t>
  </si>
  <si>
    <t> प्रलंबित वाटप प्रवेश शुल्कासाठी</t>
  </si>
  <si>
    <t> (विक्री न झाल्यापासून प्रलंबित वाटपासाठी 35 युनिट्सचे भागभांडवल आणि प्रवेश शुल्क)</t>
  </si>
  <si>
    <t> कराची तरतूद (एक्स्प)</t>
  </si>
  <si>
    <t> कराची तरतूद (लिया)</t>
  </si>
  <si>
    <t> शेअर भांडवल वाटप प्रलंबित</t>
  </si>
  <si>
    <t> प्रवेश शुल्क वाटप बाकी आहे</t>
  </si>
  <si>
    <t xml:space="preserve"> मालमत्ता कर</t>
  </si>
  <si>
    <t> सदस्यांना देय मालमत्ता कर</t>
  </si>
  <si>
    <t> सभासदांचा मालमत्ता कर</t>
  </si>
  <si>
    <t> श्री नवीन चंद्र</t>
  </si>
  <si>
    <t> श्री अनिरुद्ध सिंह ठाकूर</t>
  </si>
  <si>
    <t> श्री नवनीत अग्रवाल</t>
  </si>
  <si>
    <t> कु.शालिनी मेमाणी</t>
  </si>
  <si>
    <t> सुश्री रेजी फिलिप</t>
  </si>
  <si>
    <t> कु. शुभांगी कुलकर्णी</t>
  </si>
  <si>
    <t> श्री प्रितीपाल सिंग</t>
  </si>
  <si>
    <t> श्री पराग गांधी</t>
  </si>
  <si>
    <t> श्री अमोल खंडेलवाल</t>
  </si>
  <si>
    <t> कु.मयुराक्षी रे</t>
  </si>
  <si>
    <t> कु.मीना भोसले</t>
  </si>
  <si>
    <t> श्री.प्रेमजीत मधुकर</t>
  </si>
  <si>
    <t> श्री जुनेद हिरा</t>
  </si>
  <si>
    <t> श्री. एम.ए. खालिद</t>
  </si>
  <si>
    <t xml:space="preserve"> रु.50/- चे 2850 शेअर्स पूर्ण भरले</t>
  </si>
  <si>
    <t> III. चालू दायित्वे आणि तरतुदी</t>
  </si>
  <si>
    <t>IV. उत्पन्न आणि खर्च खाते</t>
  </si>
  <si>
    <t> प्रायोजकत्व शुल्क</t>
  </si>
  <si>
    <t xml:space="preserve"> जोडा: व्याज जमा</t>
  </si>
  <si>
    <t xml:space="preserve"> वर्षासाठी अधिशेष</t>
  </si>
  <si>
    <t> माउस आणि पॅड</t>
  </si>
  <si>
    <t> टीप 7 : इतर स्थिर मालमत्ता</t>
  </si>
  <si>
    <t> आर्थिक स्टेटमेन्ट 1 ते 16 चा भाग असलेल्या सोबतच्या नोट्स पहा.</t>
  </si>
  <si>
    <r>
      <t> ९)</t>
    </r>
    <r>
      <rPr>
        <b/>
        <i/>
        <sz val="7"/>
        <color indexed="8"/>
        <rFont val="Times New Roman"/>
        <family val="1"/>
      </rPr>
      <t xml:space="preserve"/>
    </r>
    <r>
      <rPr>
        <b/>
        <i/>
        <u/>
        <sz val="12"/>
        <color indexed="8"/>
        <rFont val="Book Antiqua"/>
        <family val="1"/>
      </rPr>
      <t> वैधानिक नोंदणी:</t>
    </r>
  </si>
  <si>
    <r>
      <t> १०)</t>
    </r>
    <r>
      <rPr>
        <b/>
        <i/>
        <sz val="7"/>
        <color indexed="8"/>
        <rFont val="Times New Roman"/>
        <family val="1"/>
      </rPr>
      <t xml:space="preserve"/>
    </r>
    <r>
      <rPr>
        <b/>
        <i/>
        <u/>
        <sz val="12"/>
        <color indexed="8"/>
        <rFont val="Book Antiqua"/>
        <family val="1"/>
      </rPr>
      <t> सहकारी संस्थांशी संलग्नता:</t>
    </r>
  </si>
  <si>
    <r>
      <t> 11)</t>
    </r>
    <r>
      <rPr>
        <b/>
        <i/>
        <sz val="7"/>
        <color indexed="8"/>
        <rFont val="Times New Roman"/>
        <family val="1"/>
      </rPr>
      <t xml:space="preserve"/>
    </r>
    <r>
      <rPr>
        <b/>
        <i/>
        <u/>
        <sz val="12"/>
        <color indexed="8"/>
        <rFont val="Book Antiqua"/>
        <family val="1"/>
      </rPr>
      <t> फायर ऑडिट:</t>
    </r>
  </si>
  <si>
    <r>
      <t> १२)</t>
    </r>
    <r>
      <rPr>
        <b/>
        <i/>
        <sz val="7"/>
        <color indexed="8"/>
        <rFont val="Times New Roman"/>
        <family val="1"/>
      </rPr>
      <t xml:space="preserve"/>
    </r>
    <r>
      <rPr>
        <b/>
        <i/>
        <u/>
        <sz val="12"/>
        <color indexed="8"/>
        <rFont val="Book Antiqua"/>
        <family val="1"/>
      </rPr>
      <t> बँक खात्यांवर स्वाक्षरी करणारा</t>
    </r>
  </si>
  <si>
    <r>
      <t> १४)</t>
    </r>
    <r>
      <rPr>
        <b/>
        <i/>
        <sz val="7"/>
        <color indexed="8"/>
        <rFont val="Times New Roman"/>
        <family val="1"/>
      </rPr>
      <t xml:space="preserve"/>
    </r>
    <r>
      <rPr>
        <b/>
        <i/>
        <u/>
        <sz val="12"/>
        <color indexed="8"/>
        <rFont val="Book Antiqua"/>
        <family val="1"/>
      </rPr>
      <t> सदस्यांकडून मिळण्यायोग्य रक्कम:</t>
    </r>
  </si>
  <si>
    <r>
      <t> १५)</t>
    </r>
    <r>
      <rPr>
        <b/>
        <sz val="7"/>
        <color indexed="8"/>
        <rFont val="Times New Roman"/>
        <family val="1"/>
      </rPr>
      <t xml:space="preserve"/>
    </r>
    <r>
      <rPr>
        <b/>
        <u/>
        <sz val="12"/>
        <color indexed="8"/>
        <rFont val="Book Antiqua"/>
        <family val="1"/>
      </rPr>
      <t> अधिशेष :-</t>
    </r>
  </si>
  <si>
    <t> भरलेल्या मालमत्ता करात रु. मागील वर्षांच्या संदर्भात 42,72,389.</t>
  </si>
  <si>
    <r>
      <t> व्यवसायाच्या तारखेपासून 31 रोजी संपलेल्या वर्षापर्यंतच्या कालावधीसाठी NA कराची बिले</t>
    </r>
    <r>
      <rPr>
        <vertAlign val="superscript"/>
        <sz val="12"/>
        <color indexed="8"/>
        <rFont val="Book Antiqua"/>
        <family val="1"/>
      </rPr>
      <t> st</t>
    </r>
    <r>
      <rPr>
        <sz val="12"/>
        <color indexed="8"/>
        <rFont val="Book Antiqua"/>
        <family val="1"/>
      </rPr>
      <t xml:space="preserve"> सक्षम अधिका-यांकडून मार्च 2022 ची रक्कम सोसायटीला प्राप्त झालेली नाही.</t>
    </r>
  </si>
  <si>
    <t> (Regd No :MUM/WF-N/HSG/(TC)/9619/2018-19 दिनांक 26/11/2018)</t>
  </si>
  <si>
    <t> 31/03/2022 रोजी ताळेबंद</t>
  </si>
  <si>
    <t> SD/-</t>
  </si>
  <si>
    <t xml:space="preserve"> SD/-</t>
  </si>
  <si>
    <t xml:space="preserve"> SD/-</t>
  </si>
  <si>
    <t xml:space="preserve"> SD/-</t>
  </si>
  <si>
    <t>बिल्डर्सच्या खात्याच्या स्टेटमेंटमध्ये रु. 3,57,076/- इतकी रक्कम सोसायटीला देय दर्शविली आहे. बिल्डरकडून मिळणाऱ्या रकमेची नोंद सोसायटीच्या हिशोबाच्या वहीत करण्यात आलेली नाही कारण ती सोसायटीने विवादित केली आहे. सोसायटीने बिल्डरला निवेदने देऊन बिल्डरने सादर केलेल्या विवरणातील विविध रकमेबाबत स्पष्टीकरण मागितले आहे आणि स्वतंत्र एजन्सीद्वारे त्याचे लेखापरीक्षण करावे. लेखापरीक्षण पूर्ण झाल्यावर आणि सोसायटीच्या थकबाकीची पुष्टी बिल्डरकडून प्राप्त झाल्यावर आणि सभासदांनी सर्वसाधारण सभेत मंजूर केल्यावर सभासदांच्या देय व त्यांच्याकडील शिल्लक रकमेसह खात्याच्या वहीत आवश्यक नोंदी केल्या जातील.</t>
  </si>
  <si>
    <r>
      <rPr>
        <b/>
        <sz val="12"/>
        <color indexed="8"/>
        <rFont val="Book Antiqua"/>
        <family val="1"/>
      </rPr>
      <t> २)</t>
    </r>
    <r>
      <rPr>
        <sz val="12"/>
        <color indexed="8"/>
        <rFont val="Book Antiqua"/>
        <family val="1"/>
      </rPr>
      <t xml:space="preserve">बिल्डर्सच्या खात्याच्या स्टेटमेंटमध्ये रु. 3,57,076/- इतकी रक्कम सोसायटीला देय दर्शविली आहे. बिल्डरकडून मिळणाऱ्या रकमेची नोंद सोसायटीच्या हिशोबाच्या वहीत करण्यात आलेली नाही कारण ती सोसायटीने विवादित केली आहे. सोसायटीने बिल्डरला निवेदने देऊन बिल्डरने सादर केलेल्या स्टेटमेंटमधील विविध रकमेबाबत स्पष्टीकरण मागितले आहे आणि त्याचे स्वतंत्र एजन्सीने ऑडिट करावे. लेखापरीक्षण पूर्ण झाल्यावर आणि सोसायटीच्या थकबाकीची पुष्टी बिल्डरकडून प्राप्त झाल्यावर आणि सभासदांनी सर्वसाधारण सभेत मंजूर केल्यावर सभासदांच्या देय व त्यांच्याकडील शिल्लक रकमेसह खात्याच्या वहीत आवश्यक नोंदी केल्या जातील. खात्याच्या अंतिम लेखापरीक्षित विवरणपत्राच्या प्राप्तीनंतर उद्भवू शकणाऱ्या ऍडजस्टमेंट्सवर आणि त्याचा परिणाम सोसायटीच्या कालावधीसाठी आणि निव्वळ संपत्तीवर होणारा परिणाम यावर आम्ही भाष्य करण्यास अक्षम आहोत.</t>
    </r>
  </si>
  <si>
    <r>
      <t xml:space="preserve"> एलिसियम कोऑपरेटिव्ह हाउसिंग सोसायटी लि</t>
    </r>
    <r>
      <rPr>
        <b/>
        <sz val="12"/>
        <color indexed="8"/>
        <rFont val="Book Antiqua"/>
        <family val="1"/>
      </rPr>
      <t xml:space="preserve"> (Regn. No. MUM/WF-N/HSG/(TC)/9619/2018-19)</t>
    </r>
    <r>
      <rPr>
        <sz val="12"/>
        <color indexed="8"/>
        <rFont val="Book Antiqua"/>
        <family val="1"/>
      </rPr>
      <t>(सोसायटी) 26 नोव्हेंबर 2018 रोजी एमसीएस कायदा, 1960 च्या कलम 9(1) अंतर्गत सहकारी गृहनिर्माण संस्था म्हणून नोंदणीकृत झाली. सोसायटी 320 सदस्यांसह नोंदणीकृत आहे.</t>
    </r>
  </si>
  <si>
    <t> सोसायटीने सिंकिंग फंड आणि दुरुस्ती आणि देखभाल निधीच्या मोजणीसाठी घेतलेल्या बांधकामाची किंमत तडकाफडकी दराने आहे. तथापि उपविधी क्र 13 (a) आणि 13 (c) नुसार सिंकिंग फंड आणि दुरुस्ती निधीची गणना इमारतीच्या बांधकामादरम्यान झालेल्या प्रत्येक फ्लॅटच्या बांधकाम खर्चावर केली गेली पाहिजे आणि वास्तुविशारदाने प्रमाणित केले पाहिजे. सोसायटीने बांधकामाच्या खर्चासाठी वास्तुविशारदाकडून प्रमाणपत्र मिळवून त्यानुसार सिंकिंग फंड व दुरुस्ती निधीची गणना करावी. या प्रकरणी लवकरात लवकर कार्यवाही करणे आवश्यक आहे.</t>
  </si>
  <si>
    <r>
      <t> ब)</t>
    </r>
    <r>
      <rPr>
        <sz val="7"/>
        <color indexed="8"/>
        <rFont val="Times New Roman"/>
        <family val="1"/>
      </rPr>
      <t xml:space="preserve"/>
    </r>
    <r>
      <rPr>
        <sz val="12"/>
        <color indexed="8"/>
        <rFont val="Book Antiqua"/>
        <family val="1"/>
      </rPr>
      <t> नामांकन</t>
    </r>
  </si>
  <si>
    <t> वर्षभरात, सोसायटीने रु.76,77,396.06/- ची अतिरिक्त कमाई केली आहे. सभासदांचे योगदान हे सोसायटीने केलेल्या खर्चापेक्षा जास्त आहे. सभासदांवर टाकल्या जाणार्‍या योगदानात सुधारणा करण्यासाठी सोसायटीने तातडीने पावले उचलली पाहिजेत.</t>
  </si>
  <si>
    <t xml:space="preserve">SD/-</t>
  </si>
  <si>
    <t xml:space="preserve"> UDIN: 22047723ASFMTC9302</t>
  </si>
  <si>
    <t xml:space="preserve"> UDIN क्रमांक 22047723ASFMTC9302</t>
  </si>
  <si>
    <t xml:space="preserve"> दिनांक: ३१ ऑगस्ट २०२२</t>
  </si>
  <si>
    <r>
      <rPr>
        <sz val="11.5"/>
        <color indexed="8"/>
        <rFont val="Book Antiqua"/>
        <family val="1"/>
      </rPr>
      <t> i</t>
    </r>
    <r>
      <rPr>
        <sz val="7"/>
        <color indexed="8"/>
        <rFont val="Times New Roman"/>
        <family val="1"/>
      </rPr>
      <t xml:space="preserve"/>
    </r>
    <r>
      <rPr>
        <sz val="11.5"/>
        <color indexed="8"/>
        <rFont val="Book Antiqua"/>
        <family val="1"/>
      </rPr>
      <t> या अहवालाद्वारे हाताळण्यात आलेले ताळेबंद, उत्पन्न आणि खर्च खाते आणि पावती आणि देयक खाते हे खाते आणि परताव्याच्या पुस्तकांशी सहमत आहेत.</t>
    </r>
  </si>
  <si>
    <r>
      <rPr>
        <sz val="11.5"/>
        <color indexed="8"/>
        <rFont val="Book Antiqua"/>
        <family val="1"/>
      </rPr>
      <t> ii</t>
    </r>
    <r>
      <rPr>
        <sz val="7"/>
        <color indexed="8"/>
        <rFont val="Times New Roman"/>
        <family val="1"/>
      </rPr>
      <t xml:space="preserve"/>
    </r>
    <r>
      <rPr>
        <sz val="11.5"/>
        <color indexed="8"/>
        <rFont val="Book Antiqua"/>
        <family val="1"/>
      </rPr>
      <t> आमच्या मते, या पुस्तकांच्या आमच्या तपासणीतून दिसून आल्याप्रमाणे कायद्याने आवश्यक असलेली योग्य हिशोबाची पुस्तके सोसायटीने ठेवली आहेत.</t>
    </r>
  </si>
  <si>
    <r>
      <rPr>
        <sz val="11.5"/>
        <color indexed="8"/>
        <rFont val="Book Antiqua"/>
        <family val="1"/>
      </rPr>
      <t> iii</t>
    </r>
    <r>
      <rPr>
        <sz val="7"/>
        <color indexed="8"/>
        <rFont val="Times New Roman"/>
        <family val="1"/>
      </rPr>
      <t xml:space="preserve"/>
    </r>
    <r>
      <rPr>
        <sz val="11.5"/>
        <color indexed="8"/>
        <rFont val="Book Antiqua"/>
        <family val="1"/>
      </rPr>
      <t> लेखापरीक्षणाखालील वर्षासाठी सोसायटीला "ब" वर्गीकरण देण्यात आले आहे</t>
    </r>
  </si>
  <si>
    <r>
      <t> आम्ही टीप क्रमांक 13 कडे लक्ष वेधतो</t>
    </r>
    <r>
      <rPr>
        <sz val="11.5"/>
        <color indexed="10"/>
        <rFont val="Book Antiqua"/>
        <family val="1"/>
      </rPr>
      <t xml:space="preserve"/>
    </r>
    <r>
      <rPr>
        <sz val="11.5"/>
        <color indexed="8"/>
        <rFont val="Book Antiqua"/>
        <family val="1"/>
      </rPr>
      <t>आर्थिक विवरणात, कोविड 19 च्या परिणामी समाजाला सामोरे जावे लागत असलेल्या आर्थिक आणि सामाजिक परिणामांचे वर्णन केले आहे, ज्यामुळे समाजाच्या एकूण कार्यपद्धतीवर, कामावर हजर असलेले कर्मचारी आणि समाजाला सेवा देणारे विक्रेते आणि व्यवस्थापनाच्या कमजोरी मूल्यांकनावर परिणाम होत आहे. 31 वर स्थिर मालमत्ता, प्राप्त करण्यायोग्य रक्कम इ</t>
    </r>
    <r>
      <rPr>
        <vertAlign val="superscript"/>
        <sz val="11.5"/>
        <color indexed="8"/>
        <rFont val="Book Antiqua"/>
        <family val="1"/>
      </rPr>
      <t> st</t>
    </r>
    <r>
      <rPr>
        <sz val="11.5"/>
        <color indexed="8"/>
        <rFont val="Book Antiqua"/>
        <family val="1"/>
      </rPr>
      <t xml:space="preserve"> मार्च २०२२.</t>
    </r>
  </si>
  <si>
    <r>
      <t xml:space="preserve"> संदर्भ: नियुक्ती पत्र दिनांक 11 मार्च 2022</t>
    </r>
    <r>
      <rPr>
        <b/>
        <u/>
        <sz val="11.5"/>
        <color indexed="8"/>
        <rFont val="Book Antiqua"/>
        <family val="1"/>
      </rPr>
      <t xml:space="preserve"> 2021-22 साठी वैधानिक लेखापरीक्षक म्हणून.</t>
    </r>
  </si>
  <si>
    <t xml:space="preserve"> SD/-</t>
  </si>
  <si>
    <t xml:space="preserve"> UDIN: 22047723ASFMTC9302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</si>
</sst>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3" formatCode="_ * #,##0.00_ ;_ * \-#,##0.00_ ;_ * &quot;-&quot;??_ ;_ @_ "/>
    <numFmt numFmtId="171" formatCode="_(* #,##0.00_);_(* \(#,##0.00\);_(* &quot;-&quot;??_);_(@_)"/>
    <numFmt numFmtId="179" formatCode="_-* #,##0.00_-;\-* #,##0.00_-;_-* &quot;-&quot;??_-;_-@_-"/>
    <numFmt numFmtId="196" formatCode="0.00_);\(0.00\)"/>
    <numFmt numFmtId="209" formatCode="_(* #,##0_);_(* \(#,##0\);_(* &quot;-&quot;??_);_(@_)"/>
  </numFmts>
  <fonts count="98" x14ac:knownFonts="1">
    <font>
      <sz val="11"/>
      <color indexed="8"/>
      <name val="Calibri"/>
    </font>
    <font>
      <sz val="11"/>
      <color indexed="60"/>
      <name val="Calibri"/>
      <family val="2"/>
    </font>
    <font>
      <b/>
      <sz val="13"/>
      <color indexed="56"/>
      <name val="Calibri"/>
      <family val="2"/>
    </font>
    <font>
      <sz val="11"/>
      <color indexed="9"/>
      <name val="Calibri"/>
      <family val="2"/>
    </font>
    <font>
      <b/>
      <sz val="11"/>
      <color indexed="52"/>
      <name val="Calibri"/>
      <family val="2"/>
    </font>
    <font>
      <b/>
      <sz val="11"/>
      <color indexed="56"/>
      <name val="Calibri"/>
      <family val="2"/>
    </font>
    <font>
      <sz val="11"/>
      <color indexed="52"/>
      <name val="Calibri"/>
      <family val="2"/>
    </font>
    <font>
      <b/>
      <sz val="18"/>
      <color indexed="56"/>
      <name val="Cambria"/>
      <family val="1"/>
    </font>
    <font>
      <sz val="11"/>
      <color indexed="20"/>
      <name val="Calibri"/>
      <family val="2"/>
    </font>
    <font>
      <sz val="10"/>
      <name val="Arial"/>
      <family val="2"/>
    </font>
    <font>
      <sz val="11"/>
      <color indexed="62"/>
      <name val="Calibri"/>
      <family val="2"/>
    </font>
    <font>
      <b/>
      <sz val="15"/>
      <color indexed="56"/>
      <name val="Calibri"/>
      <family val="2"/>
    </font>
    <font>
      <b/>
      <sz val="11"/>
      <color indexed="63"/>
      <name val="Calibri"/>
      <family val="2"/>
    </font>
    <font>
      <i/>
      <sz val="11"/>
      <color indexed="23"/>
      <name val="Calibri"/>
      <family val="2"/>
    </font>
    <font>
      <b/>
      <sz val="11"/>
      <color indexed="9"/>
      <name val="Calibri"/>
      <family val="2"/>
    </font>
    <font>
      <sz val="11"/>
      <color indexed="17"/>
      <name val="Calibri"/>
      <family val="2"/>
    </font>
    <font>
      <b/>
      <sz val="11"/>
      <color indexed="8"/>
      <name val="Calibri"/>
      <family val="2"/>
    </font>
    <font>
      <sz val="11"/>
      <color indexed="10"/>
      <name val="Calibri"/>
      <family val="2"/>
    </font>
    <font>
      <sz val="11"/>
      <color indexed="8"/>
      <name val="Calibri"/>
      <family val="2"/>
    </font>
    <font>
      <sz val="11"/>
      <name val="Book Antiqua"/>
      <family val="1"/>
    </font>
    <font>
      <b/>
      <sz val="10"/>
      <color indexed="8"/>
      <name val="Book Antiqua"/>
      <family val="1"/>
    </font>
    <font>
      <sz val="10"/>
      <color indexed="8"/>
      <name val="Book Antiqua"/>
      <family val="1"/>
    </font>
    <font>
      <b/>
      <sz val="10"/>
      <name val="Book Antiqua"/>
      <family val="1"/>
    </font>
    <font>
      <b/>
      <u/>
      <sz val="10"/>
      <color indexed="8"/>
      <name val="Book Antiqua"/>
      <family val="1"/>
    </font>
    <font>
      <sz val="10"/>
      <name val="Book Antiqua"/>
      <family val="1"/>
    </font>
    <font>
      <b/>
      <i/>
      <sz val="10"/>
      <color indexed="8"/>
      <name val="Book Antiqua"/>
      <family val="1"/>
    </font>
    <font>
      <i/>
      <sz val="10"/>
      <color indexed="8"/>
      <name val="Book Antiqua"/>
      <family val="1"/>
    </font>
    <font>
      <b/>
      <i/>
      <u/>
      <sz val="10"/>
      <name val="Book Antiqua"/>
      <family val="1"/>
    </font>
    <font>
      <b/>
      <i/>
      <sz val="10"/>
      <name val="Book Antiqua"/>
      <family val="1"/>
    </font>
    <font>
      <i/>
      <sz val="10"/>
      <name val="Book Antiqua"/>
      <family val="1"/>
    </font>
    <font>
      <u/>
      <sz val="10"/>
      <name val="Book Antiqua"/>
      <family val="1"/>
    </font>
    <font>
      <b/>
      <sz val="9"/>
      <name val="Book Antiqua"/>
      <family val="1"/>
    </font>
    <font>
      <sz val="11"/>
      <color indexed="8"/>
      <name val="Calibri"/>
      <family val="2"/>
    </font>
    <font>
      <sz val="11"/>
      <color indexed="8"/>
      <name val="Calibri"/>
      <family val="2"/>
    </font>
    <font>
      <u/>
      <sz val="10"/>
      <color indexed="8"/>
      <name val="Book Antiqua"/>
      <family val="1"/>
    </font>
    <font>
      <sz val="11"/>
      <color indexed="8"/>
      <name val="Book Antiqua"/>
      <family val="1"/>
    </font>
    <font>
      <b/>
      <u/>
      <sz val="11"/>
      <color indexed="8"/>
      <name val="Book Antiqua"/>
      <family val="1"/>
    </font>
    <font>
      <b/>
      <sz val="11"/>
      <color indexed="8"/>
      <name val="Book Antiqua"/>
      <family val="1"/>
    </font>
    <font>
      <b/>
      <sz val="12"/>
      <color indexed="8"/>
      <name val="Book Antiqua"/>
      <family val="1"/>
    </font>
    <font>
      <sz val="12"/>
      <color indexed="8"/>
      <name val="Book Antiqua"/>
      <family val="1"/>
    </font>
    <font>
      <b/>
      <u/>
      <sz val="12"/>
      <color indexed="8"/>
      <name val="Book Antiqua"/>
      <family val="1"/>
    </font>
    <font>
      <u/>
      <sz val="11"/>
      <color indexed="8"/>
      <name val="Book Antiqua"/>
      <family val="1"/>
    </font>
    <font>
      <sz val="10"/>
      <name val="Arial"/>
      <family val="2"/>
    </font>
    <font>
      <sz val="12"/>
      <color indexed="8"/>
      <name val="Book Antiqua"/>
      <family val="1"/>
    </font>
    <font>
      <vertAlign val="superscript"/>
      <sz val="12"/>
      <color indexed="8"/>
      <name val="Book Antiqua"/>
      <family val="1"/>
    </font>
    <font>
      <sz val="7"/>
      <color indexed="8"/>
      <name val="Times New Roman"/>
      <family val="1"/>
    </font>
    <font>
      <b/>
      <sz val="7"/>
      <color indexed="8"/>
      <name val="Times New Roman"/>
      <family val="1"/>
    </font>
    <font>
      <b/>
      <i/>
      <sz val="7"/>
      <color indexed="8"/>
      <name val="Times New Roman"/>
      <family val="1"/>
    </font>
    <font>
      <b/>
      <i/>
      <u/>
      <sz val="12"/>
      <color indexed="8"/>
      <name val="Book Antiqua"/>
      <family val="1"/>
    </font>
    <font>
      <b/>
      <i/>
      <sz val="12"/>
      <color indexed="8"/>
      <name val="Book Antiqua"/>
      <family val="1"/>
    </font>
    <font>
      <b/>
      <i/>
      <u/>
      <sz val="12"/>
      <color indexed="8"/>
      <name val="Book Antiqua"/>
      <family val="1"/>
    </font>
    <font>
      <b/>
      <i/>
      <u/>
      <sz val="12.5"/>
      <color indexed="8"/>
      <name val="Book Antiqua"/>
      <family val="1"/>
    </font>
    <font>
      <b/>
      <vertAlign val="superscript"/>
      <sz val="12"/>
      <color indexed="8"/>
      <name val="Book Antiqua"/>
      <family val="1"/>
    </font>
    <font>
      <sz val="12"/>
      <color indexed="8"/>
      <name val="Times New Roman"/>
      <family val="1"/>
    </font>
    <font>
      <b/>
      <sz val="12"/>
      <name val="Book Antiqua"/>
      <family val="1"/>
    </font>
    <font>
      <sz val="11"/>
      <name val="Calibri"/>
      <family val="2"/>
    </font>
    <font>
      <b/>
      <u/>
      <sz val="11.5"/>
      <color indexed="8"/>
      <name val="Book Antiqua"/>
      <family val="1"/>
    </font>
    <font>
      <sz val="11.5"/>
      <color indexed="8"/>
      <name val="Book Antiqua"/>
      <family val="1"/>
    </font>
    <font>
      <vertAlign val="superscript"/>
      <sz val="11.5"/>
      <color indexed="8"/>
      <name val="Book Antiqua"/>
      <family val="1"/>
    </font>
    <font>
      <u/>
      <sz val="11.5"/>
      <color indexed="8"/>
      <name val="Book Antiqua"/>
      <family val="1"/>
    </font>
    <font>
      <b/>
      <sz val="11.5"/>
      <color indexed="8"/>
      <name val="Book Antiqua"/>
      <family val="1"/>
    </font>
    <font>
      <sz val="11.5"/>
      <color indexed="10"/>
      <name val="Book Antiqua"/>
      <family val="1"/>
    </font>
    <font>
      <b/>
      <sz val="11"/>
      <name val="Book Antiqua"/>
      <family val="1"/>
    </font>
    <font>
      <b/>
      <u/>
      <sz val="14"/>
      <color indexed="8"/>
      <name val="Book Antiqua"/>
      <family val="1"/>
    </font>
    <font>
      <b/>
      <sz val="14"/>
      <color indexed="8"/>
      <name val="Book Antiqua"/>
      <family val="1"/>
    </font>
    <font>
      <sz val="9"/>
      <name val="Book Antiqua"/>
      <family val="1"/>
    </font>
    <font>
      <sz val="9"/>
      <color indexed="8"/>
      <name val="Book Antiqua"/>
      <family val="1"/>
    </font>
    <font>
      <u/>
      <sz val="12"/>
      <color indexed="8"/>
      <name val="Book Antiqua"/>
      <family val="1"/>
    </font>
    <font>
      <b/>
      <sz val="12"/>
      <color indexed="8"/>
      <name val="Book Antiqua"/>
      <family val="1"/>
    </font>
    <font>
      <sz val="11"/>
      <color theme="1"/>
      <name val="Calibri"/>
      <family val="2"/>
      <scheme val="minor"/>
    </font>
    <font>
      <sz val="10"/>
      <color theme="1"/>
      <name val="Book Antiqua"/>
      <family val="1"/>
    </font>
    <font>
      <b/>
      <sz val="10"/>
      <color theme="1"/>
      <name val="Book Antiqua"/>
      <family val="1"/>
    </font>
    <font>
      <sz val="11"/>
      <color theme="1"/>
      <name val="Book Antiqua"/>
      <family val="1"/>
    </font>
    <font>
      <b/>
      <sz val="12"/>
      <color rgb="FF000000"/>
      <name val="Book Antiqua"/>
      <family val="1"/>
    </font>
    <font>
      <u/>
      <sz val="11"/>
      <color theme="1"/>
      <name val="Book Antiqua"/>
      <family val="1"/>
    </font>
    <font>
      <b/>
      <sz val="11"/>
      <color theme="1"/>
      <name val="Book Antiqua"/>
      <family val="1"/>
    </font>
    <font>
      <sz val="12"/>
      <color rgb="FF000000"/>
      <name val="Book Antiqua"/>
      <family val="1"/>
    </font>
    <font>
      <b/>
      <i/>
      <sz val="12"/>
      <color rgb="FF000000"/>
      <name val="Book Antiqua"/>
      <family val="1"/>
    </font>
    <font>
      <sz val="12"/>
      <color rgb="FFFF0000"/>
      <name val="Book Antiqua"/>
      <family val="1"/>
    </font>
    <font>
      <sz val="10"/>
      <color rgb="FF000000"/>
      <name val="Book Antiqua"/>
      <family val="1"/>
    </font>
    <font>
      <b/>
      <u/>
      <sz val="12"/>
      <color rgb="FF000000"/>
      <name val="Book Antiqua"/>
      <family val="1"/>
    </font>
    <font>
      <u/>
      <sz val="12"/>
      <color rgb="FF000000"/>
      <name val="Book Antiqua"/>
      <family val="1"/>
    </font>
    <font>
      <sz val="12"/>
      <color rgb="FF000000"/>
      <name val="Symbol"/>
      <family val="1"/>
    </font>
    <font>
      <b/>
      <u/>
      <sz val="11.5"/>
      <color rgb="FF000000"/>
      <name val="Book Antiqua"/>
      <family val="1"/>
    </font>
    <font>
      <sz val="11.5"/>
      <color rgb="FF000000"/>
      <name val="Book Antiqua"/>
      <family val="1"/>
    </font>
    <font>
      <b/>
      <sz val="11.5"/>
      <color rgb="FF000000"/>
      <name val="Book Antiqua"/>
      <family val="1"/>
    </font>
    <font>
      <u/>
      <sz val="11.5"/>
      <color rgb="FF000000"/>
      <name val="Book Antiqua"/>
      <family val="1"/>
    </font>
    <font>
      <sz val="7"/>
      <color rgb="FF000000"/>
      <name val="Times New Roman"/>
      <family val="1"/>
    </font>
    <font>
      <b/>
      <sz val="11"/>
      <color rgb="FF000000"/>
      <name val="Book Antiqua"/>
      <family val="1"/>
    </font>
    <font>
      <sz val="11"/>
      <color rgb="FF000000"/>
      <name val="Book Antiqua"/>
      <family val="1"/>
    </font>
    <font>
      <sz val="9"/>
      <color theme="1"/>
      <name val="Book Antiqua"/>
      <family val="1"/>
    </font>
    <font>
      <b/>
      <sz val="9"/>
      <color theme="1"/>
      <name val="Book Antiqua"/>
      <family val="1"/>
    </font>
    <font>
      <sz val="9"/>
      <color rgb="FFFF0000"/>
      <name val="Book Antiqua"/>
      <family val="1"/>
    </font>
    <font>
      <b/>
      <sz val="9"/>
      <color rgb="FF000000"/>
      <name val="Book Antiqua"/>
      <family val="1"/>
    </font>
    <font>
      <sz val="9"/>
      <color rgb="FF000000"/>
      <name val="Book Antiqua"/>
      <family val="1"/>
    </font>
    <font>
      <sz val="11"/>
      <color rgb="FFFF0000"/>
      <name val="Calibri"/>
      <family val="2"/>
    </font>
    <font>
      <b/>
      <sz val="12"/>
      <color theme="1"/>
      <name val="Book Antiqua"/>
      <family val="1"/>
    </font>
    <font>
      <sz val="12"/>
      <color theme="1"/>
      <name val="Book Antiqua"/>
      <family val="1"/>
    </font>
  </fonts>
  <fills count="26">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9"/>
        <bgColor indexed="8"/>
      </patternFill>
    </fill>
    <fill>
      <patternFill patternType="solid">
        <fgColor indexed="26"/>
        <bgColor indexed="64"/>
      </patternFill>
    </fill>
    <fill>
      <patternFill patternType="solid">
        <fgColor rgb="FFFFFF00"/>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style="medium">
        <color indexed="64"/>
      </right>
      <top/>
      <bottom/>
      <diagonal/>
    </border>
    <border>
      <left style="medium">
        <color indexed="64"/>
      </left>
      <right/>
      <top/>
      <bottom/>
      <diagonal/>
    </border>
    <border>
      <left/>
      <right/>
      <top/>
      <bottom style="medium">
        <color indexed="64"/>
      </bottom>
      <diagonal/>
    </border>
    <border>
      <left/>
      <right style="medium">
        <color indexed="64"/>
      </right>
      <top/>
      <bottom style="medium">
        <color indexed="64"/>
      </bottom>
      <diagonal/>
    </border>
    <border>
      <left/>
      <right/>
      <top style="medium">
        <color indexed="64"/>
      </top>
      <bottom style="medium">
        <color indexed="64"/>
      </bottom>
      <diagonal/>
    </border>
    <border>
      <left/>
      <right style="thin">
        <color indexed="64"/>
      </right>
      <top/>
      <bottom/>
      <diagonal/>
    </border>
    <border>
      <left style="medium">
        <color indexed="64"/>
      </left>
      <right style="medium">
        <color indexed="64"/>
      </right>
      <top/>
      <bottom/>
      <diagonal/>
    </border>
    <border>
      <left/>
      <right style="medium">
        <color indexed="64"/>
      </right>
      <top style="medium">
        <color indexed="64"/>
      </top>
      <bottom style="medium">
        <color indexed="64"/>
      </bottom>
      <diagonal/>
    </border>
    <border>
      <left/>
      <right style="medium">
        <color indexed="64"/>
      </right>
      <top style="thin">
        <color indexed="64"/>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bottom/>
      <diagonal/>
    </border>
    <border>
      <left/>
      <right/>
      <top style="thin">
        <color indexed="64"/>
      </top>
      <bottom style="double">
        <color indexed="64"/>
      </bottom>
      <diagonal/>
    </border>
    <border>
      <left style="thin">
        <color indexed="64"/>
      </left>
      <right style="medium">
        <color indexed="64"/>
      </right>
      <top style="thin">
        <color indexed="64"/>
      </top>
      <bottom style="double">
        <color indexed="64"/>
      </bottom>
      <diagonal/>
    </border>
    <border>
      <left style="thin">
        <color indexed="64"/>
      </left>
      <right style="thin">
        <color indexed="64"/>
      </right>
      <top/>
      <bottom/>
      <diagonal/>
    </border>
    <border>
      <left/>
      <right style="medium">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thin">
        <color indexed="64"/>
      </left>
      <right style="thin">
        <color indexed="64"/>
      </right>
      <top style="medium">
        <color indexed="64"/>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style="thin">
        <color indexed="64"/>
      </top>
      <bottom style="double">
        <color indexed="64"/>
      </bottom>
      <diagonal/>
    </border>
    <border>
      <left style="medium">
        <color indexed="64"/>
      </left>
      <right/>
      <top/>
      <bottom style="medium">
        <color indexed="64"/>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diagonal/>
    </border>
    <border>
      <left/>
      <right style="medium">
        <color indexed="64"/>
      </right>
      <top style="medium">
        <color indexed="64"/>
      </top>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style="medium">
        <color indexed="64"/>
      </bottom>
      <diagonal/>
    </border>
    <border>
      <left style="thin">
        <color indexed="64"/>
      </left>
      <right/>
      <top/>
      <bottom/>
      <diagonal/>
    </border>
    <border>
      <left style="medium">
        <color indexed="64"/>
      </left>
      <right/>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style="thin">
        <color indexed="64"/>
      </right>
      <top style="medium">
        <color indexed="64"/>
      </top>
      <bottom style="medium">
        <color indexed="64"/>
      </bottom>
      <diagonal/>
    </border>
    <border>
      <left/>
      <right style="thin">
        <color indexed="64"/>
      </right>
      <top style="medium">
        <color indexed="64"/>
      </top>
      <bottom/>
      <diagonal/>
    </border>
    <border>
      <left/>
      <right/>
      <top/>
      <bottom style="thin">
        <color indexed="64"/>
      </bottom>
      <diagonal/>
    </border>
    <border>
      <left style="thin">
        <color indexed="8"/>
      </left>
      <right/>
      <top/>
      <bottom style="thin">
        <color indexed="8"/>
      </bottom>
      <diagonal/>
    </border>
    <border>
      <left/>
      <right style="thin">
        <color indexed="8"/>
      </right>
      <top/>
      <bottom style="thin">
        <color indexed="8"/>
      </bottom>
      <diagonal/>
    </border>
    <border>
      <left style="medium">
        <color indexed="64"/>
      </left>
      <right style="thin">
        <color indexed="64"/>
      </right>
      <top/>
      <bottom/>
      <diagonal/>
    </border>
    <border>
      <left style="medium">
        <color indexed="64"/>
      </left>
      <right/>
      <top/>
      <bottom style="double">
        <color indexed="64"/>
      </bottom>
      <diagonal/>
    </border>
    <border>
      <left style="medium">
        <color indexed="64"/>
      </left>
      <right style="medium">
        <color indexed="64"/>
      </right>
      <top/>
      <bottom style="double">
        <color indexed="64"/>
      </bottom>
      <diagonal/>
    </border>
    <border>
      <left/>
      <right style="medium">
        <color indexed="64"/>
      </right>
      <top/>
      <bottom style="double">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medium">
        <color indexed="64"/>
      </top>
      <bottom/>
      <diagonal/>
    </border>
    <border>
      <left style="medium">
        <color indexed="64"/>
      </left>
      <right style="thin">
        <color indexed="64"/>
      </right>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double">
        <color indexed="64"/>
      </bottom>
      <diagonal/>
    </border>
    <border>
      <left style="thin">
        <color indexed="64"/>
      </left>
      <right style="thin">
        <color indexed="64"/>
      </right>
      <top style="medium">
        <color indexed="64"/>
      </top>
      <bottom style="double">
        <color indexed="64"/>
      </bottom>
      <diagonal/>
    </border>
    <border>
      <left style="thin">
        <color indexed="64"/>
      </left>
      <right style="medium">
        <color indexed="64"/>
      </right>
      <top style="medium">
        <color indexed="64"/>
      </top>
      <bottom style="double">
        <color indexed="64"/>
      </bottom>
      <diagonal/>
    </border>
    <border>
      <left style="medium">
        <color indexed="64"/>
      </left>
      <right style="thin">
        <color indexed="64"/>
      </right>
      <top style="medium">
        <color indexed="64"/>
      </top>
      <bottom style="medium">
        <color indexed="64"/>
      </bottom>
      <diagonal/>
    </border>
    <border>
      <left/>
      <right style="medium">
        <color indexed="64"/>
      </right>
      <top/>
      <bottom style="thin">
        <color indexed="64"/>
      </bottom>
      <diagonal/>
    </border>
    <border>
      <left style="thin">
        <color indexed="64"/>
      </left>
      <right style="medium">
        <color indexed="64"/>
      </right>
      <top/>
      <bottom style="double">
        <color indexed="64"/>
      </bottom>
      <diagonal/>
    </border>
    <border>
      <left style="medium">
        <color indexed="64"/>
      </left>
      <right/>
      <top style="thin">
        <color indexed="64"/>
      </top>
      <bottom style="double">
        <color indexed="64"/>
      </bottom>
      <diagonal/>
    </border>
    <border>
      <left style="thin">
        <color indexed="64"/>
      </left>
      <right/>
      <top style="medium">
        <color indexed="64"/>
      </top>
      <bottom style="medium">
        <color indexed="64"/>
      </bottom>
      <diagonal/>
    </border>
    <border>
      <left style="medium">
        <color indexed="64"/>
      </left>
      <right/>
      <top style="thin">
        <color indexed="64"/>
      </top>
      <bottom/>
      <diagonal/>
    </border>
    <border>
      <left style="medium">
        <color indexed="64"/>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style="thin">
        <color indexed="64"/>
      </left>
      <right style="thin">
        <color indexed="64"/>
      </right>
      <top/>
      <bottom style="double">
        <color indexed="64"/>
      </bottom>
      <diagonal/>
    </border>
    <border>
      <left/>
      <right style="thin">
        <color indexed="64"/>
      </right>
      <top/>
      <bottom style="thin">
        <color indexed="64"/>
      </bottom>
      <diagonal/>
    </border>
    <border>
      <left/>
      <right/>
      <top/>
      <bottom style="double">
        <color indexed="64"/>
      </bottom>
      <diagonal/>
    </border>
    <border>
      <left style="thin">
        <color indexed="64"/>
      </left>
      <right/>
      <top/>
      <bottom style="double">
        <color indexed="64"/>
      </bottom>
      <diagonal/>
    </border>
    <border>
      <left/>
      <right style="thin">
        <color indexed="64"/>
      </right>
      <top style="thin">
        <color indexed="64"/>
      </top>
      <bottom style="double">
        <color indexed="64"/>
      </bottom>
      <diagonal/>
    </border>
    <border>
      <left/>
      <right/>
      <top style="thin">
        <color indexed="64"/>
      </top>
      <bottom style="thin">
        <color indexed="64"/>
      </bottom>
      <diagonal/>
    </border>
    <border>
      <left/>
      <right/>
      <top style="thin">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right style="medium">
        <color rgb="FF000000"/>
      </right>
      <top/>
      <bottom/>
      <diagonal/>
    </border>
    <border>
      <left/>
      <right style="medium">
        <color rgb="FF000000"/>
      </right>
      <top/>
      <bottom style="medium">
        <color rgb="FF000000"/>
      </bottom>
      <diagonal/>
    </border>
    <border>
      <left style="medium">
        <color rgb="FF000000"/>
      </left>
      <right style="medium">
        <color rgb="FF000000"/>
      </right>
      <top/>
      <bottom style="medium">
        <color rgb="FF000000"/>
      </bottom>
      <diagonal/>
    </border>
    <border>
      <left style="medium">
        <color rgb="FF000000"/>
      </left>
      <right style="medium">
        <color rgb="FF000000"/>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indexed="64"/>
      </bottom>
      <diagonal/>
    </border>
    <border>
      <left/>
      <right/>
      <top/>
      <bottom style="medium">
        <color rgb="FF000000"/>
      </bottom>
      <diagonal/>
    </border>
    <border>
      <left style="medium">
        <color rgb="FF000000"/>
      </left>
      <right style="medium">
        <color rgb="FF000000"/>
      </right>
      <top/>
      <bottom/>
      <diagonal/>
    </border>
    <border>
      <left/>
      <right/>
      <top style="medium">
        <color rgb="FF000000"/>
      </top>
      <bottom/>
      <diagonal/>
    </border>
  </borders>
  <cellStyleXfs count="55">
    <xf numFmtId="0" fontId="0" fillId="0" borderId="0"/>
    <xf numFmtId="0" fontId="18" fillId="2" borderId="0" applyNumberFormat="0" applyBorder="0" applyAlignment="0" applyProtection="0"/>
    <xf numFmtId="0" fontId="18" fillId="3" borderId="0" applyNumberFormat="0" applyBorder="0" applyAlignment="0" applyProtection="0"/>
    <xf numFmtId="0" fontId="18" fillId="4" borderId="0" applyNumberFormat="0" applyBorder="0" applyAlignment="0" applyProtection="0"/>
    <xf numFmtId="0" fontId="18" fillId="5" borderId="0" applyNumberFormat="0" applyBorder="0" applyAlignment="0" applyProtection="0"/>
    <xf numFmtId="0" fontId="18" fillId="6" borderId="0" applyNumberFormat="0" applyBorder="0" applyAlignment="0" applyProtection="0"/>
    <xf numFmtId="0" fontId="18" fillId="7" borderId="0" applyNumberFormat="0" applyBorder="0" applyAlignment="0" applyProtection="0"/>
    <xf numFmtId="0" fontId="18" fillId="8" borderId="0" applyNumberFormat="0" applyBorder="0" applyAlignment="0" applyProtection="0"/>
    <xf numFmtId="0" fontId="18" fillId="9" borderId="0" applyNumberFormat="0" applyBorder="0" applyAlignment="0" applyProtection="0"/>
    <xf numFmtId="0" fontId="18" fillId="10" borderId="0" applyNumberFormat="0" applyBorder="0" applyAlignment="0" applyProtection="0"/>
    <xf numFmtId="0" fontId="18" fillId="5" borderId="0" applyNumberFormat="0" applyBorder="0" applyAlignment="0" applyProtection="0"/>
    <xf numFmtId="0" fontId="18" fillId="8" borderId="0" applyNumberFormat="0" applyBorder="0" applyAlignment="0" applyProtection="0"/>
    <xf numFmtId="0" fontId="18" fillId="11" borderId="0" applyNumberFormat="0" applyBorder="0" applyAlignment="0" applyProtection="0"/>
    <xf numFmtId="0" fontId="3" fillId="12"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19" borderId="0" applyNumberFormat="0" applyBorder="0" applyAlignment="0" applyProtection="0"/>
    <xf numFmtId="0" fontId="8" fillId="3" borderId="0" applyNumberFormat="0" applyBorder="0" applyAlignment="0" applyProtection="0"/>
    <xf numFmtId="0" fontId="4" fillId="20" borderId="1" applyNumberFormat="0" applyAlignment="0" applyProtection="0"/>
    <xf numFmtId="0" fontId="14" fillId="21" borderId="2" applyNumberFormat="0" applyAlignment="0" applyProtection="0"/>
    <xf numFmtId="171" fontId="18" fillId="0" borderId="0" applyFont="0" applyFill="0" applyBorder="0" applyAlignment="0" applyProtection="0"/>
    <xf numFmtId="171" fontId="9" fillId="0" borderId="0" applyFont="0" applyFill="0" applyBorder="0" applyAlignment="0" applyProtection="0"/>
    <xf numFmtId="43" fontId="69" fillId="0" borderId="0" applyFont="0" applyFill="0" applyBorder="0" applyAlignment="0" applyProtection="0"/>
    <xf numFmtId="179" fontId="69" fillId="0" borderId="0" applyFont="0" applyFill="0" applyBorder="0" applyAlignment="0" applyProtection="0"/>
    <xf numFmtId="0" fontId="13" fillId="0" borderId="0" applyNumberFormat="0" applyFill="0" applyBorder="0" applyAlignment="0" applyProtection="0"/>
    <xf numFmtId="0" fontId="15" fillId="4" borderId="0" applyNumberFormat="0" applyBorder="0" applyAlignment="0" applyProtection="0"/>
    <xf numFmtId="0" fontId="11" fillId="0" borderId="3" applyNumberFormat="0" applyFill="0" applyAlignment="0" applyProtection="0"/>
    <xf numFmtId="0" fontId="2" fillId="0" borderId="4" applyNumberFormat="0" applyFill="0" applyAlignment="0" applyProtection="0"/>
    <xf numFmtId="0" fontId="5" fillId="0" borderId="5" applyNumberFormat="0" applyFill="0" applyAlignment="0" applyProtection="0"/>
    <xf numFmtId="0" fontId="5" fillId="0" borderId="0" applyNumberFormat="0" applyFill="0" applyBorder="0" applyAlignment="0" applyProtection="0"/>
    <xf numFmtId="0" fontId="10" fillId="7" borderId="1" applyNumberFormat="0" applyAlignment="0" applyProtection="0"/>
    <xf numFmtId="0" fontId="6" fillId="0" borderId="6" applyNumberFormat="0" applyFill="0" applyAlignment="0" applyProtection="0"/>
    <xf numFmtId="0" fontId="1" fillId="22" borderId="0" applyNumberFormat="0" applyBorder="0" applyAlignment="0" applyProtection="0"/>
    <xf numFmtId="0" fontId="9" fillId="0" borderId="0"/>
    <xf numFmtId="0" fontId="18" fillId="0" borderId="0"/>
    <xf numFmtId="0" fontId="9" fillId="0" borderId="0"/>
    <xf numFmtId="0" fontId="69" fillId="0" borderId="0"/>
    <xf numFmtId="0" fontId="32" fillId="23" borderId="0" applyFill="0" applyProtection="0"/>
    <xf numFmtId="0" fontId="18" fillId="23" borderId="0" applyFill="0" applyProtection="0"/>
    <xf numFmtId="0" fontId="33" fillId="23" borderId="0" applyFill="0" applyProtection="0"/>
    <xf numFmtId="0" fontId="42" fillId="0" borderId="0" applyNumberFormat="0" applyFill="0" applyBorder="0" applyAlignment="0" applyProtection="0"/>
    <xf numFmtId="0" fontId="18" fillId="24" borderId="7" applyNumberFormat="0" applyFont="0" applyAlignment="0" applyProtection="0"/>
    <xf numFmtId="0" fontId="12" fillId="20" borderId="8" applyNumberFormat="0" applyAlignment="0" applyProtection="0"/>
    <xf numFmtId="9" fontId="18" fillId="0" borderId="0" applyFont="0" applyFill="0" applyBorder="0" applyAlignment="0" applyProtection="0"/>
    <xf numFmtId="0" fontId="7" fillId="0" borderId="0" applyNumberFormat="0" applyFill="0" applyBorder="0" applyAlignment="0" applyProtection="0"/>
    <xf numFmtId="0" fontId="16" fillId="0" borderId="9" applyNumberFormat="0" applyFill="0" applyAlignment="0" applyProtection="0"/>
    <xf numFmtId="0" fontId="17" fillId="0" borderId="0" applyNumberFormat="0" applyFill="0" applyBorder="0" applyAlignment="0" applyProtection="0"/>
  </cellStyleXfs>
  <cellXfs count="980">
    <xf numFmtId="0" fontId="0" fillId="0" borderId="0" xfId="0"/>
    <xf numFmtId="0" fontId="21" fillId="0" borderId="0" xfId="41" applyFont="1" applyFill="1" applyAlignment="1">
      <alignment horizontal="center" vertical="center"/>
    </xf>
    <xf numFmtId="0" fontId="21" fillId="0" borderId="0" xfId="41" applyFont="1" applyFill="1" applyBorder="1" applyAlignment="1">
      <alignment horizontal="center" vertical="center"/>
    </xf>
    <xf numFmtId="0" fontId="20" fillId="0" borderId="0" xfId="41" applyFont="1" applyFill="1" applyBorder="1" applyAlignment="1">
      <alignment horizontal="left" vertical="center"/>
    </xf>
    <xf numFmtId="0" fontId="21" fillId="0" borderId="0" xfId="41" applyFont="1" applyFill="1" applyAlignment="1">
      <alignment vertical="center"/>
    </xf>
    <xf numFmtId="0" fontId="21" fillId="0" borderId="0" xfId="41" applyFont="1" applyFill="1" applyBorder="1" applyAlignment="1">
      <alignment vertical="center"/>
    </xf>
    <xf numFmtId="0" fontId="20" fillId="0" borderId="0" xfId="41" applyFont="1" applyFill="1" applyAlignment="1">
      <alignment vertical="center"/>
    </xf>
    <xf numFmtId="2" fontId="21" fillId="0" borderId="10" xfId="41" applyNumberFormat="1" applyFont="1" applyFill="1" applyBorder="1" applyAlignment="1">
      <alignment vertical="center"/>
    </xf>
    <xf numFmtId="2" fontId="21" fillId="0" borderId="0" xfId="41" applyNumberFormat="1" applyFont="1" applyFill="1" applyAlignment="1">
      <alignment vertical="center"/>
    </xf>
    <xf numFmtId="0" fontId="21" fillId="0" borderId="10" xfId="41" applyFont="1" applyFill="1" applyBorder="1" applyAlignment="1">
      <alignment vertical="center"/>
    </xf>
    <xf numFmtId="2" fontId="20" fillId="0" borderId="10" xfId="41" applyNumberFormat="1" applyFont="1" applyFill="1" applyBorder="1" applyAlignment="1">
      <alignment vertical="center"/>
    </xf>
    <xf numFmtId="0" fontId="21" fillId="0" borderId="11" xfId="41" applyFont="1" applyFill="1" applyBorder="1" applyAlignment="1">
      <alignment vertical="center"/>
    </xf>
    <xf numFmtId="2" fontId="21" fillId="0" borderId="0" xfId="41" applyNumberFormat="1" applyFont="1" applyFill="1" applyBorder="1" applyAlignment="1">
      <alignment vertical="center"/>
    </xf>
    <xf numFmtId="2" fontId="20" fillId="0" borderId="0" xfId="41" applyNumberFormat="1" applyFont="1" applyFill="1" applyAlignment="1">
      <alignment vertical="center"/>
    </xf>
    <xf numFmtId="2" fontId="20" fillId="0" borderId="0" xfId="41" applyNumberFormat="1" applyFont="1" applyFill="1" applyBorder="1" applyAlignment="1">
      <alignment vertical="center"/>
    </xf>
    <xf numFmtId="0" fontId="20" fillId="0" borderId="10" xfId="41" applyFont="1" applyFill="1" applyBorder="1" applyAlignment="1">
      <alignment horizontal="center" vertical="center" wrapText="1"/>
    </xf>
    <xf numFmtId="2" fontId="24" fillId="0" borderId="0" xfId="41" applyNumberFormat="1" applyFont="1" applyFill="1" applyBorder="1"/>
    <xf numFmtId="2" fontId="24" fillId="0" borderId="0" xfId="41" applyNumberFormat="1" applyFont="1" applyFill="1"/>
    <xf numFmtId="196" fontId="24" fillId="0" borderId="0" xfId="41" applyNumberFormat="1" applyFont="1" applyFill="1" applyBorder="1"/>
    <xf numFmtId="196" fontId="24" fillId="0" borderId="10" xfId="41" applyNumberFormat="1" applyFont="1" applyFill="1" applyBorder="1"/>
    <xf numFmtId="2" fontId="24" fillId="0" borderId="10" xfId="41" applyNumberFormat="1" applyFont="1" applyFill="1" applyBorder="1"/>
    <xf numFmtId="0" fontId="24" fillId="0" borderId="0" xfId="41" applyFont="1" applyFill="1" applyBorder="1"/>
    <xf numFmtId="0" fontId="22" fillId="0" borderId="0" xfId="41" applyFont="1" applyFill="1" applyBorder="1"/>
    <xf numFmtId="2" fontId="22" fillId="0" borderId="0" xfId="41" applyNumberFormat="1" applyFont="1" applyFill="1"/>
    <xf numFmtId="0" fontId="24" fillId="0" borderId="10" xfId="41" applyFont="1" applyFill="1" applyBorder="1"/>
    <xf numFmtId="0" fontId="28" fillId="0" borderId="0" xfId="41" applyFont="1" applyFill="1" applyBorder="1"/>
    <xf numFmtId="0" fontId="24" fillId="0" borderId="12" xfId="41" applyFont="1" applyFill="1" applyBorder="1"/>
    <xf numFmtId="0" fontId="29" fillId="0" borderId="13" xfId="41" applyFont="1" applyFill="1" applyBorder="1"/>
    <xf numFmtId="2" fontId="22" fillId="0" borderId="0" xfId="41" applyNumberFormat="1" applyFont="1" applyFill="1" applyBorder="1"/>
    <xf numFmtId="0" fontId="20" fillId="0" borderId="14" xfId="41" applyFont="1" applyFill="1" applyBorder="1" applyAlignment="1">
      <alignment horizontal="center" vertical="center"/>
    </xf>
    <xf numFmtId="0" fontId="20" fillId="0" borderId="0" xfId="41" applyFont="1" applyFill="1" applyBorder="1" applyAlignment="1">
      <alignment horizontal="center" vertical="center"/>
    </xf>
    <xf numFmtId="0" fontId="22" fillId="0" borderId="12" xfId="41" applyFont="1" applyFill="1" applyBorder="1"/>
    <xf numFmtId="0" fontId="20" fillId="0" borderId="12" xfId="41" applyFont="1" applyFill="1" applyBorder="1" applyAlignment="1">
      <alignment horizontal="center" vertical="center"/>
    </xf>
    <xf numFmtId="0" fontId="20" fillId="0" borderId="0" xfId="41" applyFont="1" applyFill="1" applyBorder="1" applyAlignment="1">
      <alignment vertical="center"/>
    </xf>
    <xf numFmtId="0" fontId="22" fillId="0" borderId="0" xfId="43" applyFont="1" applyFill="1" applyBorder="1" applyAlignment="1">
      <alignment horizontal="left"/>
    </xf>
    <xf numFmtId="0" fontId="26" fillId="0" borderId="0" xfId="41" applyFont="1" applyFill="1" applyAlignment="1">
      <alignment vertical="center"/>
    </xf>
    <xf numFmtId="0" fontId="26" fillId="0" borderId="0" xfId="41" applyFont="1" applyFill="1" applyAlignment="1">
      <alignment horizontal="center" vertical="center"/>
    </xf>
    <xf numFmtId="0" fontId="21" fillId="0" borderId="0" xfId="41" applyFont="1" applyFill="1" applyBorder="1" applyAlignment="1">
      <alignment horizontal="left" vertical="center"/>
    </xf>
    <xf numFmtId="0" fontId="26" fillId="0" borderId="0" xfId="41" applyFont="1" applyFill="1" applyBorder="1" applyAlignment="1">
      <alignment vertical="center"/>
    </xf>
    <xf numFmtId="0" fontId="26" fillId="0" borderId="0" xfId="41" applyFont="1" applyFill="1" applyBorder="1" applyAlignment="1">
      <alignment horizontal="center" vertical="center"/>
    </xf>
    <xf numFmtId="0" fontId="25" fillId="0" borderId="0" xfId="41" applyFont="1" applyFill="1" applyBorder="1" applyAlignment="1">
      <alignment horizontal="center" vertical="center"/>
    </xf>
    <xf numFmtId="0" fontId="20" fillId="0" borderId="0" xfId="43" applyFont="1" applyFill="1" applyBorder="1" applyAlignment="1">
      <alignment horizontal="left" vertical="center"/>
    </xf>
    <xf numFmtId="2" fontId="25" fillId="0" borderId="0" xfId="41" applyNumberFormat="1" applyFont="1" applyFill="1" applyBorder="1" applyAlignment="1">
      <alignment horizontal="left" vertical="center"/>
    </xf>
    <xf numFmtId="0" fontId="20" fillId="0" borderId="11" xfId="41" applyFont="1" applyFill="1" applyBorder="1" applyAlignment="1">
      <alignment vertical="center"/>
    </xf>
    <xf numFmtId="0" fontId="20" fillId="0" borderId="12" xfId="41" applyFont="1" applyFill="1" applyBorder="1" applyAlignment="1">
      <alignment vertical="center"/>
    </xf>
    <xf numFmtId="0" fontId="26" fillId="0" borderId="12" xfId="41" applyFont="1" applyFill="1" applyBorder="1" applyAlignment="1">
      <alignment horizontal="center" vertical="center"/>
    </xf>
    <xf numFmtId="0" fontId="21" fillId="0" borderId="12" xfId="41" applyFont="1" applyFill="1" applyBorder="1" applyAlignment="1">
      <alignment vertical="center"/>
    </xf>
    <xf numFmtId="0" fontId="21" fillId="0" borderId="13" xfId="41" applyFont="1" applyFill="1" applyBorder="1" applyAlignment="1">
      <alignment vertical="center"/>
    </xf>
    <xf numFmtId="171" fontId="70" fillId="0" borderId="15" xfId="28" applyFont="1" applyFill="1" applyBorder="1" applyAlignment="1">
      <alignment horizontal="left" vertical="center" indent="1"/>
    </xf>
    <xf numFmtId="171" fontId="21" fillId="0" borderId="15" xfId="28" applyFont="1" applyFill="1" applyBorder="1" applyAlignment="1">
      <alignment horizontal="left" vertical="center" wrapText="1" indent="1"/>
    </xf>
    <xf numFmtId="171" fontId="21" fillId="0" borderId="15" xfId="28" applyFont="1" applyFill="1" applyBorder="1" applyAlignment="1">
      <alignment horizontal="left" vertical="center" indent="1"/>
    </xf>
    <xf numFmtId="171" fontId="71" fillId="0" borderId="15" xfId="28" applyFont="1" applyFill="1" applyBorder="1" applyAlignment="1">
      <alignment horizontal="left" vertical="center" indent="1"/>
    </xf>
    <xf numFmtId="2" fontId="23" fillId="0" borderId="16" xfId="41" applyNumberFormat="1" applyFont="1" applyFill="1" applyBorder="1" applyAlignment="1">
      <alignment vertical="center"/>
    </xf>
    <xf numFmtId="196" fontId="22" fillId="0" borderId="17" xfId="41" applyNumberFormat="1" applyFont="1" applyFill="1" applyBorder="1" applyAlignment="1">
      <alignment horizontal="center" vertical="center" wrapText="1"/>
    </xf>
    <xf numFmtId="196" fontId="27" fillId="0" borderId="10" xfId="41" applyNumberFormat="1" applyFont="1" applyFill="1" applyBorder="1"/>
    <xf numFmtId="196" fontId="24" fillId="0" borderId="10" xfId="41" applyNumberFormat="1" applyFont="1" applyFill="1" applyBorder="1" applyAlignment="1"/>
    <xf numFmtId="196" fontId="24" fillId="0" borderId="10" xfId="41" applyNumberFormat="1" applyFont="1" applyFill="1" applyBorder="1" applyAlignment="1">
      <alignment horizontal="left" indent="1"/>
    </xf>
    <xf numFmtId="196" fontId="22" fillId="0" borderId="10" xfId="41" applyNumberFormat="1" applyFont="1" applyFill="1" applyBorder="1" applyAlignment="1">
      <alignment horizontal="center"/>
    </xf>
    <xf numFmtId="196" fontId="30" fillId="0" borderId="10" xfId="41" applyNumberFormat="1" applyFont="1" applyFill="1" applyBorder="1" applyAlignment="1"/>
    <xf numFmtId="196" fontId="24" fillId="0" borderId="10" xfId="41" applyNumberFormat="1" applyFont="1" applyFill="1" applyBorder="1" applyAlignment="1">
      <alignment horizontal="left" indent="2"/>
    </xf>
    <xf numFmtId="196" fontId="24" fillId="0" borderId="18" xfId="41" applyNumberFormat="1" applyFont="1" applyFill="1" applyBorder="1"/>
    <xf numFmtId="196" fontId="22" fillId="0" borderId="0" xfId="41" applyNumberFormat="1" applyFont="1" applyFill="1" applyBorder="1"/>
    <xf numFmtId="2" fontId="20" fillId="0" borderId="18" xfId="41" applyNumberFormat="1" applyFont="1" applyFill="1" applyBorder="1" applyAlignment="1">
      <alignment horizontal="center" vertical="center"/>
    </xf>
    <xf numFmtId="0" fontId="20" fillId="0" borderId="0" xfId="41" applyFont="1" applyFill="1" applyBorder="1" applyAlignment="1">
      <alignment horizontal="center" vertical="center" wrapText="1"/>
    </xf>
    <xf numFmtId="2" fontId="24" fillId="0" borderId="10" xfId="41" applyNumberFormat="1" applyFont="1" applyFill="1" applyBorder="1" applyAlignment="1">
      <alignment horizontal="left" indent="1"/>
    </xf>
    <xf numFmtId="171" fontId="22" fillId="0" borderId="0" xfId="28" applyFont="1" applyFill="1" applyBorder="1"/>
    <xf numFmtId="0" fontId="33" fillId="23" borderId="19" xfId="47" applyFill="1" applyBorder="1" applyProtection="1"/>
    <xf numFmtId="0" fontId="18" fillId="23" borderId="19" xfId="47" applyFont="1" applyFill="1" applyBorder="1" applyProtection="1"/>
    <xf numFmtId="0" fontId="18" fillId="0" borderId="0" xfId="0" applyFont="1"/>
    <xf numFmtId="2" fontId="0" fillId="0" borderId="0" xfId="0" applyNumberFormat="1"/>
    <xf numFmtId="0" fontId="18" fillId="0" borderId="0" xfId="0" applyFont="1" applyFill="1" applyBorder="1"/>
    <xf numFmtId="0" fontId="18" fillId="25" borderId="0" xfId="0" applyFont="1" applyFill="1"/>
    <xf numFmtId="0" fontId="18" fillId="25" borderId="0" xfId="0" applyFont="1" applyFill="1" applyBorder="1"/>
    <xf numFmtId="171" fontId="21" fillId="0" borderId="19" xfId="28" applyFont="1" applyFill="1" applyBorder="1" applyAlignment="1">
      <alignment vertical="center"/>
    </xf>
    <xf numFmtId="171" fontId="20" fillId="0" borderId="10" xfId="28" applyFont="1" applyFill="1" applyBorder="1" applyAlignment="1">
      <alignment vertical="center"/>
    </xf>
    <xf numFmtId="171" fontId="22" fillId="0" borderId="20" xfId="28" applyFont="1" applyFill="1" applyBorder="1"/>
    <xf numFmtId="171" fontId="22" fillId="0" borderId="10" xfId="28" applyFont="1" applyFill="1" applyBorder="1"/>
    <xf numFmtId="171" fontId="22" fillId="0" borderId="21" xfId="28" applyFont="1" applyFill="1" applyBorder="1"/>
    <xf numFmtId="171" fontId="22" fillId="0" borderId="22" xfId="28" applyFont="1" applyFill="1" applyBorder="1"/>
    <xf numFmtId="171" fontId="22" fillId="0" borderId="23" xfId="28" applyFont="1" applyFill="1" applyBorder="1"/>
    <xf numFmtId="171" fontId="20" fillId="0" borderId="24" xfId="28" applyFont="1" applyFill="1" applyBorder="1" applyAlignment="1">
      <alignment vertical="center"/>
    </xf>
    <xf numFmtId="171" fontId="20" fillId="0" borderId="23" xfId="28" applyFont="1" applyFill="1" applyBorder="1" applyAlignment="1">
      <alignment horizontal="center" vertical="center"/>
    </xf>
    <xf numFmtId="171" fontId="20" fillId="0" borderId="20" xfId="28" applyFont="1" applyFill="1" applyBorder="1" applyAlignment="1">
      <alignment horizontal="center" vertical="center" wrapText="1"/>
    </xf>
    <xf numFmtId="171" fontId="20" fillId="0" borderId="20" xfId="28" applyFont="1" applyFill="1" applyBorder="1" applyAlignment="1">
      <alignment vertical="center"/>
    </xf>
    <xf numFmtId="171" fontId="22" fillId="0" borderId="20" xfId="28" applyFont="1" applyFill="1" applyBorder="1" applyAlignment="1">
      <alignment vertical="center"/>
    </xf>
    <xf numFmtId="171" fontId="20" fillId="0" borderId="25" xfId="28" applyFont="1" applyFill="1" applyBorder="1" applyAlignment="1">
      <alignment vertical="center"/>
    </xf>
    <xf numFmtId="171" fontId="20" fillId="0" borderId="26" xfId="28" applyFont="1" applyFill="1" applyBorder="1" applyAlignment="1">
      <alignment vertical="center"/>
    </xf>
    <xf numFmtId="171" fontId="21" fillId="0" borderId="0" xfId="28" applyFont="1" applyFill="1" applyAlignment="1">
      <alignment vertical="center"/>
    </xf>
    <xf numFmtId="171" fontId="21" fillId="0" borderId="0" xfId="28" applyFont="1" applyFill="1" applyBorder="1" applyAlignment="1">
      <alignment vertical="center"/>
    </xf>
    <xf numFmtId="43" fontId="21" fillId="0" borderId="0" xfId="41" applyNumberFormat="1" applyFont="1" applyFill="1" applyBorder="1" applyAlignment="1">
      <alignment vertical="center"/>
    </xf>
    <xf numFmtId="2" fontId="24" fillId="0" borderId="27" xfId="41" applyNumberFormat="1" applyFont="1" applyFill="1" applyBorder="1"/>
    <xf numFmtId="2" fontId="22" fillId="0" borderId="10" xfId="41" applyNumberFormat="1" applyFont="1" applyBorder="1"/>
    <xf numFmtId="0" fontId="35" fillId="0" borderId="0" xfId="0" applyFont="1"/>
    <xf numFmtId="0" fontId="22" fillId="0" borderId="0" xfId="41" applyFont="1" applyFill="1" applyBorder="1" applyAlignment="1">
      <alignment horizontal="left"/>
    </xf>
    <xf numFmtId="2" fontId="28" fillId="0" borderId="0" xfId="41" applyNumberFormat="1" applyFont="1" applyFill="1" applyBorder="1" applyAlignment="1">
      <alignment horizontal="left"/>
    </xf>
    <xf numFmtId="0" fontId="31" fillId="0" borderId="0" xfId="41" applyFont="1" applyFill="1" applyBorder="1" applyAlignment="1">
      <alignment horizontal="left"/>
    </xf>
    <xf numFmtId="171" fontId="20" fillId="0" borderId="0" xfId="28" applyFont="1" applyFill="1" applyBorder="1" applyAlignment="1">
      <alignment vertical="center"/>
    </xf>
    <xf numFmtId="0" fontId="72" fillId="0" borderId="0" xfId="46" applyFont="1" applyFill="1" applyProtection="1"/>
    <xf numFmtId="2" fontId="72" fillId="0" borderId="0" xfId="46" applyNumberFormat="1" applyFont="1" applyFill="1" applyProtection="1"/>
    <xf numFmtId="2" fontId="22" fillId="0" borderId="14" xfId="41" applyNumberFormat="1" applyFont="1" applyFill="1" applyBorder="1" applyAlignment="1">
      <alignment horizontal="center" vertical="center" wrapText="1"/>
    </xf>
    <xf numFmtId="0" fontId="39" fillId="0" borderId="0" xfId="0" applyFont="1" applyAlignment="1">
      <alignment wrapText="1"/>
    </xf>
    <xf numFmtId="0" fontId="38" fillId="0" borderId="28" xfId="0" applyFont="1" applyBorder="1" applyAlignment="1">
      <alignment horizontal="center" vertical="center" wrapText="1"/>
    </xf>
    <xf numFmtId="0" fontId="39" fillId="0" borderId="0" xfId="0" applyFont="1" applyBorder="1" applyAlignment="1">
      <alignment wrapText="1"/>
    </xf>
    <xf numFmtId="0" fontId="38" fillId="0" borderId="0" xfId="0" applyFont="1" applyBorder="1" applyAlignment="1">
      <alignment horizontal="justify" vertical="center"/>
    </xf>
    <xf numFmtId="0" fontId="38" fillId="0" borderId="0" xfId="0" applyFont="1" applyBorder="1"/>
    <xf numFmtId="0" fontId="39" fillId="0" borderId="16" xfId="0" applyFont="1" applyBorder="1" applyAlignment="1">
      <alignment wrapText="1"/>
    </xf>
    <xf numFmtId="0" fontId="35" fillId="0" borderId="0" xfId="0" applyFont="1" applyAlignment="1">
      <alignment horizontal="center"/>
    </xf>
    <xf numFmtId="0" fontId="35" fillId="0" borderId="17" xfId="0" applyFont="1" applyBorder="1"/>
    <xf numFmtId="0" fontId="35" fillId="0" borderId="16" xfId="0" applyFont="1" applyBorder="1" applyAlignment="1">
      <alignment horizontal="center"/>
    </xf>
    <xf numFmtId="0" fontId="35" fillId="0" borderId="16" xfId="0" applyFont="1" applyBorder="1"/>
    <xf numFmtId="0" fontId="35" fillId="0" borderId="0" xfId="0" applyFont="1" applyBorder="1"/>
    <xf numFmtId="0" fontId="35" fillId="0" borderId="16" xfId="0" applyFont="1" applyBorder="1" applyAlignment="1">
      <alignment horizontal="center" vertical="center"/>
    </xf>
    <xf numFmtId="0" fontId="35" fillId="0" borderId="0" xfId="0" applyFont="1" applyBorder="1" applyAlignment="1">
      <alignment wrapText="1"/>
    </xf>
    <xf numFmtId="0" fontId="35" fillId="0" borderId="10" xfId="0" applyFont="1" applyBorder="1"/>
    <xf numFmtId="0" fontId="35" fillId="0" borderId="29" xfId="0" applyFont="1" applyBorder="1" applyAlignment="1"/>
    <xf numFmtId="0" fontId="35" fillId="0" borderId="14" xfId="0" applyFont="1" applyBorder="1" applyAlignment="1"/>
    <xf numFmtId="0" fontId="35" fillId="0" borderId="28" xfId="0" applyFont="1" applyBorder="1"/>
    <xf numFmtId="2" fontId="35" fillId="0" borderId="11" xfId="0" applyNumberFormat="1" applyFont="1" applyBorder="1" applyAlignment="1"/>
    <xf numFmtId="2" fontId="35" fillId="0" borderId="0" xfId="0" applyNumberFormat="1" applyFont="1" applyBorder="1" applyAlignment="1"/>
    <xf numFmtId="0" fontId="35" fillId="0" borderId="11" xfId="0" applyFont="1" applyBorder="1" applyAlignment="1"/>
    <xf numFmtId="0" fontId="35" fillId="0" borderId="0" xfId="0" applyFont="1" applyBorder="1" applyAlignment="1"/>
    <xf numFmtId="0" fontId="35" fillId="0" borderId="30" xfId="0" applyFont="1" applyBorder="1"/>
    <xf numFmtId="0" fontId="35" fillId="0" borderId="31" xfId="0" applyFont="1" applyBorder="1"/>
    <xf numFmtId="0" fontId="35" fillId="0" borderId="12" xfId="0" applyFont="1" applyBorder="1"/>
    <xf numFmtId="0" fontId="35" fillId="0" borderId="32" xfId="0" applyFont="1" applyBorder="1"/>
    <xf numFmtId="0" fontId="41" fillId="0" borderId="10" xfId="0" applyFont="1" applyBorder="1"/>
    <xf numFmtId="2" fontId="35" fillId="0" borderId="33" xfId="0" applyNumberFormat="1" applyFont="1" applyBorder="1" applyAlignment="1"/>
    <xf numFmtId="2" fontId="35" fillId="0" borderId="34" xfId="0" applyNumberFormat="1" applyFont="1" applyBorder="1" applyAlignment="1"/>
    <xf numFmtId="0" fontId="37" fillId="0" borderId="0" xfId="0" applyFont="1" applyBorder="1"/>
    <xf numFmtId="0" fontId="36" fillId="0" borderId="0" xfId="0" applyFont="1" applyBorder="1"/>
    <xf numFmtId="0" fontId="35" fillId="0" borderId="24" xfId="0" applyFont="1" applyBorder="1"/>
    <xf numFmtId="0" fontId="35" fillId="0" borderId="29" xfId="0" applyFont="1" applyBorder="1"/>
    <xf numFmtId="0" fontId="35" fillId="0" borderId="14" xfId="0" applyFont="1" applyBorder="1"/>
    <xf numFmtId="2" fontId="35" fillId="0" borderId="11" xfId="0" applyNumberFormat="1" applyFont="1" applyBorder="1" applyAlignment="1">
      <alignment horizontal="center"/>
    </xf>
    <xf numFmtId="0" fontId="35" fillId="0" borderId="35" xfId="0" applyFont="1" applyBorder="1"/>
    <xf numFmtId="0" fontId="35" fillId="0" borderId="31" xfId="0" applyFont="1" applyBorder="1" applyAlignment="1">
      <alignment horizontal="center"/>
    </xf>
    <xf numFmtId="0" fontId="35" fillId="0" borderId="13" xfId="0" applyFont="1" applyBorder="1"/>
    <xf numFmtId="0" fontId="41" fillId="0" borderId="0" xfId="0" applyFont="1" applyBorder="1"/>
    <xf numFmtId="0" fontId="35" fillId="0" borderId="11" xfId="0" applyFont="1" applyBorder="1" applyAlignment="1">
      <alignment horizontal="center"/>
    </xf>
    <xf numFmtId="0" fontId="35" fillId="0" borderId="29" xfId="0" applyFont="1" applyBorder="1" applyAlignment="1">
      <alignment horizontal="center" wrapText="1"/>
    </xf>
    <xf numFmtId="0" fontId="35" fillId="0" borderId="28" xfId="0" applyFont="1" applyBorder="1" applyAlignment="1">
      <alignment wrapText="1"/>
    </xf>
    <xf numFmtId="0" fontId="35" fillId="0" borderId="11" xfId="0" applyFont="1" applyFill="1" applyBorder="1"/>
    <xf numFmtId="0" fontId="35" fillId="0" borderId="0" xfId="0" applyFont="1" applyFill="1" applyBorder="1"/>
    <xf numFmtId="0" fontId="35" fillId="0" borderId="0" xfId="0" applyFont="1" applyFill="1" applyBorder="1" applyAlignment="1">
      <alignment wrapText="1"/>
    </xf>
    <xf numFmtId="2" fontId="35" fillId="0" borderId="11" xfId="0" applyNumberFormat="1" applyFont="1" applyFill="1" applyBorder="1" applyAlignment="1">
      <alignment wrapText="1"/>
    </xf>
    <xf numFmtId="2" fontId="35" fillId="0" borderId="11" xfId="0" applyNumberFormat="1" applyFont="1" applyBorder="1"/>
    <xf numFmtId="2" fontId="35" fillId="0" borderId="31" xfId="0" applyNumberFormat="1" applyFont="1" applyBorder="1"/>
    <xf numFmtId="2" fontId="35" fillId="0" borderId="0" xfId="0" applyNumberFormat="1" applyFont="1" applyBorder="1"/>
    <xf numFmtId="9" fontId="35" fillId="0" borderId="16" xfId="0" applyNumberFormat="1" applyFont="1" applyBorder="1"/>
    <xf numFmtId="0" fontId="35" fillId="0" borderId="31" xfId="0" applyFont="1" applyFill="1" applyBorder="1"/>
    <xf numFmtId="9" fontId="35" fillId="0" borderId="32" xfId="0" applyNumberFormat="1" applyFont="1" applyBorder="1"/>
    <xf numFmtId="9" fontId="35" fillId="0" borderId="0" xfId="0" applyNumberFormat="1" applyFont="1" applyBorder="1"/>
    <xf numFmtId="0" fontId="37" fillId="0" borderId="0" xfId="0" applyFont="1" applyFill="1" applyBorder="1"/>
    <xf numFmtId="0" fontId="35" fillId="0" borderId="32" xfId="0" applyFont="1" applyBorder="1" applyAlignment="1">
      <alignment horizontal="center"/>
    </xf>
    <xf numFmtId="0" fontId="37" fillId="0" borderId="12" xfId="0" applyFont="1" applyFill="1" applyBorder="1"/>
    <xf numFmtId="0" fontId="35" fillId="0" borderId="0" xfId="0" applyFont="1" applyAlignment="1">
      <alignment horizontal="left"/>
    </xf>
    <xf numFmtId="2" fontId="22" fillId="0" borderId="10" xfId="41" applyNumberFormat="1" applyFont="1" applyFill="1" applyBorder="1"/>
    <xf numFmtId="0" fontId="35" fillId="0" borderId="0" xfId="0" applyFont="1" applyBorder="1" applyAlignment="1">
      <alignment horizontal="center" vertical="center"/>
    </xf>
    <xf numFmtId="0" fontId="37" fillId="0" borderId="17" xfId="0" applyFont="1" applyBorder="1" applyAlignment="1">
      <alignment horizontal="center"/>
    </xf>
    <xf numFmtId="0" fontId="38" fillId="0" borderId="28" xfId="0" applyFont="1" applyBorder="1" applyAlignment="1">
      <alignment horizontal="center"/>
    </xf>
    <xf numFmtId="0" fontId="35" fillId="0" borderId="36" xfId="0" applyFont="1" applyBorder="1" applyAlignment="1">
      <alignment horizontal="center"/>
    </xf>
    <xf numFmtId="0" fontId="35" fillId="0" borderId="36" xfId="0" applyFont="1" applyBorder="1"/>
    <xf numFmtId="0" fontId="35" fillId="0" borderId="34" xfId="0" applyFont="1" applyBorder="1"/>
    <xf numFmtId="0" fontId="35" fillId="0" borderId="37" xfId="0" applyFont="1" applyBorder="1"/>
    <xf numFmtId="0" fontId="35" fillId="0" borderId="36" xfId="0" applyFont="1" applyBorder="1" applyAlignment="1">
      <alignment horizontal="center" vertical="center"/>
    </xf>
    <xf numFmtId="0" fontId="39" fillId="0" borderId="36" xfId="0" applyFont="1" applyBorder="1" applyAlignment="1">
      <alignment wrapText="1"/>
    </xf>
    <xf numFmtId="0" fontId="35" fillId="0" borderId="34" xfId="0" applyFont="1" applyBorder="1" applyAlignment="1">
      <alignment horizontal="left" wrapText="1"/>
    </xf>
    <xf numFmtId="0" fontId="35" fillId="0" borderId="11" xfId="0" applyFont="1" applyBorder="1" applyAlignment="1">
      <alignment horizontal="left"/>
    </xf>
    <xf numFmtId="0" fontId="73" fillId="0" borderId="11" xfId="0" applyFont="1" applyBorder="1" applyAlignment="1">
      <alignment horizontal="center" vertical="center"/>
    </xf>
    <xf numFmtId="0" fontId="35" fillId="0" borderId="0" xfId="0" applyFont="1" applyBorder="1" applyAlignment="1">
      <alignment horizontal="left"/>
    </xf>
    <xf numFmtId="0" fontId="35" fillId="0" borderId="0" xfId="0" applyFont="1" applyAlignment="1">
      <alignment horizontal="center" wrapText="1"/>
    </xf>
    <xf numFmtId="0" fontId="35" fillId="0" borderId="0" xfId="0" applyFont="1" applyAlignment="1">
      <alignment wrapText="1"/>
    </xf>
    <xf numFmtId="43" fontId="72" fillId="0" borderId="0" xfId="46" applyNumberFormat="1" applyFont="1" applyFill="1" applyProtection="1"/>
    <xf numFmtId="171" fontId="70" fillId="0" borderId="0" xfId="28" applyFont="1" applyFill="1" applyProtection="1"/>
    <xf numFmtId="171" fontId="70" fillId="0" borderId="11" xfId="28" applyFont="1" applyFill="1" applyBorder="1"/>
    <xf numFmtId="171" fontId="70" fillId="0" borderId="10" xfId="28" applyFont="1" applyFill="1" applyBorder="1"/>
    <xf numFmtId="171" fontId="70" fillId="0" borderId="16" xfId="28" applyFont="1" applyFill="1" applyBorder="1"/>
    <xf numFmtId="171" fontId="70" fillId="0" borderId="10" xfId="28" quotePrefix="1" applyFont="1" applyFill="1" applyBorder="1" applyAlignment="1">
      <alignment horizontal="center"/>
    </xf>
    <xf numFmtId="171" fontId="70" fillId="0" borderId="10" xfId="28" applyFont="1" applyFill="1" applyBorder="1" applyAlignment="1">
      <alignment horizontal="center"/>
    </xf>
    <xf numFmtId="171" fontId="72" fillId="0" borderId="19" xfId="28" applyFont="1" applyFill="1" applyBorder="1" applyProtection="1"/>
    <xf numFmtId="179" fontId="72" fillId="0" borderId="38" xfId="46" applyNumberFormat="1" applyFont="1" applyFill="1" applyBorder="1" applyProtection="1"/>
    <xf numFmtId="179" fontId="72" fillId="0" borderId="0" xfId="46" applyNumberFormat="1" applyFont="1" applyFill="1" applyProtection="1"/>
    <xf numFmtId="0" fontId="72" fillId="0" borderId="0" xfId="46" quotePrefix="1" applyFont="1" applyFill="1" applyProtection="1"/>
    <xf numFmtId="171" fontId="72" fillId="0" borderId="0" xfId="46" applyNumberFormat="1" applyFont="1" applyFill="1" applyProtection="1"/>
    <xf numFmtId="0" fontId="74" fillId="0" borderId="0" xfId="46" applyFont="1" applyFill="1" applyProtection="1"/>
    <xf numFmtId="171" fontId="24" fillId="0" borderId="39" xfId="28" applyFont="1" applyFill="1" applyBorder="1"/>
    <xf numFmtId="171" fontId="21" fillId="0" borderId="23" xfId="28" applyFont="1" applyFill="1" applyBorder="1" applyAlignment="1">
      <alignment vertical="center"/>
    </xf>
    <xf numFmtId="171" fontId="21" fillId="0" borderId="40" xfId="28" applyFont="1" applyFill="1" applyBorder="1" applyAlignment="1">
      <alignment vertical="center"/>
    </xf>
    <xf numFmtId="171" fontId="24" fillId="0" borderId="40" xfId="28" applyFont="1" applyFill="1" applyBorder="1"/>
    <xf numFmtId="171" fontId="24" fillId="0" borderId="23" xfId="28" applyFont="1" applyFill="1" applyBorder="1"/>
    <xf numFmtId="171" fontId="21" fillId="0" borderId="41" xfId="28" applyFont="1" applyFill="1" applyBorder="1" applyAlignment="1">
      <alignment vertical="center"/>
    </xf>
    <xf numFmtId="171" fontId="21" fillId="0" borderId="23" xfId="28" applyFont="1" applyFill="1" applyBorder="1" applyAlignment="1">
      <alignment horizontal="center" vertical="center"/>
    </xf>
    <xf numFmtId="171" fontId="24" fillId="0" borderId="23" xfId="28" applyFont="1" applyFill="1" applyBorder="1" applyAlignment="1">
      <alignment vertical="center"/>
    </xf>
    <xf numFmtId="171" fontId="20" fillId="0" borderId="42" xfId="28" applyFont="1" applyFill="1" applyBorder="1" applyAlignment="1">
      <alignment horizontal="center" vertical="center" wrapText="1"/>
    </xf>
    <xf numFmtId="171" fontId="20" fillId="0" borderId="43" xfId="28" applyFont="1" applyFill="1" applyBorder="1" applyAlignment="1">
      <alignment vertical="center"/>
    </xf>
    <xf numFmtId="171" fontId="20" fillId="0" borderId="44" xfId="28" applyFont="1" applyFill="1" applyBorder="1" applyAlignment="1">
      <alignment horizontal="center" vertical="center" wrapText="1"/>
    </xf>
    <xf numFmtId="171" fontId="20" fillId="0" borderId="0" xfId="28" applyFont="1" applyFill="1" applyAlignment="1">
      <alignment vertical="center"/>
    </xf>
    <xf numFmtId="171" fontId="20" fillId="0" borderId="16" xfId="28" applyFont="1" applyFill="1" applyBorder="1" applyAlignment="1">
      <alignment horizontal="center" vertical="center"/>
    </xf>
    <xf numFmtId="171" fontId="20" fillId="0" borderId="10" xfId="28" applyFont="1" applyFill="1" applyBorder="1" applyAlignment="1">
      <alignment horizontal="center" vertical="center"/>
    </xf>
    <xf numFmtId="171" fontId="21" fillId="0" borderId="16" xfId="28" applyFont="1" applyFill="1" applyBorder="1" applyAlignment="1">
      <alignment vertical="center"/>
    </xf>
    <xf numFmtId="171" fontId="21" fillId="0" borderId="10" xfId="28" applyFont="1" applyFill="1" applyBorder="1" applyAlignment="1">
      <alignment vertical="center"/>
    </xf>
    <xf numFmtId="171" fontId="21" fillId="0" borderId="39" xfId="28" applyFont="1" applyFill="1" applyBorder="1" applyAlignment="1">
      <alignment vertical="center"/>
    </xf>
    <xf numFmtId="171" fontId="21" fillId="0" borderId="35" xfId="28" applyFont="1" applyFill="1" applyBorder="1" applyAlignment="1">
      <alignment vertical="center"/>
    </xf>
    <xf numFmtId="171" fontId="20" fillId="0" borderId="45" xfId="28" applyFont="1" applyFill="1" applyBorder="1" applyAlignment="1">
      <alignment horizontal="center" vertical="center" wrapText="1"/>
    </xf>
    <xf numFmtId="171" fontId="21" fillId="0" borderId="45" xfId="28" applyFont="1" applyFill="1" applyBorder="1" applyAlignment="1">
      <alignment horizontal="center" vertical="center"/>
    </xf>
    <xf numFmtId="171" fontId="21" fillId="0" borderId="43" xfId="28" applyFont="1" applyFill="1" applyBorder="1" applyAlignment="1">
      <alignment vertical="center"/>
    </xf>
    <xf numFmtId="171" fontId="20" fillId="0" borderId="46" xfId="28" applyFont="1" applyFill="1" applyBorder="1" applyAlignment="1">
      <alignment horizontal="center" vertical="center" wrapText="1"/>
    </xf>
    <xf numFmtId="171" fontId="20" fillId="0" borderId="11" xfId="28" applyFont="1" applyFill="1" applyBorder="1" applyAlignment="1">
      <alignment horizontal="center" vertical="center" wrapText="1"/>
    </xf>
    <xf numFmtId="171" fontId="21" fillId="0" borderId="11" xfId="28" applyFont="1" applyFill="1" applyBorder="1" applyAlignment="1">
      <alignment horizontal="center" vertical="center"/>
    </xf>
    <xf numFmtId="171" fontId="23" fillId="0" borderId="11" xfId="28" applyFont="1" applyFill="1" applyBorder="1" applyAlignment="1">
      <alignment horizontal="left" vertical="center" indent="1"/>
    </xf>
    <xf numFmtId="171" fontId="21" fillId="0" borderId="11" xfId="28" applyFont="1" applyFill="1" applyBorder="1" applyAlignment="1">
      <alignment horizontal="right" vertical="center" wrapText="1"/>
    </xf>
    <xf numFmtId="171" fontId="21" fillId="0" borderId="11" xfId="28" applyFont="1" applyFill="1" applyBorder="1" applyAlignment="1">
      <alignment horizontal="left" vertical="center" indent="2"/>
    </xf>
    <xf numFmtId="171" fontId="21" fillId="0" borderId="11" xfId="28" applyFont="1" applyFill="1" applyBorder="1" applyAlignment="1">
      <alignment horizontal="right" vertical="center"/>
    </xf>
    <xf numFmtId="171" fontId="21" fillId="0" borderId="11" xfId="28" applyFont="1" applyFill="1" applyBorder="1" applyAlignment="1">
      <alignment horizontal="left" vertical="center" indent="1"/>
    </xf>
    <xf numFmtId="171" fontId="21" fillId="0" borderId="39" xfId="28" applyFont="1" applyFill="1" applyBorder="1" applyAlignment="1">
      <alignment horizontal="right" vertical="center"/>
    </xf>
    <xf numFmtId="171" fontId="21" fillId="0" borderId="11" xfId="28" applyFont="1" applyFill="1" applyBorder="1" applyAlignment="1">
      <alignment vertical="center"/>
    </xf>
    <xf numFmtId="171" fontId="20" fillId="0" borderId="47" xfId="28" applyFont="1" applyFill="1" applyBorder="1" applyAlignment="1">
      <alignment vertical="center"/>
    </xf>
    <xf numFmtId="171" fontId="21" fillId="0" borderId="47" xfId="28" applyFont="1" applyFill="1" applyBorder="1" applyAlignment="1">
      <alignment horizontal="center" vertical="center"/>
    </xf>
    <xf numFmtId="171" fontId="21" fillId="0" borderId="0" xfId="28" applyFont="1" applyFill="1" applyBorder="1" applyAlignment="1">
      <alignment horizontal="center" vertical="center"/>
    </xf>
    <xf numFmtId="171" fontId="21" fillId="0" borderId="48" xfId="28" applyFont="1" applyFill="1" applyBorder="1" applyAlignment="1">
      <alignment horizontal="center" vertical="center" wrapText="1"/>
    </xf>
    <xf numFmtId="171" fontId="21" fillId="0" borderId="15" xfId="28" applyFont="1" applyFill="1" applyBorder="1" applyAlignment="1">
      <alignment horizontal="center" vertical="center" wrapText="1"/>
    </xf>
    <xf numFmtId="171" fontId="20" fillId="0" borderId="10" xfId="28" applyFont="1" applyFill="1" applyBorder="1" applyAlignment="1">
      <alignment horizontal="center" vertical="center" wrapText="1"/>
    </xf>
    <xf numFmtId="171" fontId="21" fillId="0" borderId="48" xfId="28" applyFont="1" applyFill="1" applyBorder="1" applyAlignment="1">
      <alignment vertical="center"/>
    </xf>
    <xf numFmtId="171" fontId="21" fillId="0" borderId="15" xfId="28" applyFont="1" applyFill="1" applyBorder="1" applyAlignment="1">
      <alignment vertical="center"/>
    </xf>
    <xf numFmtId="171" fontId="24" fillId="0" borderId="10" xfId="28" applyFont="1" applyFill="1" applyBorder="1" applyAlignment="1">
      <alignment vertical="center"/>
    </xf>
    <xf numFmtId="171" fontId="21" fillId="0" borderId="0" xfId="28" applyFont="1" applyFill="1" applyBorder="1" applyAlignment="1">
      <alignment vertical="center" wrapText="1"/>
    </xf>
    <xf numFmtId="171" fontId="21" fillId="0" borderId="0" xfId="28" applyFont="1" applyFill="1" applyAlignment="1">
      <alignment vertical="center" wrapText="1"/>
    </xf>
    <xf numFmtId="171" fontId="21" fillId="0" borderId="15" xfId="28" applyFont="1" applyFill="1" applyBorder="1" applyAlignment="1">
      <alignment horizontal="center" vertical="center"/>
    </xf>
    <xf numFmtId="171" fontId="21" fillId="0" borderId="49" xfId="28" applyFont="1" applyFill="1" applyBorder="1" applyAlignment="1">
      <alignment vertical="center"/>
    </xf>
    <xf numFmtId="171" fontId="20" fillId="0" borderId="48" xfId="28" applyFont="1" applyFill="1" applyBorder="1" applyAlignment="1">
      <alignment horizontal="center" vertical="center"/>
    </xf>
    <xf numFmtId="171" fontId="20" fillId="0" borderId="15" xfId="28" applyFont="1" applyFill="1" applyBorder="1" applyAlignment="1">
      <alignment horizontal="center" vertical="center"/>
    </xf>
    <xf numFmtId="171" fontId="20" fillId="0" borderId="50" xfId="28" applyFont="1" applyFill="1" applyBorder="1" applyAlignment="1">
      <alignment horizontal="center" vertical="center"/>
    </xf>
    <xf numFmtId="171" fontId="21" fillId="0" borderId="48" xfId="28" applyFont="1" applyFill="1" applyBorder="1" applyAlignment="1">
      <alignment horizontal="left" vertical="center" indent="2"/>
    </xf>
    <xf numFmtId="171" fontId="24" fillId="0" borderId="11" xfId="28" applyFont="1" applyFill="1" applyBorder="1"/>
    <xf numFmtId="171" fontId="24" fillId="0" borderId="48" xfId="28" applyFont="1" applyFill="1" applyBorder="1"/>
    <xf numFmtId="171" fontId="21" fillId="0" borderId="51" xfId="28" applyFont="1" applyFill="1" applyBorder="1" applyAlignment="1">
      <alignment vertical="center"/>
    </xf>
    <xf numFmtId="171" fontId="20" fillId="0" borderId="52" xfId="28" applyFont="1" applyFill="1" applyBorder="1" applyAlignment="1">
      <alignment horizontal="center" vertical="center" wrapText="1"/>
    </xf>
    <xf numFmtId="171" fontId="20" fillId="0" borderId="14" xfId="28" applyFont="1" applyFill="1" applyBorder="1" applyAlignment="1">
      <alignment horizontal="center" vertical="center"/>
    </xf>
    <xf numFmtId="171" fontId="20" fillId="0" borderId="33" xfId="28" applyFont="1" applyFill="1" applyBorder="1" applyAlignment="1">
      <alignment horizontal="center" vertical="center"/>
    </xf>
    <xf numFmtId="171" fontId="20" fillId="0" borderId="53" xfId="28" applyFont="1" applyFill="1" applyBorder="1" applyAlignment="1">
      <alignment horizontal="center" vertical="center"/>
    </xf>
    <xf numFmtId="171" fontId="20" fillId="0" borderId="23" xfId="28" applyFont="1" applyFill="1" applyBorder="1" applyAlignment="1">
      <alignment horizontal="center" vertical="center" wrapText="1"/>
    </xf>
    <xf numFmtId="171" fontId="20" fillId="0" borderId="0" xfId="28" applyFont="1" applyFill="1" applyBorder="1" applyAlignment="1">
      <alignment horizontal="center" vertical="center"/>
    </xf>
    <xf numFmtId="171" fontId="21" fillId="0" borderId="11" xfId="28" applyFont="1" applyFill="1" applyBorder="1" applyAlignment="1">
      <alignment horizontal="left" vertical="center" wrapText="1" indent="1"/>
    </xf>
    <xf numFmtId="171" fontId="21" fillId="0" borderId="23" xfId="28" applyFont="1" applyFill="1" applyBorder="1" applyAlignment="1">
      <alignment horizontal="right" vertical="center"/>
    </xf>
    <xf numFmtId="171" fontId="21" fillId="0" borderId="0" xfId="28" applyFont="1" applyFill="1" applyBorder="1" applyAlignment="1">
      <alignment horizontal="right" vertical="center"/>
    </xf>
    <xf numFmtId="171" fontId="21" fillId="0" borderId="11" xfId="28" applyFont="1" applyFill="1" applyBorder="1" applyAlignment="1">
      <alignment horizontal="left" vertical="center" wrapText="1" indent="3"/>
    </xf>
    <xf numFmtId="171" fontId="70" fillId="0" borderId="40" xfId="28" applyFont="1" applyFill="1" applyBorder="1" applyAlignment="1">
      <alignment horizontal="right" vertical="center"/>
    </xf>
    <xf numFmtId="171" fontId="70" fillId="0" borderId="54" xfId="28" applyFont="1" applyFill="1" applyBorder="1" applyAlignment="1">
      <alignment horizontal="right" vertical="center"/>
    </xf>
    <xf numFmtId="171" fontId="71" fillId="0" borderId="23" xfId="28" applyFont="1" applyFill="1" applyBorder="1" applyAlignment="1">
      <alignment horizontal="right" vertical="center"/>
    </xf>
    <xf numFmtId="171" fontId="70" fillId="0" borderId="0" xfId="28" applyFont="1" applyFill="1" applyBorder="1" applyAlignment="1">
      <alignment horizontal="right" vertical="center"/>
    </xf>
    <xf numFmtId="171" fontId="21" fillId="0" borderId="11" xfId="28" applyFont="1" applyFill="1" applyBorder="1" applyAlignment="1">
      <alignment horizontal="center" vertical="center" wrapText="1"/>
    </xf>
    <xf numFmtId="171" fontId="71" fillId="0" borderId="0" xfId="28" applyFont="1" applyFill="1" applyBorder="1" applyAlignment="1">
      <alignment horizontal="right" vertical="center"/>
    </xf>
    <xf numFmtId="171" fontId="70" fillId="0" borderId="23" xfId="28" applyFont="1" applyFill="1" applyBorder="1" applyAlignment="1">
      <alignment horizontal="right" vertical="center"/>
    </xf>
    <xf numFmtId="171" fontId="21" fillId="0" borderId="11" xfId="28" applyFont="1" applyFill="1" applyBorder="1" applyAlignment="1">
      <alignment horizontal="left" vertical="center" indent="4"/>
    </xf>
    <xf numFmtId="171" fontId="20" fillId="0" borderId="0" xfId="28" applyFont="1" applyFill="1" applyBorder="1" applyAlignment="1">
      <alignment horizontal="right" vertical="center"/>
    </xf>
    <xf numFmtId="171" fontId="21" fillId="0" borderId="11" xfId="28" applyFont="1" applyFill="1" applyBorder="1" applyAlignment="1">
      <alignment horizontal="left" vertical="center" indent="3"/>
    </xf>
    <xf numFmtId="171" fontId="20" fillId="0" borderId="23" xfId="28" applyFont="1" applyFill="1" applyBorder="1" applyAlignment="1">
      <alignment horizontal="right" vertical="center"/>
    </xf>
    <xf numFmtId="171" fontId="20" fillId="0" borderId="41" xfId="28" applyFont="1" applyFill="1" applyBorder="1" applyAlignment="1">
      <alignment horizontal="right" vertical="center"/>
    </xf>
    <xf numFmtId="171" fontId="23" fillId="0" borderId="0" xfId="28" applyFont="1" applyFill="1" applyAlignment="1">
      <alignment vertical="center"/>
    </xf>
    <xf numFmtId="171" fontId="19" fillId="0" borderId="19" xfId="28" applyFont="1" applyFill="1" applyBorder="1" applyAlignment="1">
      <alignment horizontal="left" vertical="top" wrapText="1"/>
    </xf>
    <xf numFmtId="171" fontId="24" fillId="0" borderId="19" xfId="28" applyFont="1" applyFill="1" applyBorder="1" applyAlignment="1">
      <alignment horizontal="left"/>
    </xf>
    <xf numFmtId="171" fontId="21" fillId="0" borderId="0" xfId="28" applyFont="1" applyFill="1" applyAlignment="1">
      <alignment horizontal="right" vertical="center"/>
    </xf>
    <xf numFmtId="171" fontId="16" fillId="0" borderId="19" xfId="28" applyFont="1" applyFill="1" applyBorder="1" applyAlignment="1" applyProtection="1">
      <alignment horizontal="center"/>
    </xf>
    <xf numFmtId="171" fontId="24" fillId="0" borderId="16" xfId="28" applyFont="1" applyFill="1" applyBorder="1" applyAlignment="1">
      <alignment horizontal="left"/>
    </xf>
    <xf numFmtId="171" fontId="0" fillId="0" borderId="19" xfId="28" applyFont="1" applyFill="1" applyBorder="1" applyProtection="1"/>
    <xf numFmtId="171" fontId="24" fillId="0" borderId="23" xfId="28" applyFont="1" applyFill="1" applyBorder="1" applyAlignment="1">
      <alignment horizontal="left" indent="2"/>
    </xf>
    <xf numFmtId="171" fontId="0" fillId="0" borderId="55" xfId="28" applyFont="1" applyFill="1" applyBorder="1" applyProtection="1"/>
    <xf numFmtId="171" fontId="0" fillId="0" borderId="56" xfId="28" applyFont="1" applyFill="1" applyBorder="1" applyProtection="1"/>
    <xf numFmtId="0" fontId="21" fillId="0" borderId="31" xfId="41" applyFont="1" applyFill="1" applyBorder="1" applyAlignment="1">
      <alignment vertical="center"/>
    </xf>
    <xf numFmtId="0" fontId="20" fillId="0" borderId="16" xfId="41" applyFont="1" applyFill="1" applyBorder="1" applyAlignment="1">
      <alignment horizontal="center" vertical="center" wrapText="1"/>
    </xf>
    <xf numFmtId="0" fontId="20" fillId="0" borderId="28" xfId="41" applyFont="1" applyFill="1" applyBorder="1" applyAlignment="1">
      <alignment horizontal="center" vertical="center" wrapText="1"/>
    </xf>
    <xf numFmtId="0" fontId="23" fillId="0" borderId="16" xfId="41" applyFont="1" applyFill="1" applyBorder="1" applyAlignment="1">
      <alignment horizontal="center" vertical="center"/>
    </xf>
    <xf numFmtId="0" fontId="21" fillId="0" borderId="16" xfId="41" applyFont="1" applyFill="1" applyBorder="1" applyAlignment="1">
      <alignment horizontal="center" vertical="center"/>
    </xf>
    <xf numFmtId="2" fontId="21" fillId="0" borderId="16" xfId="41" applyNumberFormat="1" applyFont="1" applyFill="1" applyBorder="1" applyAlignment="1">
      <alignment horizontal="center" vertical="center"/>
    </xf>
    <xf numFmtId="1" fontId="21" fillId="0" borderId="16" xfId="41" applyNumberFormat="1" applyFont="1" applyFill="1" applyBorder="1" applyAlignment="1">
      <alignment horizontal="center" vertical="center"/>
    </xf>
    <xf numFmtId="1" fontId="23" fillId="0" borderId="16" xfId="41" applyNumberFormat="1" applyFont="1" applyFill="1" applyBorder="1" applyAlignment="1">
      <alignment horizontal="center" vertical="center"/>
    </xf>
    <xf numFmtId="2" fontId="21" fillId="0" borderId="20" xfId="41" applyNumberFormat="1" applyFont="1" applyFill="1" applyBorder="1" applyAlignment="1">
      <alignment vertical="center"/>
    </xf>
    <xf numFmtId="2" fontId="21" fillId="0" borderId="39" xfId="41" applyNumberFormat="1" applyFont="1" applyFill="1" applyBorder="1" applyAlignment="1">
      <alignment horizontal="center" vertical="center"/>
    </xf>
    <xf numFmtId="2" fontId="21" fillId="0" borderId="57" xfId="28" applyNumberFormat="1" applyFont="1" applyFill="1" applyBorder="1" applyAlignment="1">
      <alignment vertical="center"/>
    </xf>
    <xf numFmtId="2" fontId="20" fillId="0" borderId="10" xfId="28" applyNumberFormat="1" applyFont="1" applyFill="1" applyBorder="1" applyAlignment="1">
      <alignment vertical="center"/>
    </xf>
    <xf numFmtId="0" fontId="28" fillId="0" borderId="0" xfId="41" applyFont="1" applyBorder="1"/>
    <xf numFmtId="0" fontId="22" fillId="0" borderId="0" xfId="41" applyFont="1" applyBorder="1"/>
    <xf numFmtId="2" fontId="22" fillId="0" borderId="0" xfId="41" applyNumberFormat="1" applyFont="1" applyBorder="1"/>
    <xf numFmtId="171" fontId="24" fillId="0" borderId="15" xfId="28" applyFont="1" applyFill="1" applyBorder="1"/>
    <xf numFmtId="2" fontId="24" fillId="0" borderId="15" xfId="41" applyNumberFormat="1" applyFont="1" applyFill="1" applyBorder="1"/>
    <xf numFmtId="171" fontId="24" fillId="0" borderId="10" xfId="28" applyFont="1" applyFill="1" applyBorder="1"/>
    <xf numFmtId="171" fontId="22" fillId="0" borderId="18" xfId="28" applyFont="1" applyFill="1" applyBorder="1"/>
    <xf numFmtId="2" fontId="24" fillId="0" borderId="53" xfId="41" applyNumberFormat="1" applyFont="1" applyFill="1" applyBorder="1"/>
    <xf numFmtId="0" fontId="35" fillId="0" borderId="0" xfId="0" applyFont="1" applyBorder="1" applyAlignment="1">
      <alignment vertical="center"/>
    </xf>
    <xf numFmtId="171" fontId="20" fillId="0" borderId="28" xfId="28" applyFont="1" applyFill="1" applyBorder="1" applyAlignment="1">
      <alignment horizontal="center" vertical="center"/>
    </xf>
    <xf numFmtId="171" fontId="21" fillId="0" borderId="58" xfId="28" applyFont="1" applyFill="1" applyBorder="1" applyAlignment="1">
      <alignment vertical="center"/>
    </xf>
    <xf numFmtId="171" fontId="20" fillId="0" borderId="59" xfId="28" applyFont="1" applyFill="1" applyBorder="1" applyAlignment="1">
      <alignment horizontal="center" vertical="center"/>
    </xf>
    <xf numFmtId="171" fontId="20" fillId="0" borderId="60" xfId="28" applyFont="1" applyFill="1" applyBorder="1" applyAlignment="1">
      <alignment horizontal="right" vertical="center"/>
    </xf>
    <xf numFmtId="0" fontId="38" fillId="0" borderId="0" xfId="0" applyFont="1" applyBorder="1" applyAlignment="1">
      <alignment horizontal="justify"/>
    </xf>
    <xf numFmtId="2" fontId="71" fillId="0" borderId="0" xfId="41" applyNumberFormat="1" applyFont="1" applyFill="1" applyBorder="1" applyAlignment="1">
      <alignment vertical="center"/>
    </xf>
    <xf numFmtId="0" fontId="20" fillId="0" borderId="33" xfId="41" applyFont="1" applyFill="1" applyBorder="1" applyAlignment="1">
      <alignment horizontal="center" vertical="center"/>
    </xf>
    <xf numFmtId="0" fontId="20" fillId="0" borderId="27" xfId="41" applyFont="1" applyFill="1" applyBorder="1" applyAlignment="1">
      <alignment horizontal="center" vertical="center" wrapText="1"/>
    </xf>
    <xf numFmtId="0" fontId="21" fillId="0" borderId="23" xfId="41" applyFont="1" applyFill="1" applyBorder="1" applyAlignment="1">
      <alignment vertical="center"/>
    </xf>
    <xf numFmtId="2" fontId="21" fillId="0" borderId="11" xfId="28" applyNumberFormat="1" applyFont="1" applyFill="1" applyBorder="1" applyAlignment="1">
      <alignment vertical="center"/>
    </xf>
    <xf numFmtId="2" fontId="21" fillId="0" borderId="11" xfId="41" applyNumberFormat="1" applyFont="1" applyFill="1" applyBorder="1" applyAlignment="1">
      <alignment vertical="center"/>
    </xf>
    <xf numFmtId="0" fontId="75" fillId="0" borderId="0" xfId="46" applyFont="1" applyFill="1" applyProtection="1"/>
    <xf numFmtId="171" fontId="70" fillId="0" borderId="40" xfId="29" applyFont="1" applyFill="1" applyBorder="1" applyAlignment="1">
      <alignment horizontal="center" vertical="center" wrapText="1"/>
    </xf>
    <xf numFmtId="171" fontId="70" fillId="0" borderId="40" xfId="28" applyFont="1" applyFill="1" applyBorder="1" applyAlignment="1">
      <alignment horizontal="center" vertical="center"/>
    </xf>
    <xf numFmtId="171" fontId="71" fillId="0" borderId="41" xfId="29" applyFont="1" applyFill="1" applyBorder="1" applyAlignment="1">
      <alignment horizontal="center" vertical="center" wrapText="1"/>
    </xf>
    <xf numFmtId="171" fontId="71" fillId="0" borderId="41" xfId="29" applyFont="1" applyFill="1" applyBorder="1" applyAlignment="1">
      <alignment horizontal="center" vertical="center"/>
    </xf>
    <xf numFmtId="171" fontId="71" fillId="0" borderId="24" xfId="29" applyFont="1" applyFill="1" applyBorder="1" applyAlignment="1">
      <alignment horizontal="center" vertical="center"/>
    </xf>
    <xf numFmtId="171" fontId="71" fillId="0" borderId="0" xfId="28" applyFont="1" applyFill="1" applyProtection="1"/>
    <xf numFmtId="0" fontId="40" fillId="0" borderId="0" xfId="0" applyFont="1" applyAlignment="1">
      <alignment horizontal="center" vertical="center"/>
    </xf>
    <xf numFmtId="0" fontId="73" fillId="0" borderId="0" xfId="0" applyFont="1" applyAlignment="1">
      <alignment horizontal="justify" vertical="center"/>
    </xf>
    <xf numFmtId="0" fontId="76" fillId="0" borderId="0" xfId="0" applyFont="1" applyAlignment="1">
      <alignment vertical="center"/>
    </xf>
    <xf numFmtId="0" fontId="76" fillId="0" borderId="0" xfId="0" applyFont="1" applyAlignment="1">
      <alignment horizontal="justify" vertical="center"/>
    </xf>
    <xf numFmtId="0" fontId="38" fillId="0" borderId="0" xfId="0" applyFont="1" applyAlignment="1">
      <alignment horizontal="justify" vertical="center"/>
    </xf>
    <xf numFmtId="0" fontId="77" fillId="0" borderId="0" xfId="0" applyFont="1" applyAlignment="1">
      <alignment horizontal="justify" vertical="center"/>
    </xf>
    <xf numFmtId="0" fontId="39" fillId="0" borderId="0" xfId="0" applyFont="1" applyAlignment="1">
      <alignment horizontal="justify" vertical="center"/>
    </xf>
    <xf numFmtId="0" fontId="49" fillId="0" borderId="0" xfId="0" applyFont="1" applyAlignment="1">
      <alignment horizontal="justify" vertical="center"/>
    </xf>
    <xf numFmtId="0" fontId="78" fillId="0" borderId="0" xfId="0" applyFont="1" applyAlignment="1">
      <alignment horizontal="justify" vertical="center"/>
    </xf>
    <xf numFmtId="0" fontId="79" fillId="0" borderId="28" xfId="0" applyFont="1" applyBorder="1" applyAlignment="1">
      <alignment vertical="center"/>
    </xf>
    <xf numFmtId="0" fontId="79" fillId="0" borderId="17" xfId="0" applyFont="1" applyBorder="1" applyAlignment="1">
      <alignment vertical="center"/>
    </xf>
    <xf numFmtId="14" fontId="79" fillId="0" borderId="32" xfId="0" applyNumberFormat="1" applyFont="1" applyBorder="1" applyAlignment="1">
      <alignment horizontal="right" vertical="center"/>
    </xf>
    <xf numFmtId="0" fontId="79" fillId="0" borderId="13" xfId="0" applyFont="1" applyBorder="1" applyAlignment="1">
      <alignment horizontal="right" vertical="center"/>
    </xf>
    <xf numFmtId="0" fontId="79" fillId="0" borderId="13" xfId="0" applyFont="1" applyBorder="1" applyAlignment="1">
      <alignment vertical="center"/>
    </xf>
    <xf numFmtId="4" fontId="79" fillId="0" borderId="13" xfId="0" applyNumberFormat="1" applyFont="1" applyBorder="1" applyAlignment="1">
      <alignment horizontal="right" vertical="center"/>
    </xf>
    <xf numFmtId="0" fontId="72" fillId="0" borderId="61" xfId="46" applyFont="1" applyFill="1" applyBorder="1" applyProtection="1"/>
    <xf numFmtId="0" fontId="72" fillId="0" borderId="61" xfId="46" applyFont="1" applyFill="1" applyBorder="1" applyAlignment="1" applyProtection="1">
      <alignment horizontal="left"/>
    </xf>
    <xf numFmtId="0" fontId="75" fillId="0" borderId="62" xfId="46" applyFont="1" applyFill="1" applyBorder="1" applyProtection="1"/>
    <xf numFmtId="0" fontId="75" fillId="0" borderId="63" xfId="46" applyFont="1" applyFill="1" applyBorder="1" applyProtection="1"/>
    <xf numFmtId="171" fontId="75" fillId="0" borderId="63" xfId="28" applyFont="1" applyFill="1" applyBorder="1" applyProtection="1"/>
    <xf numFmtId="0" fontId="72" fillId="0" borderId="64" xfId="46" applyFont="1" applyFill="1" applyBorder="1" applyProtection="1"/>
    <xf numFmtId="171" fontId="72" fillId="0" borderId="65" xfId="28" applyFont="1" applyFill="1" applyBorder="1" applyProtection="1"/>
    <xf numFmtId="0" fontId="18" fillId="0" borderId="0" xfId="42"/>
    <xf numFmtId="0" fontId="38" fillId="0" borderId="0" xfId="42" applyFont="1" applyAlignment="1">
      <alignment horizontal="justify" vertical="center"/>
    </xf>
    <xf numFmtId="0" fontId="73" fillId="0" borderId="96" xfId="42" applyFont="1" applyBorder="1" applyAlignment="1">
      <alignment horizontal="center" wrapText="1"/>
    </xf>
    <xf numFmtId="0" fontId="73" fillId="0" borderId="97" xfId="42" applyFont="1" applyBorder="1" applyAlignment="1">
      <alignment horizontal="center" wrapText="1"/>
    </xf>
    <xf numFmtId="0" fontId="38" fillId="0" borderId="97" xfId="42" applyFont="1" applyBorder="1" applyAlignment="1">
      <alignment horizontal="center" wrapText="1"/>
    </xf>
    <xf numFmtId="0" fontId="18" fillId="0" borderId="0" xfId="42" applyAlignment="1">
      <alignment horizontal="center"/>
    </xf>
    <xf numFmtId="0" fontId="38" fillId="0" borderId="98" xfId="42" applyFont="1" applyBorder="1" applyAlignment="1">
      <alignment horizontal="justify" vertical="center" wrapText="1"/>
    </xf>
    <xf numFmtId="0" fontId="39" fillId="0" borderId="98" xfId="42" applyFont="1" applyBorder="1" applyAlignment="1">
      <alignment horizontal="justify" vertical="center" wrapText="1"/>
    </xf>
    <xf numFmtId="0" fontId="39" fillId="0" borderId="99" xfId="42" applyFont="1" applyBorder="1" applyAlignment="1">
      <alignment horizontal="justify" vertical="center" wrapText="1"/>
    </xf>
    <xf numFmtId="0" fontId="38" fillId="0" borderId="100" xfId="42" applyFont="1" applyBorder="1" applyAlignment="1">
      <alignment horizontal="justify" vertical="center" wrapText="1"/>
    </xf>
    <xf numFmtId="0" fontId="38" fillId="0" borderId="99" xfId="42" applyFont="1" applyBorder="1" applyAlignment="1">
      <alignment horizontal="justify" vertical="center" wrapText="1"/>
    </xf>
    <xf numFmtId="0" fontId="18" fillId="0" borderId="99" xfId="42" applyBorder="1" applyAlignment="1">
      <alignment vertical="top" wrapText="1"/>
    </xf>
    <xf numFmtId="0" fontId="39" fillId="0" borderId="0" xfId="42" applyFont="1" applyAlignment="1">
      <alignment horizontal="justify" vertical="center"/>
    </xf>
    <xf numFmtId="0" fontId="38" fillId="0" borderId="96" xfId="42" applyFont="1" applyBorder="1" applyAlignment="1">
      <alignment vertical="center" wrapText="1"/>
    </xf>
    <xf numFmtId="0" fontId="38" fillId="0" borderId="97" xfId="42" applyFont="1" applyBorder="1" applyAlignment="1">
      <alignment horizontal="center" vertical="center" wrapText="1"/>
    </xf>
    <xf numFmtId="0" fontId="38" fillId="0" borderId="97" xfId="42" applyFont="1" applyBorder="1" applyAlignment="1">
      <alignment horizontal="left" vertical="center" wrapText="1" indent="5"/>
    </xf>
    <xf numFmtId="0" fontId="39" fillId="0" borderId="100" xfId="42" applyFont="1" applyBorder="1" applyAlignment="1">
      <alignment horizontal="center" vertical="center" wrapText="1"/>
    </xf>
    <xf numFmtId="171" fontId="39" fillId="0" borderId="99" xfId="28" applyFont="1" applyBorder="1" applyAlignment="1">
      <alignment horizontal="justify" vertical="center" wrapText="1"/>
    </xf>
    <xf numFmtId="0" fontId="39" fillId="0" borderId="99" xfId="42" applyFont="1" applyBorder="1" applyAlignment="1">
      <alignment vertical="center" wrapText="1"/>
    </xf>
    <xf numFmtId="171" fontId="38" fillId="0" borderId="99" xfId="28" applyFont="1" applyBorder="1" applyAlignment="1">
      <alignment horizontal="justify" vertical="center" wrapText="1"/>
    </xf>
    <xf numFmtId="0" fontId="39" fillId="0" borderId="100" xfId="42" applyFont="1" applyBorder="1" applyAlignment="1">
      <alignment vertical="center" wrapText="1"/>
    </xf>
    <xf numFmtId="0" fontId="38" fillId="0" borderId="99" xfId="42" applyFont="1" applyBorder="1" applyAlignment="1">
      <alignment horizontal="center" vertical="center" wrapText="1"/>
    </xf>
    <xf numFmtId="0" fontId="76" fillId="0" borderId="0" xfId="42" applyFont="1" applyAlignment="1">
      <alignment horizontal="justify" vertical="center"/>
    </xf>
    <xf numFmtId="0" fontId="76" fillId="0" borderId="0" xfId="42" applyFont="1" applyAlignment="1">
      <alignment vertical="center"/>
    </xf>
    <xf numFmtId="0" fontId="38" fillId="0" borderId="0" xfId="42" applyFont="1" applyAlignment="1">
      <alignment vertical="center"/>
    </xf>
    <xf numFmtId="0" fontId="53" fillId="0" borderId="0" xfId="42" applyFont="1" applyAlignment="1">
      <alignment vertical="center"/>
    </xf>
    <xf numFmtId="171" fontId="20" fillId="0" borderId="17" xfId="28" applyFont="1" applyFill="1" applyBorder="1" applyAlignment="1">
      <alignment horizontal="center" vertical="center" wrapText="1"/>
    </xf>
    <xf numFmtId="171" fontId="71" fillId="0" borderId="43" xfId="29" applyFont="1" applyFill="1" applyBorder="1" applyAlignment="1">
      <alignment horizontal="center" vertical="center" wrapText="1"/>
    </xf>
    <xf numFmtId="171" fontId="71" fillId="0" borderId="66" xfId="29" applyFont="1" applyFill="1" applyBorder="1" applyAlignment="1">
      <alignment horizontal="center" vertical="center" wrapText="1"/>
    </xf>
    <xf numFmtId="0" fontId="0" fillId="0" borderId="0" xfId="0" applyFill="1"/>
    <xf numFmtId="0" fontId="55" fillId="0" borderId="0" xfId="0" applyFont="1"/>
    <xf numFmtId="171" fontId="21" fillId="0" borderId="57" xfId="28" applyFont="1" applyFill="1" applyBorder="1" applyAlignment="1">
      <alignment vertical="center"/>
    </xf>
    <xf numFmtId="9" fontId="70" fillId="0" borderId="16" xfId="51" quotePrefix="1" applyFont="1" applyFill="1" applyBorder="1" applyAlignment="1">
      <alignment horizontal="center"/>
    </xf>
    <xf numFmtId="9" fontId="70" fillId="0" borderId="16" xfId="51" applyFont="1" applyFill="1" applyBorder="1" applyAlignment="1">
      <alignment horizontal="center"/>
    </xf>
    <xf numFmtId="0" fontId="20" fillId="0" borderId="23" xfId="41" applyFont="1" applyFill="1" applyBorder="1" applyAlignment="1">
      <alignment vertical="center"/>
    </xf>
    <xf numFmtId="171" fontId="20" fillId="0" borderId="23" xfId="28" applyFont="1" applyFill="1" applyBorder="1" applyAlignment="1">
      <alignment vertical="center"/>
    </xf>
    <xf numFmtId="171" fontId="71" fillId="0" borderId="24" xfId="28" applyFont="1" applyFill="1" applyBorder="1"/>
    <xf numFmtId="171" fontId="21" fillId="0" borderId="67" xfId="28" applyFont="1" applyFill="1" applyBorder="1" applyAlignment="1">
      <alignment vertical="center"/>
    </xf>
    <xf numFmtId="171" fontId="38" fillId="0" borderId="98" xfId="28" applyFont="1" applyBorder="1" applyAlignment="1">
      <alignment horizontal="justify" vertical="center" wrapText="1"/>
    </xf>
    <xf numFmtId="171" fontId="21" fillId="0" borderId="0" xfId="28" applyFont="1" applyFill="1" applyAlignment="1">
      <alignment horizontal="center" vertical="center"/>
    </xf>
    <xf numFmtId="0" fontId="38" fillId="0" borderId="0" xfId="42" applyFont="1" applyAlignment="1">
      <alignment horizontal="left" vertical="center"/>
    </xf>
    <xf numFmtId="0" fontId="76" fillId="0" borderId="0" xfId="42" applyFont="1" applyAlignment="1">
      <alignment horizontal="left" vertical="center" wrapText="1"/>
    </xf>
    <xf numFmtId="0" fontId="38" fillId="0" borderId="0" xfId="42" applyFont="1" applyAlignment="1">
      <alignment horizontal="center" vertical="center"/>
    </xf>
    <xf numFmtId="0" fontId="39" fillId="0" borderId="0" xfId="42" applyFont="1" applyAlignment="1">
      <alignment horizontal="left" vertical="center"/>
    </xf>
    <xf numFmtId="0" fontId="72" fillId="0" borderId="67" xfId="46" applyFont="1" applyFill="1" applyBorder="1" applyProtection="1"/>
    <xf numFmtId="17" fontId="72" fillId="0" borderId="61" xfId="46" quotePrefix="1" applyNumberFormat="1" applyFont="1" applyFill="1" applyBorder="1" applyProtection="1"/>
    <xf numFmtId="171" fontId="70" fillId="0" borderId="23" xfId="29" applyFont="1" applyFill="1" applyBorder="1" applyAlignment="1">
      <alignment horizontal="center" vertical="center" wrapText="1"/>
    </xf>
    <xf numFmtId="179" fontId="72" fillId="0" borderId="68" xfId="46" applyNumberFormat="1" applyFont="1" applyFill="1" applyBorder="1" applyProtection="1"/>
    <xf numFmtId="171" fontId="72" fillId="0" borderId="40" xfId="28" applyFont="1" applyFill="1" applyBorder="1" applyProtection="1"/>
    <xf numFmtId="179" fontId="72" fillId="0" borderId="26" xfId="46" applyNumberFormat="1" applyFont="1" applyFill="1" applyBorder="1" applyProtection="1"/>
    <xf numFmtId="171" fontId="70" fillId="0" borderId="52" xfId="29" applyFont="1" applyFill="1" applyBorder="1" applyAlignment="1">
      <alignment horizontal="center" vertical="center" wrapText="1"/>
    </xf>
    <xf numFmtId="171" fontId="72" fillId="0" borderId="52" xfId="28" applyFont="1" applyFill="1" applyBorder="1" applyProtection="1"/>
    <xf numFmtId="171" fontId="75" fillId="0" borderId="52" xfId="28" applyFont="1" applyFill="1" applyBorder="1" applyProtection="1"/>
    <xf numFmtId="179" fontId="75" fillId="0" borderId="69" xfId="46" applyNumberFormat="1" applyFont="1" applyFill="1" applyBorder="1" applyProtection="1"/>
    <xf numFmtId="17" fontId="72" fillId="0" borderId="64" xfId="46" quotePrefix="1" applyNumberFormat="1" applyFont="1" applyFill="1" applyBorder="1" applyProtection="1"/>
    <xf numFmtId="43" fontId="72" fillId="0" borderId="65" xfId="28" applyNumberFormat="1" applyFont="1" applyFill="1" applyBorder="1" applyProtection="1"/>
    <xf numFmtId="0" fontId="72" fillId="0" borderId="40" xfId="46" applyFont="1" applyFill="1" applyBorder="1" applyProtection="1"/>
    <xf numFmtId="17" fontId="74" fillId="0" borderId="57" xfId="46" quotePrefix="1" applyNumberFormat="1" applyFont="1" applyFill="1" applyBorder="1" applyProtection="1"/>
    <xf numFmtId="0" fontId="72" fillId="0" borderId="23" xfId="46" applyFont="1" applyFill="1" applyBorder="1" applyProtection="1"/>
    <xf numFmtId="171" fontId="72" fillId="0" borderId="23" xfId="28" applyFont="1" applyFill="1" applyBorder="1" applyProtection="1"/>
    <xf numFmtId="179" fontId="72" fillId="0" borderId="20" xfId="46" applyNumberFormat="1" applyFont="1" applyFill="1" applyBorder="1" applyProtection="1"/>
    <xf numFmtId="0" fontId="75" fillId="0" borderId="70" xfId="46" applyFont="1" applyFill="1" applyBorder="1" applyAlignment="1" applyProtection="1">
      <alignment horizontal="left"/>
    </xf>
    <xf numFmtId="0" fontId="75" fillId="0" borderId="71" xfId="46" applyFont="1" applyFill="1" applyBorder="1" applyAlignment="1" applyProtection="1">
      <alignment horizontal="left"/>
    </xf>
    <xf numFmtId="171" fontId="75" fillId="0" borderId="71" xfId="28" applyFont="1" applyFill="1" applyBorder="1" applyProtection="1"/>
    <xf numFmtId="171" fontId="75" fillId="0" borderId="72" xfId="28" applyFont="1" applyFill="1" applyBorder="1" applyProtection="1"/>
    <xf numFmtId="17" fontId="75" fillId="0" borderId="73" xfId="46" quotePrefix="1" applyNumberFormat="1" applyFont="1" applyFill="1" applyBorder="1" applyProtection="1"/>
    <xf numFmtId="0" fontId="75" fillId="0" borderId="73" xfId="46" applyFont="1" applyFill="1" applyBorder="1" applyProtection="1"/>
    <xf numFmtId="0" fontId="80" fillId="0" borderId="0" xfId="0" applyFont="1" applyAlignment="1">
      <alignment horizontal="center" vertical="center"/>
    </xf>
    <xf numFmtId="0" fontId="81" fillId="0" borderId="0" xfId="0" applyFont="1" applyAlignment="1">
      <alignment horizontal="justify" vertical="center"/>
    </xf>
    <xf numFmtId="0" fontId="82" fillId="0" borderId="0" xfId="0" applyFont="1" applyAlignment="1">
      <alignment horizontal="justify" vertical="center"/>
    </xf>
    <xf numFmtId="0" fontId="73" fillId="0" borderId="0" xfId="0" applyFont="1" applyAlignment="1">
      <alignment horizontal="center" vertical="center"/>
    </xf>
    <xf numFmtId="0" fontId="38" fillId="0" borderId="0" xfId="0" applyFont="1" applyAlignment="1">
      <alignment vertical="center"/>
    </xf>
    <xf numFmtId="0" fontId="39" fillId="0" borderId="0" xfId="0" applyFont="1" applyAlignment="1">
      <alignment vertical="center"/>
    </xf>
    <xf numFmtId="0" fontId="83" fillId="0" borderId="0" xfId="0" applyFont="1" applyAlignment="1">
      <alignment horizontal="justify" vertical="center"/>
    </xf>
    <xf numFmtId="0" fontId="84" fillId="0" borderId="0" xfId="0" applyFont="1" applyAlignment="1">
      <alignment horizontal="justify" vertical="center"/>
    </xf>
    <xf numFmtId="0" fontId="85" fillId="0" borderId="0" xfId="0" applyFont="1" applyAlignment="1">
      <alignment horizontal="justify" vertical="center"/>
    </xf>
    <xf numFmtId="0" fontId="86" fillId="0" borderId="0" xfId="0" applyFont="1" applyAlignment="1">
      <alignment horizontal="justify" vertical="center"/>
    </xf>
    <xf numFmtId="0" fontId="60" fillId="0" borderId="0" xfId="0" applyFont="1" applyAlignment="1">
      <alignment horizontal="justify" vertical="center"/>
    </xf>
    <xf numFmtId="0" fontId="57" fillId="0" borderId="0" xfId="0" applyFont="1" applyAlignment="1">
      <alignment horizontal="justify" vertical="center"/>
    </xf>
    <xf numFmtId="0" fontId="56" fillId="0" borderId="0" xfId="0" applyFont="1" applyAlignment="1">
      <alignment horizontal="justify" vertical="center"/>
    </xf>
    <xf numFmtId="0" fontId="87" fillId="0" borderId="0" xfId="0" applyFont="1" applyAlignment="1">
      <alignment horizontal="justify" vertical="center"/>
    </xf>
    <xf numFmtId="0" fontId="40" fillId="0" borderId="0" xfId="0" applyFont="1" applyAlignment="1">
      <alignment horizontal="left" vertical="center"/>
    </xf>
    <xf numFmtId="0" fontId="88" fillId="0" borderId="0" xfId="0" applyFont="1" applyAlignment="1">
      <alignment horizontal="justify" vertical="center"/>
    </xf>
    <xf numFmtId="0" fontId="39" fillId="0" borderId="0" xfId="0" applyFont="1" applyAlignment="1">
      <alignment horizontal="justify" vertical="center" wrapText="1"/>
    </xf>
    <xf numFmtId="0" fontId="39" fillId="0" borderId="0" xfId="0" applyFont="1" applyAlignment="1">
      <alignment vertical="center" wrapText="1"/>
    </xf>
    <xf numFmtId="0" fontId="0" fillId="0" borderId="0" xfId="0" applyAlignment="1">
      <alignment vertical="top" wrapText="1"/>
    </xf>
    <xf numFmtId="0" fontId="77" fillId="0" borderId="0" xfId="0" applyFont="1" applyAlignment="1">
      <alignment horizontal="left" vertical="center" wrapText="1"/>
    </xf>
    <xf numFmtId="0" fontId="77" fillId="0" borderId="0" xfId="0" applyFont="1" applyAlignment="1">
      <alignment vertical="center" wrapText="1"/>
    </xf>
    <xf numFmtId="0" fontId="38" fillId="0" borderId="0" xfId="0" applyFont="1" applyAlignment="1">
      <alignment vertical="top" wrapText="1"/>
    </xf>
    <xf numFmtId="0" fontId="39" fillId="0" borderId="0" xfId="0" applyFont="1" applyAlignment="1">
      <alignment horizontal="justify" vertical="top" wrapText="1"/>
    </xf>
    <xf numFmtId="0" fontId="88" fillId="0" borderId="17" xfId="0" applyFont="1" applyBorder="1" applyAlignment="1">
      <alignment horizontal="center" vertical="center" wrapText="1"/>
    </xf>
    <xf numFmtId="0" fontId="89" fillId="0" borderId="32" xfId="0" applyFont="1" applyBorder="1" applyAlignment="1">
      <alignment vertical="center"/>
    </xf>
    <xf numFmtId="0" fontId="89" fillId="0" borderId="13" xfId="0" applyFont="1" applyBorder="1" applyAlignment="1">
      <alignment vertical="center"/>
    </xf>
    <xf numFmtId="0" fontId="76" fillId="0" borderId="0" xfId="0" applyFont="1" applyAlignment="1">
      <alignment vertical="center" wrapText="1"/>
    </xf>
    <xf numFmtId="0" fontId="0" fillId="0" borderId="0" xfId="0" applyAlignment="1">
      <alignment horizontal="left" vertical="center" wrapText="1"/>
    </xf>
    <xf numFmtId="0" fontId="0" fillId="0" borderId="0" xfId="0" applyAlignment="1">
      <alignment vertical="center" wrapText="1"/>
    </xf>
    <xf numFmtId="0" fontId="76" fillId="0" borderId="0" xfId="0" applyFont="1" applyAlignment="1">
      <alignment horizontal="justify" vertical="center" wrapText="1"/>
    </xf>
    <xf numFmtId="0" fontId="0" fillId="0" borderId="0" xfId="0" applyAlignment="1">
      <alignment horizontal="left"/>
    </xf>
    <xf numFmtId="0" fontId="38" fillId="0" borderId="17" xfId="0" applyFont="1" applyBorder="1" applyAlignment="1">
      <alignment horizontal="center" vertical="center" wrapText="1"/>
    </xf>
    <xf numFmtId="0" fontId="39" fillId="0" borderId="32" xfId="0" applyFont="1" applyBorder="1" applyAlignment="1">
      <alignment vertical="center" wrapText="1"/>
    </xf>
    <xf numFmtId="0" fontId="39" fillId="0" borderId="13" xfId="0" applyFont="1" applyBorder="1" applyAlignment="1">
      <alignment horizontal="justify" vertical="center" wrapText="1"/>
    </xf>
    <xf numFmtId="0" fontId="39" fillId="0" borderId="13" xfId="0" applyFont="1" applyBorder="1" applyAlignment="1">
      <alignment vertical="center" wrapText="1"/>
    </xf>
    <xf numFmtId="0" fontId="39" fillId="0" borderId="36" xfId="0" applyFont="1" applyBorder="1" applyAlignment="1">
      <alignment vertical="center" wrapText="1"/>
    </xf>
    <xf numFmtId="0" fontId="39" fillId="0" borderId="10" xfId="0" applyFont="1" applyBorder="1" applyAlignment="1">
      <alignment horizontal="justify" vertical="center" wrapText="1"/>
    </xf>
    <xf numFmtId="0" fontId="39" fillId="0" borderId="36" xfId="0" applyFont="1" applyBorder="1" applyAlignment="1">
      <alignment horizontal="justify" vertical="center" wrapText="1"/>
    </xf>
    <xf numFmtId="0" fontId="39" fillId="0" borderId="28" xfId="0" applyFont="1" applyBorder="1" applyAlignment="1">
      <alignment vertical="center" wrapText="1"/>
    </xf>
    <xf numFmtId="0" fontId="39" fillId="0" borderId="17" xfId="0" applyFont="1" applyBorder="1" applyAlignment="1">
      <alignment horizontal="justify" vertical="center" wrapText="1"/>
    </xf>
    <xf numFmtId="0" fontId="76" fillId="0" borderId="0" xfId="0" applyFont="1" applyAlignment="1">
      <alignment horizontal="left" vertical="center" indent="3"/>
    </xf>
    <xf numFmtId="0" fontId="35" fillId="0" borderId="0" xfId="44" applyFont="1"/>
    <xf numFmtId="0" fontId="35" fillId="0" borderId="0" xfId="44" applyFont="1" applyAlignment="1">
      <alignment vertical="center" wrapText="1"/>
    </xf>
    <xf numFmtId="0" fontId="35" fillId="0" borderId="0" xfId="44" applyFont="1" applyAlignment="1">
      <alignment vertical="center"/>
    </xf>
    <xf numFmtId="0" fontId="37" fillId="0" borderId="28" xfId="44" applyFont="1" applyBorder="1" applyAlignment="1">
      <alignment horizontal="center" vertical="center" wrapText="1"/>
    </xf>
    <xf numFmtId="0" fontId="37" fillId="0" borderId="28" xfId="44" applyFont="1" applyBorder="1" applyAlignment="1">
      <alignment horizontal="center"/>
    </xf>
    <xf numFmtId="171" fontId="37" fillId="0" borderId="17" xfId="28" applyFont="1" applyBorder="1" applyAlignment="1">
      <alignment horizontal="center"/>
    </xf>
    <xf numFmtId="0" fontId="35" fillId="0" borderId="16" xfId="44" applyFont="1" applyBorder="1" applyAlignment="1">
      <alignment horizontal="center" vertical="center"/>
    </xf>
    <xf numFmtId="0" fontId="35" fillId="0" borderId="16" xfId="44" applyFont="1" applyBorder="1" applyAlignment="1">
      <alignment wrapText="1"/>
    </xf>
    <xf numFmtId="0" fontId="35" fillId="0" borderId="0" xfId="44" applyFont="1" applyAlignment="1">
      <alignment wrapText="1"/>
    </xf>
    <xf numFmtId="0" fontId="37" fillId="0" borderId="0" xfId="44" applyFont="1" applyAlignment="1">
      <alignment horizontal="justify" vertical="center"/>
    </xf>
    <xf numFmtId="171" fontId="35" fillId="0" borderId="0" xfId="28" applyFont="1" applyBorder="1" applyAlignment="1">
      <alignment wrapText="1"/>
    </xf>
    <xf numFmtId="171" fontId="35" fillId="0" borderId="10" xfId="28" applyFont="1" applyBorder="1"/>
    <xf numFmtId="0" fontId="35" fillId="0" borderId="16" xfId="44" applyFont="1" applyBorder="1" applyAlignment="1">
      <alignment horizontal="center"/>
    </xf>
    <xf numFmtId="0" fontId="35" fillId="0" borderId="16" xfId="44" applyFont="1" applyBorder="1"/>
    <xf numFmtId="2" fontId="35" fillId="0" borderId="0" xfId="44" applyNumberFormat="1" applyFont="1" applyAlignment="1">
      <alignment wrapText="1"/>
    </xf>
    <xf numFmtId="2" fontId="35" fillId="0" borderId="0" xfId="44" applyNumberFormat="1" applyFont="1"/>
    <xf numFmtId="171" fontId="35" fillId="0" borderId="0" xfId="28" applyFont="1" applyBorder="1"/>
    <xf numFmtId="0" fontId="37" fillId="0" borderId="29" xfId="44" applyFont="1" applyBorder="1" applyAlignment="1">
      <alignment horizontal="center"/>
    </xf>
    <xf numFmtId="171" fontId="37" fillId="0" borderId="28" xfId="28" applyFont="1" applyBorder="1" applyAlignment="1">
      <alignment horizontal="center"/>
    </xf>
    <xf numFmtId="2" fontId="35" fillId="0" borderId="11" xfId="44" applyNumberFormat="1" applyFont="1" applyBorder="1"/>
    <xf numFmtId="171" fontId="35" fillId="0" borderId="16" xfId="28" applyFont="1" applyBorder="1"/>
    <xf numFmtId="171" fontId="37" fillId="0" borderId="30" xfId="28" applyFont="1" applyBorder="1"/>
    <xf numFmtId="0" fontId="35" fillId="0" borderId="31" xfId="44" applyFont="1" applyBorder="1"/>
    <xf numFmtId="0" fontId="35" fillId="0" borderId="12" xfId="44" applyFont="1" applyBorder="1"/>
    <xf numFmtId="171" fontId="35" fillId="0" borderId="32" xfId="28" applyFont="1" applyBorder="1"/>
    <xf numFmtId="0" fontId="37" fillId="0" borderId="0" xfId="44" applyFont="1"/>
    <xf numFmtId="171" fontId="41" fillId="0" borderId="10" xfId="28" applyFont="1" applyBorder="1"/>
    <xf numFmtId="0" fontId="36" fillId="0" borderId="0" xfId="44" applyFont="1"/>
    <xf numFmtId="171" fontId="35" fillId="0" borderId="24" xfId="28" applyFont="1" applyBorder="1"/>
    <xf numFmtId="171" fontId="35" fillId="0" borderId="12" xfId="28" applyFont="1" applyBorder="1"/>
    <xf numFmtId="2" fontId="35" fillId="0" borderId="11" xfId="44" applyNumberFormat="1" applyFont="1" applyBorder="1" applyAlignment="1">
      <alignment horizontal="left"/>
    </xf>
    <xf numFmtId="0" fontId="37" fillId="0" borderId="10" xfId="44" applyFont="1" applyBorder="1" applyAlignment="1">
      <alignment horizontal="center"/>
    </xf>
    <xf numFmtId="171" fontId="37" fillId="0" borderId="10" xfId="28" applyFont="1" applyBorder="1" applyAlignment="1">
      <alignment horizontal="center"/>
    </xf>
    <xf numFmtId="2" fontId="37" fillId="0" borderId="10" xfId="44" applyNumberFormat="1" applyFont="1" applyBorder="1" applyAlignment="1">
      <alignment horizontal="center"/>
    </xf>
    <xf numFmtId="171" fontId="37" fillId="0" borderId="18" xfId="28" applyFont="1" applyBorder="1"/>
    <xf numFmtId="0" fontId="35" fillId="0" borderId="31" xfId="44" applyFont="1" applyBorder="1" applyAlignment="1">
      <alignment horizontal="center"/>
    </xf>
    <xf numFmtId="171" fontId="35" fillId="0" borderId="13" xfId="28" applyFont="1" applyBorder="1"/>
    <xf numFmtId="0" fontId="35" fillId="0" borderId="32" xfId="44" applyFont="1" applyBorder="1" applyAlignment="1">
      <alignment horizontal="center"/>
    </xf>
    <xf numFmtId="0" fontId="35" fillId="0" borderId="32" xfId="44" applyFont="1" applyBorder="1"/>
    <xf numFmtId="0" fontId="37" fillId="0" borderId="29" xfId="44" applyFont="1" applyBorder="1" applyAlignment="1">
      <alignment horizontal="center" wrapText="1"/>
    </xf>
    <xf numFmtId="0" fontId="37" fillId="0" borderId="28" xfId="44" applyFont="1" applyBorder="1" applyAlignment="1">
      <alignment horizontal="center" wrapText="1"/>
    </xf>
    <xf numFmtId="0" fontId="35" fillId="0" borderId="11" xfId="44" applyFont="1" applyBorder="1"/>
    <xf numFmtId="0" fontId="37" fillId="0" borderId="16" xfId="44" applyFont="1" applyBorder="1" applyAlignment="1">
      <alignment horizontal="center" wrapText="1"/>
    </xf>
    <xf numFmtId="0" fontId="37" fillId="0" borderId="11" xfId="44" applyFont="1" applyBorder="1" applyAlignment="1">
      <alignment horizontal="center" wrapText="1"/>
    </xf>
    <xf numFmtId="0" fontId="37" fillId="0" borderId="30" xfId="44" applyFont="1" applyBorder="1" applyAlignment="1">
      <alignment horizontal="center"/>
    </xf>
    <xf numFmtId="0" fontId="35" fillId="0" borderId="12" xfId="44" applyFont="1" applyBorder="1" applyAlignment="1">
      <alignment horizontal="center"/>
    </xf>
    <xf numFmtId="0" fontId="41" fillId="0" borderId="0" xfId="44" applyFont="1"/>
    <xf numFmtId="171" fontId="35" fillId="0" borderId="0" xfId="28" applyFont="1"/>
    <xf numFmtId="171" fontId="37" fillId="0" borderId="28" xfId="28" applyFont="1" applyBorder="1"/>
    <xf numFmtId="2" fontId="35" fillId="0" borderId="11" xfId="44" applyNumberFormat="1" applyFont="1" applyBorder="1" applyAlignment="1">
      <alignment wrapText="1"/>
    </xf>
    <xf numFmtId="2" fontId="35" fillId="0" borderId="31" xfId="44" applyNumberFormat="1" applyFont="1" applyBorder="1"/>
    <xf numFmtId="9" fontId="35" fillId="0" borderId="16" xfId="44" applyNumberFormat="1" applyFont="1" applyBorder="1"/>
    <xf numFmtId="9" fontId="35" fillId="0" borderId="32" xfId="44" applyNumberFormat="1" applyFont="1" applyBorder="1"/>
    <xf numFmtId="9" fontId="35" fillId="0" borderId="0" xfId="44" applyNumberFormat="1" applyFont="1"/>
    <xf numFmtId="0" fontId="35" fillId="0" borderId="28" xfId="44" applyFont="1" applyBorder="1" applyAlignment="1">
      <alignment horizontal="center"/>
    </xf>
    <xf numFmtId="0" fontId="35" fillId="0" borderId="28" xfId="44" applyFont="1" applyBorder="1"/>
    <xf numFmtId="0" fontId="35" fillId="0" borderId="14" xfId="44" applyFont="1" applyBorder="1"/>
    <xf numFmtId="0" fontId="37" fillId="0" borderId="14" xfId="44" applyFont="1" applyBorder="1"/>
    <xf numFmtId="171" fontId="35" fillId="0" borderId="14" xfId="28" applyFont="1" applyBorder="1"/>
    <xf numFmtId="171" fontId="35" fillId="0" borderId="17" xfId="28" applyFont="1" applyBorder="1"/>
    <xf numFmtId="0" fontId="35" fillId="0" borderId="34" xfId="44" applyFont="1" applyBorder="1"/>
    <xf numFmtId="0" fontId="35" fillId="0" borderId="34" xfId="44" applyFont="1" applyBorder="1" applyAlignment="1">
      <alignment horizontal="left" wrapText="1"/>
    </xf>
    <xf numFmtId="0" fontId="35" fillId="0" borderId="37" xfId="44" applyFont="1" applyBorder="1" applyAlignment="1">
      <alignment horizontal="left" wrapText="1"/>
    </xf>
    <xf numFmtId="0" fontId="35" fillId="0" borderId="16" xfId="44" applyFont="1" applyBorder="1" applyAlignment="1">
      <alignment horizontal="left" vertical="center" wrapText="1"/>
    </xf>
    <xf numFmtId="0" fontId="35" fillId="0" borderId="34" xfId="44" applyFont="1" applyBorder="1" applyAlignment="1">
      <alignment horizontal="center" vertical="center"/>
    </xf>
    <xf numFmtId="0" fontId="35" fillId="0" borderId="0" xfId="44" applyFont="1" applyAlignment="1">
      <alignment horizontal="center" vertical="center"/>
    </xf>
    <xf numFmtId="0" fontId="35" fillId="0" borderId="33" xfId="44" applyFont="1" applyBorder="1" applyAlignment="1">
      <alignment horizontal="center"/>
    </xf>
    <xf numFmtId="0" fontId="35" fillId="0" borderId="0" xfId="44" applyFont="1" applyAlignment="1">
      <alignment horizontal="center"/>
    </xf>
    <xf numFmtId="0" fontId="37" fillId="0" borderId="33" xfId="44" applyFont="1" applyBorder="1" applyAlignment="1">
      <alignment horizontal="center"/>
    </xf>
    <xf numFmtId="0" fontId="75" fillId="0" borderId="34" xfId="44" applyFont="1" applyBorder="1" applyAlignment="1">
      <alignment horizontal="left"/>
    </xf>
    <xf numFmtId="0" fontId="75" fillId="0" borderId="34" xfId="44" applyFont="1" applyBorder="1" applyAlignment="1">
      <alignment horizontal="center"/>
    </xf>
    <xf numFmtId="0" fontId="37" fillId="0" borderId="37" xfId="44" applyFont="1" applyBorder="1" applyAlignment="1">
      <alignment horizontal="center"/>
    </xf>
    <xf numFmtId="0" fontId="37" fillId="0" borderId="11" xfId="44" applyFont="1" applyBorder="1" applyAlignment="1">
      <alignment horizontal="center"/>
    </xf>
    <xf numFmtId="0" fontId="72" fillId="0" borderId="0" xfId="44" applyFont="1"/>
    <xf numFmtId="0" fontId="37" fillId="0" borderId="11" xfId="44" applyFont="1" applyBorder="1" applyAlignment="1">
      <alignment horizontal="right"/>
    </xf>
    <xf numFmtId="171" fontId="35" fillId="0" borderId="0" xfId="28" applyFont="1" applyBorder="1" applyAlignment="1">
      <alignment vertical="top"/>
    </xf>
    <xf numFmtId="171" fontId="37" fillId="0" borderId="0" xfId="28" applyFont="1" applyBorder="1" applyAlignment="1">
      <alignment vertical="top"/>
    </xf>
    <xf numFmtId="0" fontId="37" fillId="0" borderId="11" xfId="48" applyFont="1" applyBorder="1" applyAlignment="1">
      <alignment horizontal="center"/>
    </xf>
    <xf numFmtId="0" fontId="35" fillId="0" borderId="0" xfId="48" applyFont="1" applyBorder="1" applyAlignment="1">
      <alignment horizontal="left" wrapText="1"/>
    </xf>
    <xf numFmtId="0" fontId="35" fillId="0" borderId="10" xfId="48" applyFont="1" applyBorder="1" applyAlignment="1">
      <alignment wrapText="1"/>
    </xf>
    <xf numFmtId="0" fontId="35" fillId="0" borderId="0" xfId="48" applyFont="1"/>
    <xf numFmtId="0" fontId="35" fillId="0" borderId="10" xfId="48" applyFont="1" applyBorder="1" applyAlignment="1">
      <alignment horizontal="left" wrapText="1"/>
    </xf>
    <xf numFmtId="0" fontId="35" fillId="0" borderId="0" xfId="48" applyFont="1" applyBorder="1" applyAlignment="1">
      <alignment horizontal="left"/>
    </xf>
    <xf numFmtId="0" fontId="37" fillId="0" borderId="0" xfId="48" applyFont="1" applyBorder="1" applyAlignment="1">
      <alignment horizontal="center"/>
    </xf>
    <xf numFmtId="0" fontId="37" fillId="0" borderId="10" xfId="48" applyFont="1" applyBorder="1" applyAlignment="1">
      <alignment horizontal="center"/>
    </xf>
    <xf numFmtId="0" fontId="37" fillId="0" borderId="0" xfId="48" applyFont="1" applyBorder="1" applyAlignment="1">
      <alignment horizontal="left"/>
    </xf>
    <xf numFmtId="0" fontId="37" fillId="0" borderId="31" xfId="48" applyFont="1" applyBorder="1" applyAlignment="1">
      <alignment horizontal="center"/>
    </xf>
    <xf numFmtId="0" fontId="35" fillId="0" borderId="13" xfId="48" applyFont="1" applyBorder="1" applyAlignment="1">
      <alignment wrapText="1"/>
    </xf>
    <xf numFmtId="0" fontId="37" fillId="0" borderId="34" xfId="48" applyFont="1" applyBorder="1" applyAlignment="1">
      <alignment horizontal="center"/>
    </xf>
    <xf numFmtId="0" fontId="35" fillId="0" borderId="34" xfId="48" applyFont="1" applyBorder="1" applyAlignment="1">
      <alignment horizontal="left"/>
    </xf>
    <xf numFmtId="0" fontId="35" fillId="0" borderId="0" xfId="48" applyFont="1" applyBorder="1"/>
    <xf numFmtId="0" fontId="35" fillId="0" borderId="10" xfId="48" applyFont="1" applyBorder="1"/>
    <xf numFmtId="0" fontId="35" fillId="0" borderId="10" xfId="44" applyFont="1" applyBorder="1"/>
    <xf numFmtId="0" fontId="35" fillId="0" borderId="11" xfId="44" applyFont="1" applyBorder="1" applyAlignment="1">
      <alignment horizontal="center"/>
    </xf>
    <xf numFmtId="0" fontId="35" fillId="0" borderId="31" xfId="44" applyFont="1" applyBorder="1" applyAlignment="1">
      <alignment horizontal="left"/>
    </xf>
    <xf numFmtId="0" fontId="35" fillId="0" borderId="13" xfId="44" applyFont="1" applyBorder="1"/>
    <xf numFmtId="0" fontId="90" fillId="0" borderId="0" xfId="44" applyFont="1"/>
    <xf numFmtId="0" fontId="91" fillId="0" borderId="101" xfId="44" applyFont="1" applyBorder="1" applyAlignment="1">
      <alignment horizontal="center" vertical="center" wrapText="1"/>
    </xf>
    <xf numFmtId="0" fontId="91" fillId="0" borderId="102" xfId="44" applyFont="1" applyBorder="1" applyAlignment="1">
      <alignment horizontal="center" vertical="center" wrapText="1"/>
    </xf>
    <xf numFmtId="0" fontId="91" fillId="0" borderId="100" xfId="44" applyFont="1" applyBorder="1" applyAlignment="1">
      <alignment horizontal="center" vertical="center" wrapText="1"/>
    </xf>
    <xf numFmtId="0" fontId="91" fillId="0" borderId="99" xfId="44" applyFont="1" applyBorder="1" applyAlignment="1">
      <alignment horizontal="center" vertical="center" wrapText="1"/>
    </xf>
    <xf numFmtId="0" fontId="91" fillId="0" borderId="103" xfId="44" applyFont="1" applyBorder="1" applyAlignment="1">
      <alignment horizontal="center" vertical="center" wrapText="1"/>
    </xf>
    <xf numFmtId="0" fontId="90" fillId="0" borderId="100" xfId="44" applyFont="1" applyBorder="1" applyAlignment="1">
      <alignment horizontal="center" vertical="center" wrapText="1"/>
    </xf>
    <xf numFmtId="0" fontId="90" fillId="0" borderId="99" xfId="44" applyFont="1" applyBorder="1" applyAlignment="1">
      <alignment horizontal="center" vertical="center" wrapText="1"/>
    </xf>
    <xf numFmtId="0" fontId="90" fillId="0" borderId="99" xfId="44" applyFont="1" applyBorder="1" applyAlignment="1">
      <alignment horizontal="justify" vertical="center" wrapText="1"/>
    </xf>
    <xf numFmtId="0" fontId="90" fillId="0" borderId="98" xfId="44" applyFont="1" applyBorder="1" applyAlignment="1">
      <alignment horizontal="center" vertical="center" wrapText="1"/>
    </xf>
    <xf numFmtId="0" fontId="91" fillId="0" borderId="98" xfId="44" applyFont="1" applyBorder="1" applyAlignment="1">
      <alignment horizontal="justify" vertical="center" wrapText="1"/>
    </xf>
    <xf numFmtId="0" fontId="91" fillId="0" borderId="99" xfId="44" applyFont="1" applyBorder="1" applyAlignment="1">
      <alignment horizontal="justify" vertical="center" wrapText="1"/>
    </xf>
    <xf numFmtId="0" fontId="90" fillId="0" borderId="99" xfId="44" quotePrefix="1" applyFont="1" applyBorder="1" applyAlignment="1">
      <alignment horizontal="center" vertical="center" wrapText="1"/>
    </xf>
    <xf numFmtId="14" fontId="90" fillId="25" borderId="99" xfId="44" applyNumberFormat="1" applyFont="1" applyFill="1" applyBorder="1" applyAlignment="1">
      <alignment horizontal="center" vertical="center" wrapText="1"/>
    </xf>
    <xf numFmtId="0" fontId="90" fillId="25" borderId="99" xfId="44" applyFont="1" applyFill="1" applyBorder="1" applyAlignment="1">
      <alignment horizontal="center" vertical="center" wrapText="1"/>
    </xf>
    <xf numFmtId="0" fontId="90" fillId="0" borderId="0" xfId="44" applyFont="1" applyAlignment="1">
      <alignment horizontal="center" vertical="center"/>
    </xf>
    <xf numFmtId="0" fontId="90" fillId="0" borderId="0" xfId="44" applyFont="1" applyAlignment="1">
      <alignment horizontal="center"/>
    </xf>
    <xf numFmtId="0" fontId="91" fillId="0" borderId="96" xfId="44" applyFont="1" applyBorder="1" applyAlignment="1">
      <alignment horizontal="center" vertical="center" wrapText="1"/>
    </xf>
    <xf numFmtId="0" fontId="91" fillId="0" borderId="97" xfId="44" applyFont="1" applyBorder="1" applyAlignment="1">
      <alignment horizontal="center" vertical="center" wrapText="1"/>
    </xf>
    <xf numFmtId="0" fontId="91" fillId="0" borderId="97" xfId="44" applyFont="1" applyBorder="1" applyAlignment="1">
      <alignment horizontal="justify" vertical="center" wrapText="1"/>
    </xf>
    <xf numFmtId="0" fontId="92" fillId="0" borderId="99" xfId="44" applyFont="1" applyBorder="1" applyAlignment="1">
      <alignment horizontal="center" vertical="center" wrapText="1"/>
    </xf>
    <xf numFmtId="14" fontId="90" fillId="0" borderId="99" xfId="44" applyNumberFormat="1" applyFont="1" applyBorder="1" applyAlignment="1">
      <alignment horizontal="center" vertical="center" wrapText="1"/>
    </xf>
    <xf numFmtId="0" fontId="90" fillId="25" borderId="99" xfId="44" applyFont="1" applyFill="1" applyBorder="1" applyAlignment="1">
      <alignment horizontal="justify" vertical="center" wrapText="1"/>
    </xf>
    <xf numFmtId="0" fontId="90" fillId="0" borderId="98" xfId="44" applyFont="1" applyBorder="1" applyAlignment="1">
      <alignment horizontal="justify" vertical="center" wrapText="1"/>
    </xf>
    <xf numFmtId="0" fontId="93" fillId="0" borderId="33" xfId="44" applyFont="1" applyBorder="1" applyAlignment="1">
      <alignment vertical="center"/>
    </xf>
    <xf numFmtId="0" fontId="93" fillId="0" borderId="34" xfId="44" applyFont="1" applyBorder="1" applyAlignment="1">
      <alignment vertical="center"/>
    </xf>
    <xf numFmtId="0" fontId="66" fillId="0" borderId="34" xfId="44" applyFont="1" applyBorder="1"/>
    <xf numFmtId="171" fontId="66" fillId="0" borderId="37" xfId="28" applyFont="1" applyBorder="1"/>
    <xf numFmtId="0" fontId="66" fillId="0" borderId="0" xfId="44" applyFont="1"/>
    <xf numFmtId="0" fontId="93" fillId="0" borderId="11" xfId="44" applyFont="1" applyBorder="1" applyAlignment="1">
      <alignment vertical="center"/>
    </xf>
    <xf numFmtId="0" fontId="93" fillId="0" borderId="0" xfId="44" applyFont="1" applyAlignment="1">
      <alignment vertical="center"/>
    </xf>
    <xf numFmtId="171" fontId="66" fillId="0" borderId="10" xfId="28" applyFont="1" applyBorder="1"/>
    <xf numFmtId="171" fontId="66" fillId="0" borderId="13" xfId="28" applyFont="1" applyBorder="1"/>
    <xf numFmtId="0" fontId="90" fillId="0" borderId="34" xfId="44" applyFont="1" applyBorder="1"/>
    <xf numFmtId="0" fontId="91" fillId="0" borderId="99" xfId="44" applyFont="1" applyBorder="1" applyAlignment="1">
      <alignment vertical="center" wrapText="1"/>
    </xf>
    <xf numFmtId="0" fontId="90" fillId="0" borderId="10" xfId="44" applyFont="1" applyBorder="1"/>
    <xf numFmtId="0" fontId="90" fillId="0" borderId="99" xfId="44" applyFont="1" applyBorder="1" applyAlignment="1">
      <alignment vertical="center" wrapText="1"/>
    </xf>
    <xf numFmtId="0" fontId="90" fillId="0" borderId="104" xfId="44" applyFont="1" applyBorder="1" applyAlignment="1">
      <alignment horizontal="justify" vertical="center" wrapText="1"/>
    </xf>
    <xf numFmtId="0" fontId="94" fillId="0" borderId="28" xfId="44" applyFont="1" applyBorder="1" applyAlignment="1">
      <alignment horizontal="center" vertical="center" wrapText="1"/>
    </xf>
    <xf numFmtId="0" fontId="90" fillId="0" borderId="99" xfId="44" applyFont="1" applyBorder="1" applyAlignment="1">
      <alignment horizontal="left" vertical="center" wrapText="1"/>
    </xf>
    <xf numFmtId="0" fontId="39" fillId="0" borderId="0" xfId="0" applyFont="1" applyAlignment="1">
      <alignment horizontal="justify"/>
    </xf>
    <xf numFmtId="0" fontId="38" fillId="0" borderId="0" xfId="0" applyFont="1" applyAlignment="1">
      <alignment horizontal="justify"/>
    </xf>
    <xf numFmtId="0" fontId="77" fillId="0" borderId="0" xfId="0" applyFont="1" applyAlignment="1">
      <alignment horizontal="justify" vertical="center" wrapText="1"/>
    </xf>
    <xf numFmtId="0" fontId="38" fillId="0" borderId="0" xfId="0" applyFont="1" applyAlignment="1">
      <alignment horizontal="justify" vertical="top" wrapText="1"/>
    </xf>
    <xf numFmtId="0" fontId="73" fillId="0" borderId="28" xfId="0" applyFont="1" applyBorder="1" applyAlignment="1">
      <alignment horizontal="justify" vertical="center"/>
    </xf>
    <xf numFmtId="0" fontId="73" fillId="0" borderId="17" xfId="0" applyFont="1" applyBorder="1" applyAlignment="1">
      <alignment horizontal="justify" vertical="center" wrapText="1"/>
    </xf>
    <xf numFmtId="0" fontId="76" fillId="0" borderId="32" xfId="0" applyFont="1" applyBorder="1" applyAlignment="1">
      <alignment horizontal="justify" vertical="center"/>
    </xf>
    <xf numFmtId="0" fontId="76" fillId="0" borderId="13" xfId="0" applyFont="1" applyBorder="1" applyAlignment="1">
      <alignment horizontal="justify" vertical="center"/>
    </xf>
    <xf numFmtId="0" fontId="76" fillId="0" borderId="42" xfId="0" applyFont="1" applyBorder="1" applyAlignment="1">
      <alignment horizontal="justify" vertical="center"/>
    </xf>
    <xf numFmtId="4" fontId="76" fillId="0" borderId="44" xfId="0" applyNumberFormat="1" applyFont="1" applyBorder="1" applyAlignment="1">
      <alignment horizontal="justify" vertical="center"/>
    </xf>
    <xf numFmtId="171" fontId="54" fillId="0" borderId="46" xfId="28" applyFont="1" applyFill="1" applyBorder="1" applyAlignment="1">
      <alignment horizontal="justify"/>
    </xf>
    <xf numFmtId="0" fontId="76" fillId="0" borderId="39" xfId="0" applyFont="1" applyBorder="1" applyAlignment="1">
      <alignment horizontal="justify" vertical="center"/>
    </xf>
    <xf numFmtId="4" fontId="76" fillId="0" borderId="74" xfId="0" applyNumberFormat="1" applyFont="1" applyBorder="1" applyAlignment="1">
      <alignment horizontal="justify" vertical="center"/>
    </xf>
    <xf numFmtId="171" fontId="54" fillId="0" borderId="26" xfId="28" applyFont="1" applyFill="1" applyBorder="1" applyAlignment="1">
      <alignment horizontal="justify"/>
    </xf>
    <xf numFmtId="0" fontId="76" fillId="0" borderId="39" xfId="0" applyFont="1" applyBorder="1" applyAlignment="1">
      <alignment horizontal="justify" vertical="center" wrapText="1"/>
    </xf>
    <xf numFmtId="2" fontId="76" fillId="0" borderId="74" xfId="0" applyNumberFormat="1" applyFont="1" applyBorder="1" applyAlignment="1">
      <alignment horizontal="justify" vertical="center"/>
    </xf>
    <xf numFmtId="0" fontId="73" fillId="0" borderId="59" xfId="0" applyFont="1" applyBorder="1" applyAlignment="1">
      <alignment horizontal="justify" vertical="center"/>
    </xf>
    <xf numFmtId="4" fontId="76" fillId="0" borderId="60" xfId="0" applyNumberFormat="1" applyFont="1" applyBorder="1" applyAlignment="1">
      <alignment horizontal="justify" vertical="center"/>
    </xf>
    <xf numFmtId="171" fontId="54" fillId="0" borderId="75" xfId="28" applyFont="1" applyFill="1" applyBorder="1" applyAlignment="1">
      <alignment horizontal="justify"/>
    </xf>
    <xf numFmtId="0" fontId="39" fillId="0" borderId="0" xfId="0" applyFont="1" applyAlignment="1">
      <alignment horizontal="justify" wrapText="1"/>
    </xf>
    <xf numFmtId="0" fontId="38" fillId="0" borderId="0" xfId="0" applyFont="1" applyAlignment="1">
      <alignment horizontal="justify" wrapText="1"/>
    </xf>
    <xf numFmtId="0" fontId="73" fillId="0" borderId="11" xfId="44" applyFont="1" applyBorder="1" applyAlignment="1">
      <alignment horizontal="justify" vertical="center"/>
    </xf>
    <xf numFmtId="0" fontId="39" fillId="0" borderId="0" xfId="44" applyFont="1" applyAlignment="1">
      <alignment horizontal="justify"/>
    </xf>
    <xf numFmtId="0" fontId="37" fillId="0" borderId="0" xfId="42" applyFont="1" applyAlignment="1">
      <alignment horizontal="justify" vertical="center"/>
    </xf>
    <xf numFmtId="0" fontId="79" fillId="0" borderId="0" xfId="42" applyFont="1" applyAlignment="1">
      <alignment horizontal="left" vertical="center" indent="3"/>
    </xf>
    <xf numFmtId="0" fontId="45" fillId="0" borderId="0" xfId="42" applyFont="1" applyAlignment="1">
      <alignment horizontal="justify" vertical="center"/>
    </xf>
    <xf numFmtId="0" fontId="16" fillId="0" borderId="0" xfId="42" applyFont="1"/>
    <xf numFmtId="0" fontId="45" fillId="0" borderId="0" xfId="42" applyFont="1" applyAlignment="1">
      <alignment horizontal="left" vertical="center" wrapText="1"/>
    </xf>
    <xf numFmtId="0" fontId="40" fillId="0" borderId="0" xfId="42" applyFont="1" applyAlignment="1">
      <alignment horizontal="left" vertical="center" wrapText="1"/>
    </xf>
    <xf numFmtId="0" fontId="39" fillId="0" borderId="0" xfId="42" applyFont="1" applyAlignment="1">
      <alignment horizontal="justify" vertical="center" wrapText="1"/>
    </xf>
    <xf numFmtId="0" fontId="38" fillId="0" borderId="98" xfId="42" applyFont="1" applyBorder="1" applyAlignment="1">
      <alignment horizontal="center" vertical="center" wrapText="1"/>
    </xf>
    <xf numFmtId="0" fontId="38" fillId="0" borderId="100" xfId="42" applyFont="1" applyBorder="1" applyAlignment="1">
      <alignment horizontal="center" vertical="center" wrapText="1"/>
    </xf>
    <xf numFmtId="0" fontId="73" fillId="0" borderId="0" xfId="42" applyFont="1" applyAlignment="1">
      <alignment horizontal="center" vertical="center"/>
    </xf>
    <xf numFmtId="0" fontId="80" fillId="0" borderId="0" xfId="42" applyFont="1" applyAlignment="1">
      <alignment vertical="center"/>
    </xf>
    <xf numFmtId="0" fontId="73" fillId="0" borderId="0" xfId="42" applyFont="1" applyAlignment="1">
      <alignment vertical="center"/>
    </xf>
    <xf numFmtId="0" fontId="80" fillId="0" borderId="0" xfId="42" applyFont="1" applyAlignment="1">
      <alignment horizontal="left" vertical="center" wrapText="1"/>
    </xf>
    <xf numFmtId="0" fontId="18" fillId="0" borderId="0" xfId="42" applyAlignment="1">
      <alignment horizontal="left"/>
    </xf>
    <xf numFmtId="0" fontId="73" fillId="0" borderId="0" xfId="42" applyFont="1" applyAlignment="1">
      <alignment horizontal="center" vertical="top"/>
    </xf>
    <xf numFmtId="0" fontId="20" fillId="0" borderId="29" xfId="41" applyFont="1" applyFill="1" applyBorder="1" applyAlignment="1">
      <alignment horizontal="center" vertical="center"/>
    </xf>
    <xf numFmtId="0" fontId="20" fillId="0" borderId="29" xfId="41" applyFont="1" applyFill="1" applyBorder="1" applyAlignment="1">
      <alignment horizontal="center" vertical="center" wrapText="1"/>
    </xf>
    <xf numFmtId="0" fontId="20" fillId="0" borderId="11" xfId="41" applyFont="1" applyFill="1" applyBorder="1" applyAlignment="1">
      <alignment horizontal="center" vertical="center" wrapText="1"/>
    </xf>
    <xf numFmtId="2" fontId="21" fillId="0" borderId="76" xfId="41" applyNumberFormat="1" applyFont="1" applyFill="1" applyBorder="1" applyAlignment="1">
      <alignment vertical="center"/>
    </xf>
    <xf numFmtId="0" fontId="20" fillId="0" borderId="11" xfId="41" applyFont="1" applyFill="1" applyBorder="1" applyAlignment="1">
      <alignment horizontal="center" vertical="center"/>
    </xf>
    <xf numFmtId="0" fontId="23" fillId="0" borderId="11" xfId="41" applyFont="1" applyFill="1" applyBorder="1" applyAlignment="1">
      <alignment vertical="center"/>
    </xf>
    <xf numFmtId="0" fontId="21" fillId="0" borderId="11" xfId="41" applyFont="1" applyFill="1" applyBorder="1" applyAlignment="1">
      <alignment horizontal="left" vertical="center" indent="1"/>
    </xf>
    <xf numFmtId="2" fontId="21" fillId="0" borderId="11" xfId="41" applyNumberFormat="1" applyFont="1" applyFill="1" applyBorder="1" applyAlignment="1">
      <alignment horizontal="left" vertical="center" indent="1"/>
    </xf>
    <xf numFmtId="2" fontId="23" fillId="0" borderId="11" xfId="41" applyNumberFormat="1" applyFont="1" applyFill="1" applyBorder="1" applyAlignment="1">
      <alignment vertical="center"/>
    </xf>
    <xf numFmtId="2" fontId="23" fillId="0" borderId="11" xfId="41" applyNumberFormat="1" applyFont="1" applyFill="1" applyBorder="1" applyAlignment="1">
      <alignment horizontal="left" vertical="center" wrapText="1" indent="2"/>
    </xf>
    <xf numFmtId="2" fontId="20" fillId="0" borderId="30" xfId="41" applyNumberFormat="1" applyFont="1" applyFill="1" applyBorder="1" applyAlignment="1">
      <alignment vertical="center"/>
    </xf>
    <xf numFmtId="0" fontId="24" fillId="0" borderId="11" xfId="41" applyFont="1" applyFill="1" applyBorder="1" applyAlignment="1">
      <alignment vertical="center"/>
    </xf>
    <xf numFmtId="0" fontId="20" fillId="0" borderId="11" xfId="41" applyFont="1" applyFill="1" applyBorder="1" applyAlignment="1">
      <alignment horizontal="left" vertical="center"/>
    </xf>
    <xf numFmtId="0" fontId="20" fillId="0" borderId="11" xfId="43" applyFont="1" applyFill="1" applyBorder="1" applyAlignment="1">
      <alignment horizontal="left" vertical="center"/>
    </xf>
    <xf numFmtId="0" fontId="20" fillId="0" borderId="31" xfId="41" applyFont="1" applyFill="1" applyBorder="1" applyAlignment="1">
      <alignment vertical="center"/>
    </xf>
    <xf numFmtId="0" fontId="21" fillId="0" borderId="15" xfId="41" applyFont="1" applyFill="1" applyBorder="1" applyAlignment="1">
      <alignment vertical="center"/>
    </xf>
    <xf numFmtId="0" fontId="20" fillId="0" borderId="77" xfId="41" applyFont="1" applyFill="1" applyBorder="1" applyAlignment="1">
      <alignment horizontal="center" vertical="center" wrapText="1"/>
    </xf>
    <xf numFmtId="0" fontId="20" fillId="0" borderId="48" xfId="41" applyFont="1" applyFill="1" applyBorder="1" applyAlignment="1">
      <alignment horizontal="center" vertical="center" wrapText="1"/>
    </xf>
    <xf numFmtId="2" fontId="21" fillId="0" borderId="48" xfId="41" applyNumberFormat="1" applyFont="1" applyFill="1" applyBorder="1" applyAlignment="1">
      <alignment vertical="center"/>
    </xf>
    <xf numFmtId="0" fontId="20" fillId="0" borderId="69" xfId="41" applyFont="1" applyFill="1" applyBorder="1" applyAlignment="1">
      <alignment horizontal="center" vertical="center"/>
    </xf>
    <xf numFmtId="0" fontId="20" fillId="0" borderId="20" xfId="41" applyFont="1" applyFill="1" applyBorder="1" applyAlignment="1">
      <alignment horizontal="center" vertical="center"/>
    </xf>
    <xf numFmtId="0" fontId="23" fillId="0" borderId="20" xfId="41" applyFont="1" applyFill="1" applyBorder="1" applyAlignment="1">
      <alignment vertical="center"/>
    </xf>
    <xf numFmtId="2" fontId="21" fillId="0" borderId="20" xfId="41" applyNumberFormat="1" applyFont="1" applyFill="1" applyBorder="1" applyAlignment="1">
      <alignment horizontal="left" vertical="center" indent="1"/>
    </xf>
    <xf numFmtId="2" fontId="34" fillId="0" borderId="20" xfId="41" applyNumberFormat="1" applyFont="1" applyFill="1" applyBorder="1" applyAlignment="1">
      <alignment horizontal="left" vertical="center" indent="1"/>
    </xf>
    <xf numFmtId="2" fontId="23" fillId="0" borderId="20" xfId="41" applyNumberFormat="1" applyFont="1" applyFill="1" applyBorder="1" applyAlignment="1">
      <alignment vertical="center"/>
    </xf>
    <xf numFmtId="2" fontId="26" fillId="0" borderId="20" xfId="41" applyNumberFormat="1" applyFont="1" applyFill="1" applyBorder="1" applyAlignment="1">
      <alignment vertical="center"/>
    </xf>
    <xf numFmtId="2" fontId="20" fillId="0" borderId="22" xfId="41" applyNumberFormat="1" applyFont="1" applyFill="1" applyBorder="1" applyAlignment="1">
      <alignment vertical="center"/>
    </xf>
    <xf numFmtId="171" fontId="70" fillId="0" borderId="24" xfId="28" applyFont="1" applyFill="1" applyBorder="1" applyAlignment="1">
      <alignment horizontal="center"/>
    </xf>
    <xf numFmtId="171" fontId="71" fillId="0" borderId="16" xfId="28" applyFont="1" applyFill="1" applyBorder="1" applyAlignment="1">
      <alignment horizontal="center" vertical="center" wrapText="1"/>
    </xf>
    <xf numFmtId="2" fontId="41" fillId="0" borderId="11" xfId="44" applyNumberFormat="1" applyFont="1" applyBorder="1" applyAlignment="1">
      <alignment horizontal="left" wrapText="1"/>
    </xf>
    <xf numFmtId="2" fontId="41" fillId="0" borderId="10" xfId="44" applyNumberFormat="1" applyFont="1" applyBorder="1" applyAlignment="1">
      <alignment horizontal="left" wrapText="1"/>
    </xf>
    <xf numFmtId="0" fontId="88" fillId="0" borderId="11" xfId="44" applyFont="1" applyBorder="1" applyAlignment="1">
      <alignment horizontal="left" vertical="center"/>
    </xf>
    <xf numFmtId="0" fontId="88" fillId="0" borderId="0" xfId="44" applyFont="1" applyAlignment="1">
      <alignment horizontal="left" vertical="center"/>
    </xf>
    <xf numFmtId="171" fontId="20" fillId="0" borderId="45" xfId="28" applyFont="1" applyFill="1" applyBorder="1" applyAlignment="1">
      <alignment horizontal="center" vertical="center"/>
    </xf>
    <xf numFmtId="171" fontId="20" fillId="0" borderId="78" xfId="28" applyFont="1" applyFill="1" applyBorder="1" applyAlignment="1">
      <alignment horizontal="center" vertical="center"/>
    </xf>
    <xf numFmtId="171" fontId="70" fillId="0" borderId="0" xfId="28" applyFont="1" applyFill="1" applyBorder="1"/>
    <xf numFmtId="171" fontId="71" fillId="0" borderId="28" xfId="28" applyFont="1" applyFill="1" applyBorder="1" applyAlignment="1">
      <alignment horizontal="center" vertical="center"/>
    </xf>
    <xf numFmtId="171" fontId="71" fillId="0" borderId="35" xfId="28" applyFont="1" applyFill="1" applyBorder="1"/>
    <xf numFmtId="171" fontId="71" fillId="0" borderId="11" xfId="28" applyFont="1" applyFill="1" applyBorder="1" applyAlignment="1">
      <alignment horizontal="center" vertical="center"/>
    </xf>
    <xf numFmtId="171" fontId="71" fillId="0" borderId="10" xfId="28" applyFont="1" applyFill="1" applyBorder="1" applyAlignment="1">
      <alignment horizontal="center" wrapText="1"/>
    </xf>
    <xf numFmtId="171" fontId="71" fillId="0" borderId="10" xfId="28" applyFont="1" applyFill="1" applyBorder="1" applyAlignment="1">
      <alignment horizontal="center" vertical="center"/>
    </xf>
    <xf numFmtId="171" fontId="71" fillId="0" borderId="16" xfId="28" applyFont="1" applyFill="1" applyBorder="1" applyAlignment="1">
      <alignment horizontal="center" wrapText="1"/>
    </xf>
    <xf numFmtId="171" fontId="71" fillId="0" borderId="16" xfId="28" applyFont="1" applyFill="1" applyBorder="1" applyAlignment="1">
      <alignment horizontal="center" vertical="center"/>
    </xf>
    <xf numFmtId="9" fontId="70" fillId="0" borderId="16" xfId="51" applyFont="1" applyFill="1" applyBorder="1" applyAlignment="1">
      <alignment horizontal="center" vertical="center"/>
    </xf>
    <xf numFmtId="171" fontId="71" fillId="0" borderId="28" xfId="28" applyFont="1" applyFill="1" applyBorder="1" applyAlignment="1">
      <alignment horizontal="center" wrapText="1"/>
    </xf>
    <xf numFmtId="171" fontId="71" fillId="0" borderId="28" xfId="28" applyFont="1" applyFill="1" applyBorder="1" applyAlignment="1">
      <alignment horizontal="center" vertical="center" wrapText="1"/>
    </xf>
    <xf numFmtId="171" fontId="71" fillId="0" borderId="32" xfId="28" applyFont="1" applyFill="1" applyBorder="1" applyAlignment="1">
      <alignment horizontal="center" wrapText="1"/>
    </xf>
    <xf numFmtId="171" fontId="71" fillId="0" borderId="32" xfId="28" applyFont="1" applyFill="1" applyBorder="1" applyAlignment="1">
      <alignment horizontal="center" vertical="center"/>
    </xf>
    <xf numFmtId="171" fontId="71" fillId="0" borderId="16" xfId="28" applyFont="1" applyFill="1" applyBorder="1"/>
    <xf numFmtId="171" fontId="70" fillId="0" borderId="79" xfId="28" applyFont="1" applyFill="1" applyBorder="1"/>
    <xf numFmtId="171" fontId="70" fillId="0" borderId="80" xfId="28" quotePrefix="1" applyFont="1" applyFill="1" applyBorder="1" applyAlignment="1">
      <alignment horizontal="center"/>
    </xf>
    <xf numFmtId="171" fontId="70" fillId="0" borderId="80" xfId="28" applyFont="1" applyFill="1" applyBorder="1"/>
    <xf numFmtId="171" fontId="70" fillId="0" borderId="80" xfId="28" applyFont="1" applyFill="1" applyBorder="1" applyAlignment="1">
      <alignment horizontal="center"/>
    </xf>
    <xf numFmtId="171" fontId="71" fillId="0" borderId="0" xfId="28" applyFont="1" applyFill="1" applyBorder="1" applyAlignment="1">
      <alignment horizontal="left"/>
    </xf>
    <xf numFmtId="171" fontId="71" fillId="0" borderId="17" xfId="28" applyFont="1" applyFill="1" applyBorder="1" applyAlignment="1">
      <alignment horizontal="center" wrapText="1"/>
    </xf>
    <xf numFmtId="9" fontId="70" fillId="0" borderId="79" xfId="51" quotePrefix="1" applyFont="1" applyFill="1" applyBorder="1" applyAlignment="1">
      <alignment horizontal="center"/>
    </xf>
    <xf numFmtId="9" fontId="70" fillId="0" borderId="79" xfId="51" applyFont="1" applyFill="1" applyBorder="1" applyAlignment="1">
      <alignment horizontal="center"/>
    </xf>
    <xf numFmtId="171" fontId="70" fillId="0" borderId="35" xfId="28" applyFont="1" applyFill="1" applyBorder="1" applyAlignment="1">
      <alignment horizontal="center"/>
    </xf>
    <xf numFmtId="171" fontId="71" fillId="0" borderId="16" xfId="28" quotePrefix="1" applyFont="1" applyFill="1" applyBorder="1" applyAlignment="1">
      <alignment horizontal="center" vertical="center" wrapText="1"/>
    </xf>
    <xf numFmtId="2" fontId="20" fillId="0" borderId="0" xfId="28" applyNumberFormat="1" applyFont="1" applyFill="1" applyBorder="1" applyAlignment="1">
      <alignment vertical="center"/>
    </xf>
    <xf numFmtId="14" fontId="0" fillId="0" borderId="0" xfId="0" applyNumberFormat="1"/>
    <xf numFmtId="14" fontId="90" fillId="0" borderId="0" xfId="44" applyNumberFormat="1" applyFont="1"/>
    <xf numFmtId="0" fontId="18" fillId="0" borderId="0" xfId="0" applyFont="1" applyAlignment="1">
      <alignment vertical="center" wrapText="1"/>
    </xf>
    <xf numFmtId="0" fontId="39" fillId="0" borderId="13" xfId="0" applyFont="1" applyFill="1" applyBorder="1" applyAlignment="1">
      <alignment horizontal="justify" vertical="center" wrapText="1"/>
    </xf>
    <xf numFmtId="171" fontId="37" fillId="0" borderId="16" xfId="28" applyFont="1" applyBorder="1" applyAlignment="1">
      <alignment horizontal="center"/>
    </xf>
    <xf numFmtId="2" fontId="35" fillId="0" borderId="33" xfId="44" applyNumberFormat="1" applyFont="1" applyBorder="1" applyAlignment="1">
      <alignment horizontal="left"/>
    </xf>
    <xf numFmtId="2" fontId="35" fillId="0" borderId="37" xfId="44" applyNumberFormat="1" applyFont="1" applyBorder="1" applyAlignment="1">
      <alignment horizontal="left"/>
    </xf>
    <xf numFmtId="0" fontId="89" fillId="0" borderId="16" xfId="0" applyFont="1" applyBorder="1" applyAlignment="1">
      <alignment vertical="center"/>
    </xf>
    <xf numFmtId="0" fontId="89" fillId="0" borderId="10" xfId="0" applyFont="1" applyBorder="1" applyAlignment="1">
      <alignment vertical="center"/>
    </xf>
    <xf numFmtId="171" fontId="62" fillId="0" borderId="80" xfId="28" applyFont="1" applyFill="1" applyBorder="1"/>
    <xf numFmtId="171" fontId="62" fillId="0" borderId="60" xfId="28" applyFont="1" applyFill="1" applyBorder="1"/>
    <xf numFmtId="0" fontId="88" fillId="0" borderId="28" xfId="0" applyFont="1" applyBorder="1" applyAlignment="1">
      <alignment horizontal="center" vertical="center" wrapText="1"/>
    </xf>
    <xf numFmtId="4" fontId="89" fillId="0" borderId="79" xfId="0" applyNumberFormat="1" applyFont="1" applyBorder="1" applyAlignment="1">
      <alignment vertical="center"/>
    </xf>
    <xf numFmtId="4" fontId="89" fillId="0" borderId="59" xfId="0" applyNumberFormat="1" applyFont="1" applyBorder="1" applyAlignment="1">
      <alignment vertical="center"/>
    </xf>
    <xf numFmtId="0" fontId="88" fillId="0" borderId="29" xfId="0" applyFont="1" applyBorder="1" applyAlignment="1">
      <alignment horizontal="center" vertical="center"/>
    </xf>
    <xf numFmtId="0" fontId="89" fillId="0" borderId="11" xfId="0" applyFont="1" applyBorder="1" applyAlignment="1">
      <alignment vertical="center"/>
    </xf>
    <xf numFmtId="0" fontId="89" fillId="0" borderId="81" xfId="0" applyFont="1" applyBorder="1" applyAlignment="1">
      <alignment vertical="center"/>
    </xf>
    <xf numFmtId="0" fontId="88" fillId="0" borderId="58" xfId="0" applyFont="1" applyBorder="1" applyAlignment="1">
      <alignment horizontal="center" vertical="center"/>
    </xf>
    <xf numFmtId="0" fontId="89" fillId="0" borderId="31" xfId="0" applyFont="1" applyBorder="1" applyAlignment="1">
      <alignment vertical="center"/>
    </xf>
    <xf numFmtId="0" fontId="24" fillId="0" borderId="0" xfId="48" applyFont="1"/>
    <xf numFmtId="0" fontId="95" fillId="0" borderId="0" xfId="0" applyFont="1"/>
    <xf numFmtId="196" fontId="22" fillId="0" borderId="73" xfId="41" applyNumberFormat="1" applyFont="1" applyFill="1" applyBorder="1" applyAlignment="1">
      <alignment horizontal="center" vertical="center" wrapText="1"/>
    </xf>
    <xf numFmtId="196" fontId="22" fillId="0" borderId="57" xfId="41" applyNumberFormat="1" applyFont="1" applyFill="1" applyBorder="1" applyAlignment="1">
      <alignment horizontal="center" vertical="center" wrapText="1"/>
    </xf>
    <xf numFmtId="196" fontId="27" fillId="0" borderId="57" xfId="41" applyNumberFormat="1" applyFont="1" applyFill="1" applyBorder="1"/>
    <xf numFmtId="196" fontId="24" fillId="0" borderId="57" xfId="41" applyNumberFormat="1" applyFont="1" applyFill="1" applyBorder="1" applyAlignment="1">
      <alignment horizontal="left" indent="2"/>
    </xf>
    <xf numFmtId="196" fontId="24" fillId="0" borderId="57" xfId="41" applyNumberFormat="1" applyFont="1" applyFill="1" applyBorder="1"/>
    <xf numFmtId="196" fontId="24" fillId="0" borderId="57" xfId="41" applyNumberFormat="1" applyFont="1" applyFill="1" applyBorder="1" applyAlignment="1">
      <alignment horizontal="left"/>
    </xf>
    <xf numFmtId="196" fontId="22" fillId="0" borderId="62" xfId="41" applyNumberFormat="1" applyFont="1" applyFill="1" applyBorder="1"/>
    <xf numFmtId="0" fontId="24" fillId="0" borderId="11" xfId="41" applyFont="1" applyFill="1" applyBorder="1"/>
    <xf numFmtId="0" fontId="22" fillId="0" borderId="11" xfId="41" applyFont="1" applyFill="1" applyBorder="1"/>
    <xf numFmtId="0" fontId="22" fillId="0" borderId="31" xfId="41" applyFont="1" applyFill="1" applyBorder="1"/>
    <xf numFmtId="2" fontId="24" fillId="0" borderId="12" xfId="41" applyNumberFormat="1" applyFont="1" applyFill="1" applyBorder="1"/>
    <xf numFmtId="2" fontId="24" fillId="0" borderId="57" xfId="41" applyNumberFormat="1" applyFont="1" applyFill="1" applyBorder="1"/>
    <xf numFmtId="171" fontId="20" fillId="0" borderId="82" xfId="28" applyFont="1" applyFill="1" applyBorder="1" applyAlignment="1">
      <alignment vertical="center"/>
    </xf>
    <xf numFmtId="171" fontId="20" fillId="0" borderId="63" xfId="28" applyFont="1" applyFill="1" applyBorder="1" applyAlignment="1">
      <alignment vertical="center"/>
    </xf>
    <xf numFmtId="171" fontId="20" fillId="0" borderId="11" xfId="28" applyFont="1" applyFill="1" applyBorder="1" applyAlignment="1">
      <alignment vertical="center"/>
    </xf>
    <xf numFmtId="171" fontId="20" fillId="0" borderId="76" xfId="28" applyFont="1" applyFill="1" applyBorder="1" applyAlignment="1">
      <alignment vertical="center"/>
    </xf>
    <xf numFmtId="2" fontId="21" fillId="0" borderId="15" xfId="28" applyNumberFormat="1" applyFont="1" applyFill="1" applyBorder="1" applyAlignment="1">
      <alignment vertical="center"/>
    </xf>
    <xf numFmtId="0" fontId="20" fillId="0" borderId="53" xfId="41" applyFont="1" applyFill="1" applyBorder="1" applyAlignment="1">
      <alignment horizontal="center" vertical="center"/>
    </xf>
    <xf numFmtId="171" fontId="21" fillId="0" borderId="83" xfId="28" applyFont="1" applyFill="1" applyBorder="1" applyAlignment="1">
      <alignment vertical="center"/>
    </xf>
    <xf numFmtId="2" fontId="23" fillId="0" borderId="16" xfId="41" applyNumberFormat="1" applyFont="1" applyFill="1" applyBorder="1" applyAlignment="1">
      <alignment horizontal="center" vertical="center"/>
    </xf>
    <xf numFmtId="1" fontId="26" fillId="0" borderId="16" xfId="41" applyNumberFormat="1" applyFont="1" applyFill="1" applyBorder="1" applyAlignment="1">
      <alignment horizontal="center" vertical="center"/>
    </xf>
    <xf numFmtId="171" fontId="20" fillId="0" borderId="84" xfId="28" applyFont="1" applyFill="1" applyBorder="1" applyAlignment="1">
      <alignment vertical="center"/>
    </xf>
    <xf numFmtId="171" fontId="21" fillId="0" borderId="85" xfId="28" applyFont="1" applyFill="1" applyBorder="1" applyAlignment="1">
      <alignment vertical="center"/>
    </xf>
    <xf numFmtId="2" fontId="20" fillId="0" borderId="30" xfId="41" applyNumberFormat="1" applyFont="1" applyFill="1" applyBorder="1" applyAlignment="1">
      <alignment horizontal="center" vertical="center"/>
    </xf>
    <xf numFmtId="171" fontId="20" fillId="0" borderId="15" xfId="28" applyFont="1" applyFill="1" applyBorder="1" applyAlignment="1">
      <alignment vertical="center"/>
    </xf>
    <xf numFmtId="171" fontId="20" fillId="0" borderId="86" xfId="28" applyFont="1" applyFill="1" applyBorder="1" applyAlignment="1">
      <alignment vertical="center"/>
    </xf>
    <xf numFmtId="171" fontId="20" fillId="0" borderId="18" xfId="28" applyFont="1" applyFill="1" applyBorder="1" applyAlignment="1">
      <alignment vertical="center"/>
    </xf>
    <xf numFmtId="171" fontId="24" fillId="0" borderId="83" xfId="28" applyFont="1" applyFill="1" applyBorder="1"/>
    <xf numFmtId="171" fontId="24" fillId="0" borderId="0" xfId="28" applyFont="1" applyFill="1" applyBorder="1"/>
    <xf numFmtId="171" fontId="24" fillId="0" borderId="65" xfId="28" applyFont="1" applyFill="1" applyBorder="1"/>
    <xf numFmtId="171" fontId="24" fillId="0" borderId="86" xfId="28" applyFont="1" applyFill="1" applyBorder="1"/>
    <xf numFmtId="171" fontId="71" fillId="0" borderId="31" xfId="28" applyFont="1" applyFill="1" applyBorder="1" applyAlignment="1">
      <alignment horizontal="center" vertical="center"/>
    </xf>
    <xf numFmtId="171" fontId="70" fillId="0" borderId="87" xfId="28" applyFont="1" applyFill="1" applyBorder="1"/>
    <xf numFmtId="171" fontId="71" fillId="0" borderId="88" xfId="28" applyFont="1" applyFill="1" applyBorder="1"/>
    <xf numFmtId="171" fontId="71" fillId="0" borderId="32" xfId="28" applyFont="1" applyFill="1" applyBorder="1"/>
    <xf numFmtId="0" fontId="49" fillId="0" borderId="0" xfId="0" applyFont="1" applyAlignment="1">
      <alignment vertical="center" wrapText="1"/>
    </xf>
    <xf numFmtId="2" fontId="38" fillId="0" borderId="0" xfId="41" applyNumberFormat="1" applyFont="1" applyFill="1" applyAlignment="1">
      <alignment horizontal="center" vertical="center"/>
    </xf>
    <xf numFmtId="0" fontId="76" fillId="0" borderId="0" xfId="0" applyFont="1" applyAlignment="1">
      <alignment horizontal="justify" vertical="center" wrapText="1"/>
    </xf>
    <xf numFmtId="0" fontId="73" fillId="0" borderId="0" xfId="0" applyFont="1" applyAlignment="1">
      <alignment horizontal="left" vertical="center"/>
    </xf>
    <xf numFmtId="209" fontId="18" fillId="0" borderId="0" xfId="28" applyNumberFormat="1"/>
    <xf numFmtId="171" fontId="24" fillId="0" borderId="0" xfId="28" applyFont="1" applyFill="1"/>
    <xf numFmtId="0" fontId="73" fillId="0" borderId="0" xfId="42" applyFont="1" applyFill="1" applyAlignment="1">
      <alignment horizontal="center" vertical="top"/>
    </xf>
    <xf numFmtId="0" fontId="18" fillId="0" borderId="0" xfId="42" applyFill="1"/>
    <xf numFmtId="0" fontId="76" fillId="0" borderId="0" xfId="42" applyFont="1" applyFill="1" applyAlignment="1">
      <alignment horizontal="justify" vertical="center" wrapText="1"/>
    </xf>
    <xf numFmtId="0" fontId="16" fillId="0" borderId="0" xfId="42" applyFont="1" applyAlignment="1">
      <alignment horizontal="center" vertical="center"/>
    </xf>
    <xf numFmtId="0" fontId="0" fillId="0" borderId="0" xfId="0" applyFill="1" applyAlignment="1">
      <alignment vertical="center" wrapText="1"/>
    </xf>
    <xf numFmtId="171" fontId="89" fillId="0" borderId="79" xfId="28" applyFont="1" applyBorder="1" applyAlignment="1">
      <alignment vertical="center"/>
    </xf>
    <xf numFmtId="0" fontId="73" fillId="0" borderId="0" xfId="0" applyFont="1" applyAlignment="1">
      <alignment vertical="center" wrapText="1"/>
    </xf>
    <xf numFmtId="0" fontId="45" fillId="0" borderId="0" xfId="0" applyFont="1" applyAlignment="1">
      <alignment horizontal="justify" vertical="center"/>
    </xf>
    <xf numFmtId="0" fontId="87" fillId="0" borderId="0" xfId="0" applyFont="1" applyAlignment="1">
      <alignment vertical="center" wrapText="1"/>
    </xf>
    <xf numFmtId="0" fontId="75" fillId="0" borderId="0" xfId="44" applyFont="1" applyBorder="1" applyAlignment="1">
      <alignment horizontal="center"/>
    </xf>
    <xf numFmtId="0" fontId="72" fillId="0" borderId="0" xfId="44" applyFont="1" applyBorder="1" applyAlignment="1">
      <alignment horizontal="left"/>
    </xf>
    <xf numFmtId="0" fontId="37" fillId="0" borderId="0" xfId="44" applyFont="1" applyBorder="1" applyAlignment="1">
      <alignment horizontal="left"/>
    </xf>
    <xf numFmtId="0" fontId="37" fillId="0" borderId="0" xfId="44" applyFont="1" applyBorder="1" applyAlignment="1">
      <alignment horizontal="center"/>
    </xf>
    <xf numFmtId="0" fontId="41" fillId="0" borderId="0" xfId="44" applyFont="1" applyBorder="1" applyAlignment="1">
      <alignment horizontal="left"/>
    </xf>
    <xf numFmtId="2" fontId="35" fillId="0" borderId="0" xfId="44" applyNumberFormat="1" applyFont="1" applyBorder="1" applyAlignment="1">
      <alignment horizontal="left"/>
    </xf>
    <xf numFmtId="2" fontId="41" fillId="0" borderId="0" xfId="44" applyNumberFormat="1" applyFont="1" applyBorder="1" applyAlignment="1">
      <alignment horizontal="center"/>
    </xf>
    <xf numFmtId="2" fontId="21" fillId="0" borderId="0" xfId="41" applyNumberFormat="1" applyFont="1" applyBorder="1" applyAlignment="1">
      <alignment horizontal="left" vertical="center" indent="1"/>
    </xf>
    <xf numFmtId="0" fontId="35" fillId="0" borderId="0" xfId="44" applyFont="1" applyBorder="1" applyAlignment="1">
      <alignment horizontal="left"/>
    </xf>
    <xf numFmtId="0" fontId="37" fillId="0" borderId="33" xfId="48" applyFont="1" applyBorder="1" applyAlignment="1">
      <alignment horizontal="center"/>
    </xf>
    <xf numFmtId="0" fontId="37" fillId="0" borderId="37" xfId="48" applyFont="1" applyBorder="1" applyAlignment="1">
      <alignment horizontal="center"/>
    </xf>
    <xf numFmtId="0" fontId="35" fillId="0" borderId="31" xfId="48" applyFont="1" applyBorder="1" applyAlignment="1">
      <alignment horizontal="left"/>
    </xf>
    <xf numFmtId="2" fontId="20" fillId="0" borderId="11" xfId="41" applyNumberFormat="1" applyFont="1" applyFill="1" applyBorder="1" applyAlignment="1">
      <alignment horizontal="left" vertical="center"/>
    </xf>
    <xf numFmtId="2" fontId="20" fillId="0" borderId="0" xfId="41" applyNumberFormat="1" applyFont="1" applyFill="1" applyBorder="1" applyAlignment="1">
      <alignment horizontal="center" vertical="center"/>
    </xf>
    <xf numFmtId="0" fontId="20" fillId="0" borderId="14" xfId="41" applyFont="1" applyFill="1" applyBorder="1" applyAlignment="1">
      <alignment horizontal="center" vertical="center"/>
    </xf>
    <xf numFmtId="0" fontId="20" fillId="0" borderId="17" xfId="41" applyFont="1" applyFill="1" applyBorder="1" applyAlignment="1">
      <alignment horizontal="center" vertical="center"/>
    </xf>
    <xf numFmtId="0" fontId="20" fillId="0" borderId="29" xfId="41" applyFont="1" applyFill="1" applyBorder="1" applyAlignment="1">
      <alignment horizontal="center" vertical="center"/>
    </xf>
    <xf numFmtId="0" fontId="20" fillId="0" borderId="89" xfId="41" applyFont="1" applyFill="1" applyBorder="1" applyAlignment="1">
      <alignment horizontal="center" vertical="center"/>
    </xf>
    <xf numFmtId="0" fontId="22" fillId="0" borderId="0" xfId="41" applyFont="1" applyFill="1" applyBorder="1" applyAlignment="1">
      <alignment horizontal="left"/>
    </xf>
    <xf numFmtId="0" fontId="22" fillId="0" borderId="10" xfId="41" applyFont="1" applyFill="1" applyBorder="1" applyAlignment="1">
      <alignment horizontal="left"/>
    </xf>
    <xf numFmtId="2" fontId="38" fillId="0" borderId="0" xfId="41" applyNumberFormat="1" applyFont="1" applyFill="1" applyAlignment="1">
      <alignment horizontal="center" vertical="center"/>
    </xf>
    <xf numFmtId="0" fontId="38" fillId="0" borderId="0" xfId="41" applyFont="1" applyFill="1" applyAlignment="1">
      <alignment horizontal="center" vertical="center"/>
    </xf>
    <xf numFmtId="0" fontId="20" fillId="0" borderId="0" xfId="41" applyFont="1" applyFill="1" applyAlignment="1">
      <alignment horizontal="center" vertical="center"/>
    </xf>
    <xf numFmtId="2" fontId="22" fillId="0" borderId="77" xfId="41" applyNumberFormat="1" applyFont="1" applyFill="1" applyBorder="1" applyAlignment="1">
      <alignment horizontal="center" vertical="center" wrapText="1"/>
    </xf>
    <xf numFmtId="2" fontId="22" fillId="0" borderId="17" xfId="41" applyNumberFormat="1" applyFont="1" applyFill="1" applyBorder="1" applyAlignment="1">
      <alignment horizontal="center" vertical="center" wrapText="1"/>
    </xf>
    <xf numFmtId="2" fontId="54" fillId="0" borderId="0" xfId="41" applyNumberFormat="1" applyFont="1" applyFill="1" applyAlignment="1">
      <alignment horizontal="center"/>
    </xf>
    <xf numFmtId="2" fontId="22" fillId="0" borderId="0" xfId="41" applyNumberFormat="1" applyFont="1" applyFill="1" applyAlignment="1">
      <alignment horizontal="center"/>
    </xf>
    <xf numFmtId="0" fontId="22" fillId="0" borderId="0" xfId="41" applyFont="1" applyBorder="1" applyAlignment="1">
      <alignment horizontal="center"/>
    </xf>
    <xf numFmtId="0" fontId="22" fillId="0" borderId="10" xfId="41" applyFont="1" applyBorder="1" applyAlignment="1">
      <alignment horizontal="center"/>
    </xf>
    <xf numFmtId="0" fontId="22" fillId="0" borderId="11" xfId="43" applyFont="1" applyFill="1" applyBorder="1" applyAlignment="1">
      <alignment horizontal="left"/>
    </xf>
    <xf numFmtId="0" fontId="22" fillId="0" borderId="0" xfId="43" applyFont="1" applyFill="1" applyBorder="1" applyAlignment="1">
      <alignment horizontal="left"/>
    </xf>
    <xf numFmtId="2" fontId="22" fillId="0" borderId="29" xfId="41" applyNumberFormat="1" applyFont="1" applyFill="1" applyBorder="1" applyAlignment="1">
      <alignment horizontal="center" vertical="center" wrapText="1"/>
    </xf>
    <xf numFmtId="0" fontId="22" fillId="0" borderId="11" xfId="41" applyFont="1" applyFill="1" applyBorder="1" applyAlignment="1">
      <alignment horizontal="left"/>
    </xf>
    <xf numFmtId="2" fontId="22" fillId="0" borderId="11" xfId="41" applyNumberFormat="1" applyFont="1" applyFill="1" applyBorder="1" applyAlignment="1">
      <alignment horizontal="left"/>
    </xf>
    <xf numFmtId="2" fontId="22" fillId="0" borderId="0" xfId="41" applyNumberFormat="1" applyFont="1" applyFill="1" applyBorder="1" applyAlignment="1">
      <alignment horizontal="left"/>
    </xf>
    <xf numFmtId="2" fontId="22" fillId="0" borderId="0" xfId="41" applyNumberFormat="1" applyFont="1" applyFill="1" applyBorder="1" applyAlignment="1">
      <alignment horizontal="center"/>
    </xf>
    <xf numFmtId="2" fontId="22" fillId="0" borderId="10" xfId="41" applyNumberFormat="1" applyFont="1" applyFill="1" applyBorder="1" applyAlignment="1">
      <alignment horizontal="center"/>
    </xf>
    <xf numFmtId="171" fontId="37" fillId="0" borderId="0" xfId="28" applyFont="1" applyFill="1" applyAlignment="1">
      <alignment horizontal="center" vertical="center"/>
    </xf>
    <xf numFmtId="171" fontId="20" fillId="0" borderId="47" xfId="28" applyFont="1" applyFill="1" applyBorder="1" applyAlignment="1">
      <alignment horizontal="center" vertical="center"/>
    </xf>
    <xf numFmtId="171" fontId="20" fillId="0" borderId="91" xfId="28" applyFont="1" applyFill="1" applyBorder="1" applyAlignment="1">
      <alignment horizontal="center" vertical="center"/>
    </xf>
    <xf numFmtId="171" fontId="20" fillId="0" borderId="90" xfId="28" applyFont="1" applyFill="1" applyBorder="1" applyAlignment="1">
      <alignment horizontal="center" vertical="center"/>
    </xf>
    <xf numFmtId="171" fontId="20" fillId="0" borderId="92" xfId="28" applyFont="1" applyFill="1" applyBorder="1" applyAlignment="1">
      <alignment horizontal="center" vertical="center"/>
    </xf>
    <xf numFmtId="171" fontId="20" fillId="0" borderId="93" xfId="28" applyFont="1" applyFill="1" applyBorder="1" applyAlignment="1">
      <alignment horizontal="center" vertical="center"/>
    </xf>
    <xf numFmtId="171" fontId="21" fillId="0" borderId="45" xfId="28" applyFont="1" applyFill="1" applyBorder="1" applyAlignment="1">
      <alignment horizontal="center" vertical="center"/>
    </xf>
    <xf numFmtId="171" fontId="21" fillId="0" borderId="93" xfId="28" applyFont="1" applyFill="1" applyBorder="1" applyAlignment="1">
      <alignment horizontal="center" vertical="center"/>
    </xf>
    <xf numFmtId="171" fontId="21" fillId="0" borderId="11" xfId="28" applyFont="1" applyFill="1" applyBorder="1" applyAlignment="1">
      <alignment horizontal="center" vertical="center" wrapText="1"/>
    </xf>
    <xf numFmtId="171" fontId="21" fillId="0" borderId="15" xfId="28" applyFont="1" applyFill="1" applyBorder="1" applyAlignment="1">
      <alignment horizontal="center" vertical="center" wrapText="1"/>
    </xf>
    <xf numFmtId="171" fontId="21" fillId="0" borderId="92" xfId="28" applyFont="1" applyFill="1" applyBorder="1" applyAlignment="1">
      <alignment horizontal="center" vertical="center" wrapText="1"/>
    </xf>
    <xf numFmtId="171" fontId="21" fillId="0" borderId="93" xfId="28" applyFont="1" applyFill="1" applyBorder="1" applyAlignment="1">
      <alignment horizontal="center" vertical="center" wrapText="1"/>
    </xf>
    <xf numFmtId="171" fontId="21" fillId="0" borderId="90" xfId="28" applyFont="1" applyFill="1" applyBorder="1" applyAlignment="1">
      <alignment horizontal="center" vertical="center"/>
    </xf>
    <xf numFmtId="171" fontId="21" fillId="0" borderId="91" xfId="28" applyFont="1" applyFill="1" applyBorder="1" applyAlignment="1">
      <alignment horizontal="center" vertical="center"/>
    </xf>
    <xf numFmtId="171" fontId="20" fillId="0" borderId="29" xfId="28" applyFont="1" applyFill="1" applyBorder="1" applyAlignment="1">
      <alignment horizontal="center" vertical="center"/>
    </xf>
    <xf numFmtId="171" fontId="20" fillId="0" borderId="89" xfId="28" applyFont="1" applyFill="1" applyBorder="1" applyAlignment="1">
      <alignment horizontal="center" vertical="center"/>
    </xf>
    <xf numFmtId="171" fontId="71" fillId="0" borderId="94" xfId="29" applyFont="1" applyFill="1" applyBorder="1" applyAlignment="1">
      <alignment horizontal="center" vertical="center" wrapText="1"/>
    </xf>
    <xf numFmtId="171" fontId="71" fillId="0" borderId="95" xfId="29" applyFont="1" applyFill="1" applyBorder="1" applyAlignment="1">
      <alignment horizontal="center" vertical="center" wrapText="1"/>
    </xf>
    <xf numFmtId="171" fontId="71" fillId="0" borderId="43" xfId="29" applyFont="1" applyFill="1" applyBorder="1" applyAlignment="1">
      <alignment horizontal="center" vertical="center" wrapText="1"/>
    </xf>
    <xf numFmtId="171" fontId="71" fillId="0" borderId="66" xfId="29" applyFont="1" applyFill="1" applyBorder="1" applyAlignment="1">
      <alignment horizontal="center" vertical="center" wrapText="1"/>
    </xf>
    <xf numFmtId="171" fontId="71" fillId="0" borderId="34" xfId="29" applyFont="1" applyFill="1" applyBorder="1" applyAlignment="1">
      <alignment horizontal="center" vertical="center" wrapText="1"/>
    </xf>
    <xf numFmtId="171" fontId="71" fillId="0" borderId="37" xfId="29" applyFont="1" applyFill="1" applyBorder="1" applyAlignment="1">
      <alignment horizontal="center" vertical="center" wrapText="1"/>
    </xf>
    <xf numFmtId="171" fontId="96" fillId="0" borderId="0" xfId="28" applyFont="1" applyFill="1" applyAlignment="1" applyProtection="1">
      <alignment horizontal="center"/>
    </xf>
    <xf numFmtId="171" fontId="71" fillId="0" borderId="14" xfId="28" applyFont="1" applyFill="1" applyBorder="1" applyAlignment="1">
      <alignment horizontal="center" vertical="center" wrapText="1"/>
    </xf>
    <xf numFmtId="171" fontId="71" fillId="0" borderId="17" xfId="28" applyFont="1" applyFill="1" applyBorder="1" applyAlignment="1">
      <alignment horizontal="center" vertical="center" wrapText="1"/>
    </xf>
    <xf numFmtId="171" fontId="71" fillId="0" borderId="29" xfId="28" applyFont="1" applyFill="1" applyBorder="1" applyAlignment="1">
      <alignment horizontal="center" vertical="center"/>
    </xf>
    <xf numFmtId="171" fontId="71" fillId="0" borderId="14" xfId="28" applyFont="1" applyFill="1" applyBorder="1" applyAlignment="1">
      <alignment horizontal="center" vertical="center"/>
    </xf>
    <xf numFmtId="171" fontId="71" fillId="0" borderId="36" xfId="28" applyFont="1" applyFill="1" applyBorder="1" applyAlignment="1">
      <alignment horizontal="center" vertical="center"/>
    </xf>
    <xf numFmtId="171" fontId="71" fillId="0" borderId="32" xfId="28" applyFont="1" applyFill="1" applyBorder="1" applyAlignment="1">
      <alignment horizontal="center" vertical="center"/>
    </xf>
    <xf numFmtId="171" fontId="71" fillId="0" borderId="36" xfId="28" applyFont="1" applyFill="1" applyBorder="1" applyAlignment="1">
      <alignment horizontal="center" vertical="center" wrapText="1"/>
    </xf>
    <xf numFmtId="171" fontId="71" fillId="0" borderId="32" xfId="28" applyFont="1" applyFill="1" applyBorder="1" applyAlignment="1">
      <alignment horizontal="center" vertical="center" wrapText="1"/>
    </xf>
    <xf numFmtId="0" fontId="38" fillId="0" borderId="0" xfId="42" applyFont="1" applyAlignment="1">
      <alignment horizontal="left" vertical="center"/>
    </xf>
    <xf numFmtId="0" fontId="18" fillId="0" borderId="0" xfId="42" applyAlignment="1">
      <alignment horizontal="center"/>
    </xf>
    <xf numFmtId="0" fontId="39" fillId="0" borderId="0" xfId="42" applyFont="1" applyAlignment="1">
      <alignment horizontal="left" vertical="center"/>
    </xf>
    <xf numFmtId="0" fontId="38" fillId="0" borderId="0" xfId="42" applyFont="1" applyAlignment="1">
      <alignment horizontal="center" vertical="center"/>
    </xf>
    <xf numFmtId="0" fontId="73" fillId="0" borderId="0" xfId="42" applyFont="1" applyAlignment="1">
      <alignment horizontal="left" vertical="center"/>
    </xf>
    <xf numFmtId="0" fontId="76" fillId="0" borderId="0" xfId="42" applyFont="1" applyAlignment="1">
      <alignment horizontal="left" vertical="center" wrapText="1"/>
    </xf>
    <xf numFmtId="0" fontId="73" fillId="0" borderId="0" xfId="42" applyFont="1" applyAlignment="1">
      <alignment horizontal="left" vertical="center" wrapText="1"/>
    </xf>
    <xf numFmtId="0" fontId="53" fillId="0" borderId="0" xfId="42" applyFont="1" applyAlignment="1">
      <alignment horizontal="center" vertical="center"/>
    </xf>
    <xf numFmtId="0" fontId="76" fillId="0" borderId="0" xfId="42" applyFont="1" applyAlignment="1">
      <alignment horizontal="center" vertical="center"/>
    </xf>
    <xf numFmtId="0" fontId="39" fillId="0" borderId="101" xfId="42" applyFont="1" applyBorder="1" applyAlignment="1">
      <alignment horizontal="justify" vertical="center" wrapText="1"/>
    </xf>
    <xf numFmtId="0" fontId="39" fillId="0" borderId="105" xfId="42" applyFont="1" applyBorder="1" applyAlignment="1">
      <alignment horizontal="justify" vertical="center" wrapText="1"/>
    </xf>
    <xf numFmtId="0" fontId="39" fillId="0" borderId="100" xfId="42" applyFont="1" applyBorder="1" applyAlignment="1">
      <alignment horizontal="justify" vertical="center" wrapText="1"/>
    </xf>
    <xf numFmtId="0" fontId="38" fillId="0" borderId="106" xfId="42" applyFont="1" applyBorder="1" applyAlignment="1">
      <alignment horizontal="center" vertical="center"/>
    </xf>
    <xf numFmtId="0" fontId="73" fillId="0" borderId="0" xfId="0" applyFont="1" applyAlignment="1">
      <alignment horizontal="left" vertical="center"/>
    </xf>
    <xf numFmtId="0" fontId="76" fillId="0" borderId="0" xfId="42" applyFont="1" applyAlignment="1">
      <alignment horizontal="justify" vertical="center" wrapText="1"/>
    </xf>
    <xf numFmtId="0" fontId="76" fillId="0" borderId="0" xfId="42" applyFont="1" applyFill="1" applyAlignment="1">
      <alignment horizontal="justify" vertical="center" wrapText="1"/>
    </xf>
    <xf numFmtId="0" fontId="76" fillId="0" borderId="0" xfId="42" applyFont="1" applyAlignment="1">
      <alignment horizontal="justify" vertical="top" wrapText="1"/>
    </xf>
    <xf numFmtId="0" fontId="73" fillId="0" borderId="0" xfId="0" applyFont="1" applyAlignment="1">
      <alignment horizontal="center" vertical="center" wrapText="1"/>
    </xf>
    <xf numFmtId="0" fontId="0" fillId="0" borderId="0" xfId="0" applyAlignment="1">
      <alignment horizontal="center" vertical="center" wrapText="1"/>
    </xf>
    <xf numFmtId="0" fontId="76" fillId="0" borderId="0" xfId="0" applyFont="1" applyAlignment="1">
      <alignment horizontal="left" vertical="center" wrapText="1"/>
    </xf>
    <xf numFmtId="0" fontId="80" fillId="0" borderId="0" xfId="0" applyFont="1" applyAlignment="1">
      <alignment horizontal="center" vertical="center"/>
    </xf>
    <xf numFmtId="0" fontId="39" fillId="0" borderId="0" xfId="0" applyFont="1" applyAlignment="1">
      <alignment horizontal="left" vertical="center"/>
    </xf>
    <xf numFmtId="0" fontId="38" fillId="0" borderId="0" xfId="0" applyFont="1" applyAlignment="1">
      <alignment horizontal="left" vertical="center" wrapText="1"/>
    </xf>
    <xf numFmtId="0" fontId="77" fillId="0" borderId="0" xfId="0" applyFont="1" applyAlignment="1">
      <alignment horizontal="left" vertical="top" wrapText="1"/>
    </xf>
    <xf numFmtId="0" fontId="77" fillId="0" borderId="0" xfId="0" applyFont="1" applyAlignment="1">
      <alignment horizontal="left" vertical="center" wrapText="1"/>
    </xf>
    <xf numFmtId="0" fontId="39" fillId="0" borderId="0" xfId="0" applyFont="1" applyAlignment="1">
      <alignment horizontal="justify" vertical="top" wrapText="1"/>
    </xf>
    <xf numFmtId="0" fontId="39" fillId="0" borderId="0" xfId="0" applyFont="1" applyFill="1" applyAlignment="1">
      <alignment horizontal="justify" vertical="top" wrapText="1"/>
    </xf>
    <xf numFmtId="0" fontId="39" fillId="0" borderId="0" xfId="0" applyFont="1" applyAlignment="1">
      <alignment horizontal="left" vertical="top" wrapText="1"/>
    </xf>
    <xf numFmtId="0" fontId="76" fillId="0" borderId="0" xfId="0" applyFont="1" applyAlignment="1">
      <alignment horizontal="justify" vertical="top" wrapText="1"/>
    </xf>
    <xf numFmtId="0" fontId="76" fillId="0" borderId="0" xfId="0" applyFont="1" applyFill="1" applyAlignment="1">
      <alignment horizontal="justify" vertical="center" wrapText="1"/>
    </xf>
    <xf numFmtId="0" fontId="49" fillId="0" borderId="0" xfId="0" applyFont="1" applyAlignment="1">
      <alignment horizontal="left" vertical="center" wrapText="1"/>
    </xf>
    <xf numFmtId="0" fontId="73" fillId="0" borderId="0" xfId="0" applyFont="1" applyAlignment="1">
      <alignment horizontal="left" vertical="center" wrapText="1"/>
    </xf>
    <xf numFmtId="0" fontId="39" fillId="0" borderId="0" xfId="0" applyFont="1" applyAlignment="1">
      <alignment horizontal="justify" vertical="center" wrapText="1"/>
    </xf>
    <xf numFmtId="0" fontId="39" fillId="0" borderId="0" xfId="0" applyFont="1" applyAlignment="1">
      <alignment horizontal="center" vertical="center" wrapText="1"/>
    </xf>
    <xf numFmtId="0" fontId="39" fillId="0" borderId="0" xfId="0" applyFont="1" applyAlignment="1">
      <alignment horizontal="left" vertical="center" wrapText="1"/>
    </xf>
    <xf numFmtId="0" fontId="0" fillId="0" borderId="0" xfId="0" applyAlignment="1">
      <alignment horizontal="left" vertical="center" wrapText="1"/>
    </xf>
    <xf numFmtId="0" fontId="76" fillId="0" borderId="0" xfId="0" applyFont="1" applyAlignment="1">
      <alignment horizontal="left" vertical="top" wrapText="1"/>
    </xf>
    <xf numFmtId="0" fontId="76" fillId="0" borderId="0" xfId="0" applyFont="1" applyAlignment="1">
      <alignment horizontal="justify" vertical="center" wrapText="1"/>
    </xf>
    <xf numFmtId="0" fontId="76" fillId="0" borderId="0" xfId="0" applyFont="1" applyAlignment="1">
      <alignment horizontal="center" vertical="center" wrapText="1"/>
    </xf>
    <xf numFmtId="0" fontId="97" fillId="0" borderId="0" xfId="0" applyFont="1" applyAlignment="1">
      <alignment horizontal="justify" vertical="center" wrapText="1"/>
    </xf>
    <xf numFmtId="0" fontId="63" fillId="0" borderId="0" xfId="44" applyFont="1" applyAlignment="1">
      <alignment horizontal="center" vertical="center"/>
    </xf>
    <xf numFmtId="0" fontId="35" fillId="0" borderId="12" xfId="44" applyFont="1" applyBorder="1" applyAlignment="1">
      <alignment horizontal="left" vertical="center" wrapText="1"/>
    </xf>
    <xf numFmtId="0" fontId="37" fillId="0" borderId="14" xfId="44" applyFont="1" applyBorder="1" applyAlignment="1">
      <alignment horizontal="center"/>
    </xf>
    <xf numFmtId="1" fontId="35" fillId="0" borderId="0" xfId="44" applyNumberFormat="1" applyFont="1" applyAlignment="1">
      <alignment horizontal="left" wrapText="1"/>
    </xf>
    <xf numFmtId="0" fontId="35" fillId="0" borderId="0" xfId="44" applyFont="1" applyAlignment="1">
      <alignment horizontal="left" wrapText="1"/>
    </xf>
    <xf numFmtId="0" fontId="37" fillId="0" borderId="29" xfId="44" applyFont="1" applyBorder="1" applyAlignment="1">
      <alignment horizontal="center"/>
    </xf>
    <xf numFmtId="0" fontId="37" fillId="0" borderId="17" xfId="44" applyFont="1" applyBorder="1" applyAlignment="1">
      <alignment horizontal="center"/>
    </xf>
    <xf numFmtId="2" fontId="41" fillId="0" borderId="11" xfId="44" applyNumberFormat="1" applyFont="1" applyBorder="1" applyAlignment="1">
      <alignment horizontal="left" wrapText="1"/>
    </xf>
    <xf numFmtId="2" fontId="41" fillId="0" borderId="10" xfId="44" applyNumberFormat="1" applyFont="1" applyBorder="1" applyAlignment="1">
      <alignment horizontal="left" wrapText="1"/>
    </xf>
    <xf numFmtId="0" fontId="37" fillId="0" borderId="76" xfId="44" applyFont="1" applyBorder="1" applyAlignment="1">
      <alignment horizontal="center"/>
    </xf>
    <xf numFmtId="0" fontId="37" fillId="0" borderId="18" xfId="44" applyFont="1" applyBorder="1" applyAlignment="1">
      <alignment horizontal="center"/>
    </xf>
    <xf numFmtId="2" fontId="37" fillId="0" borderId="31" xfId="44" applyNumberFormat="1" applyFont="1" applyBorder="1" applyAlignment="1">
      <alignment horizontal="center"/>
    </xf>
    <xf numFmtId="2" fontId="37" fillId="0" borderId="13" xfId="44" applyNumberFormat="1" applyFont="1" applyBorder="1" applyAlignment="1">
      <alignment horizontal="center"/>
    </xf>
    <xf numFmtId="0" fontId="37" fillId="0" borderId="29" xfId="44" applyFont="1" applyBorder="1" applyAlignment="1">
      <alignment horizontal="center" wrapText="1"/>
    </xf>
    <xf numFmtId="0" fontId="37" fillId="0" borderId="17" xfId="44" applyFont="1" applyBorder="1" applyAlignment="1">
      <alignment horizontal="center" wrapText="1"/>
    </xf>
    <xf numFmtId="2" fontId="37" fillId="0" borderId="76" xfId="44" applyNumberFormat="1" applyFont="1" applyBorder="1" applyAlignment="1">
      <alignment horizontal="center"/>
    </xf>
    <xf numFmtId="2" fontId="37" fillId="0" borderId="18" xfId="44" applyNumberFormat="1" applyFont="1" applyBorder="1" applyAlignment="1">
      <alignment horizontal="center"/>
    </xf>
    <xf numFmtId="2" fontId="35" fillId="0" borderId="11" xfId="44" applyNumberFormat="1" applyFont="1" applyBorder="1" applyAlignment="1">
      <alignment horizontal="left"/>
    </xf>
    <xf numFmtId="2" fontId="35" fillId="0" borderId="10" xfId="44" applyNumberFormat="1" applyFont="1" applyBorder="1" applyAlignment="1">
      <alignment horizontal="left"/>
    </xf>
    <xf numFmtId="0" fontId="35" fillId="0" borderId="31" xfId="44" applyFont="1" applyBorder="1" applyAlignment="1">
      <alignment horizontal="center"/>
    </xf>
    <xf numFmtId="0" fontId="35" fillId="0" borderId="13" xfId="44" applyFont="1" applyBorder="1" applyAlignment="1">
      <alignment horizontal="center"/>
    </xf>
    <xf numFmtId="0" fontId="35" fillId="0" borderId="36" xfId="44" applyFont="1" applyBorder="1" applyAlignment="1">
      <alignment horizontal="center" vertical="center"/>
    </xf>
    <xf numFmtId="0" fontId="35" fillId="0" borderId="16" xfId="44" applyFont="1" applyBorder="1" applyAlignment="1">
      <alignment horizontal="center" vertical="center"/>
    </xf>
    <xf numFmtId="0" fontId="35" fillId="0" borderId="36" xfId="44" applyFont="1" applyBorder="1" applyAlignment="1">
      <alignment horizontal="center" vertical="center" wrapText="1"/>
    </xf>
    <xf numFmtId="0" fontId="35" fillId="0" borderId="16" xfId="44" applyFont="1" applyBorder="1" applyAlignment="1">
      <alignment horizontal="center" vertical="center" wrapText="1"/>
    </xf>
    <xf numFmtId="0" fontId="35" fillId="0" borderId="33" xfId="44" applyFont="1" applyBorder="1" applyAlignment="1">
      <alignment horizontal="center" vertical="center"/>
    </xf>
    <xf numFmtId="0" fontId="35" fillId="0" borderId="11" xfId="44" applyFont="1" applyBorder="1" applyAlignment="1">
      <alignment horizontal="center" vertical="center"/>
    </xf>
    <xf numFmtId="0" fontId="35" fillId="0" borderId="31" xfId="44" applyFont="1" applyBorder="1" applyAlignment="1">
      <alignment horizontal="center" vertical="center"/>
    </xf>
    <xf numFmtId="0" fontId="35" fillId="0" borderId="34" xfId="44" applyFont="1" applyBorder="1" applyAlignment="1">
      <alignment horizontal="center" vertical="center" wrapText="1"/>
    </xf>
    <xf numFmtId="0" fontId="35" fillId="0" borderId="37" xfId="44" applyFont="1" applyBorder="1" applyAlignment="1">
      <alignment horizontal="center" vertical="center" wrapText="1"/>
    </xf>
    <xf numFmtId="0" fontId="35" fillId="0" borderId="0" xfId="44" applyFont="1" applyAlignment="1">
      <alignment horizontal="center" vertical="center" wrapText="1"/>
    </xf>
    <xf numFmtId="0" fontId="35" fillId="0" borderId="10" xfId="44" applyFont="1" applyBorder="1" applyAlignment="1">
      <alignment horizontal="center" vertical="center" wrapText="1"/>
    </xf>
    <xf numFmtId="0" fontId="35" fillId="0" borderId="12" xfId="44" applyFont="1" applyBorder="1" applyAlignment="1">
      <alignment horizontal="center" vertical="center" wrapText="1"/>
    </xf>
    <xf numFmtId="0" fontId="35" fillId="0" borderId="13" xfId="44" applyFont="1" applyBorder="1" applyAlignment="1">
      <alignment horizontal="center" vertical="center" wrapText="1"/>
    </xf>
    <xf numFmtId="0" fontId="35" fillId="0" borderId="36" xfId="44" applyFont="1" applyBorder="1" applyAlignment="1">
      <alignment horizontal="left" wrapText="1"/>
    </xf>
    <xf numFmtId="0" fontId="35" fillId="0" borderId="16" xfId="44" applyFont="1" applyBorder="1" applyAlignment="1">
      <alignment horizontal="left" wrapText="1"/>
    </xf>
    <xf numFmtId="0" fontId="35" fillId="0" borderId="34" xfId="44" applyFont="1" applyBorder="1" applyAlignment="1">
      <alignment horizontal="left" wrapText="1"/>
    </xf>
    <xf numFmtId="0" fontId="35" fillId="0" borderId="37" xfId="44" applyFont="1" applyBorder="1" applyAlignment="1">
      <alignment horizontal="left" wrapText="1"/>
    </xf>
    <xf numFmtId="0" fontId="35" fillId="0" borderId="0" xfId="44" applyFont="1" applyAlignment="1">
      <alignment horizontal="left" vertical="center" wrapText="1"/>
    </xf>
    <xf numFmtId="0" fontId="35" fillId="0" borderId="10" xfId="44" applyFont="1" applyBorder="1" applyAlignment="1">
      <alignment horizontal="left" vertical="center" wrapText="1"/>
    </xf>
    <xf numFmtId="0" fontId="35" fillId="0" borderId="12" xfId="44" applyFont="1" applyBorder="1" applyAlignment="1">
      <alignment horizontal="center" wrapText="1"/>
    </xf>
    <xf numFmtId="0" fontId="35" fillId="0" borderId="13" xfId="44" applyFont="1" applyBorder="1" applyAlignment="1">
      <alignment horizontal="center" wrapText="1"/>
    </xf>
    <xf numFmtId="0" fontId="35" fillId="0" borderId="0" xfId="44" applyFont="1" applyAlignment="1">
      <alignment horizontal="center" vertical="center"/>
    </xf>
    <xf numFmtId="0" fontId="35" fillId="0" borderId="10" xfId="44" applyFont="1" applyBorder="1" applyAlignment="1">
      <alignment horizontal="center" vertical="center"/>
    </xf>
    <xf numFmtId="0" fontId="88" fillId="0" borderId="11" xfId="44" applyFont="1" applyBorder="1" applyAlignment="1">
      <alignment horizontal="left" vertical="center"/>
    </xf>
    <xf numFmtId="0" fontId="88" fillId="0" borderId="0" xfId="44" applyFont="1" applyAlignment="1">
      <alignment horizontal="left" vertical="center"/>
    </xf>
    <xf numFmtId="0" fontId="64" fillId="0" borderId="12" xfId="44" applyFont="1" applyBorder="1" applyAlignment="1">
      <alignment horizontal="center"/>
    </xf>
    <xf numFmtId="0" fontId="35" fillId="0" borderId="0" xfId="44" applyFont="1" applyBorder="1" applyAlignment="1">
      <alignment horizontal="justify"/>
    </xf>
    <xf numFmtId="0" fontId="35" fillId="0" borderId="0" xfId="44" applyFont="1" applyBorder="1" applyAlignment="1">
      <alignment horizontal="left"/>
    </xf>
    <xf numFmtId="0" fontId="35" fillId="0" borderId="0" xfId="48" applyFont="1" applyBorder="1" applyAlignment="1">
      <alignment horizontal="left" wrapText="1"/>
    </xf>
    <xf numFmtId="0" fontId="35" fillId="0" borderId="0" xfId="48" applyFont="1" applyBorder="1" applyAlignment="1">
      <alignment horizontal="justify" wrapText="1"/>
    </xf>
    <xf numFmtId="0" fontId="35" fillId="0" borderId="12" xfId="48" applyFont="1" applyBorder="1" applyAlignment="1">
      <alignment horizontal="justify" wrapText="1"/>
    </xf>
    <xf numFmtId="0" fontId="88" fillId="0" borderId="0" xfId="44" applyFont="1" applyBorder="1" applyAlignment="1">
      <alignment horizontal="left" vertical="center"/>
    </xf>
    <xf numFmtId="0" fontId="88" fillId="0" borderId="33" xfId="44" applyFont="1" applyBorder="1" applyAlignment="1">
      <alignment horizontal="left" vertical="center"/>
    </xf>
    <xf numFmtId="0" fontId="91" fillId="0" borderId="0" xfId="44" applyFont="1" applyAlignment="1">
      <alignment horizontal="center" vertical="center"/>
    </xf>
    <xf numFmtId="0" fontId="91" fillId="0" borderId="104" xfId="44" applyFont="1" applyBorder="1" applyAlignment="1">
      <alignment horizontal="center" vertical="center"/>
    </xf>
    <xf numFmtId="0" fontId="90" fillId="0" borderId="101" xfId="44" applyFont="1" applyBorder="1" applyAlignment="1">
      <alignment horizontal="center" vertical="center" wrapText="1"/>
    </xf>
    <xf numFmtId="0" fontId="90" fillId="0" borderId="100" xfId="44" applyFont="1" applyBorder="1" applyAlignment="1">
      <alignment horizontal="center" vertical="center" wrapText="1"/>
    </xf>
    <xf numFmtId="0" fontId="90" fillId="0" borderId="101" xfId="44" applyFont="1" applyBorder="1" applyAlignment="1">
      <alignment horizontal="justify" vertical="center" wrapText="1"/>
    </xf>
    <xf numFmtId="0" fontId="90" fillId="0" borderId="100" xfId="44" applyFont="1" applyBorder="1" applyAlignment="1">
      <alignment horizontal="justify" vertical="center" wrapText="1"/>
    </xf>
    <xf numFmtId="0" fontId="90" fillId="0" borderId="105" xfId="44" applyFont="1" applyBorder="1" applyAlignment="1">
      <alignment horizontal="center" vertical="center" wrapText="1"/>
    </xf>
    <xf numFmtId="0" fontId="90" fillId="0" borderId="105" xfId="44" applyFont="1" applyBorder="1" applyAlignment="1">
      <alignment horizontal="justify" vertical="center" wrapText="1"/>
    </xf>
    <xf numFmtId="0" fontId="91" fillId="0" borderId="101" xfId="44" applyFont="1" applyBorder="1" applyAlignment="1">
      <alignment horizontal="center" vertical="center" wrapText="1"/>
    </xf>
    <xf numFmtId="0" fontId="91" fillId="0" borderId="100" xfId="44" applyFont="1" applyBorder="1" applyAlignment="1">
      <alignment horizontal="center" vertical="center" wrapText="1"/>
    </xf>
    <xf numFmtId="0" fontId="93" fillId="0" borderId="11" xfId="44" applyFont="1" applyBorder="1" applyAlignment="1">
      <alignment horizontal="center" vertical="center"/>
    </xf>
    <xf numFmtId="0" fontId="93" fillId="0" borderId="0" xfId="44" applyFont="1" applyAlignment="1">
      <alignment horizontal="center" vertical="center"/>
    </xf>
    <xf numFmtId="0" fontId="93" fillId="0" borderId="11" xfId="44" applyFont="1" applyBorder="1" applyAlignment="1">
      <alignment horizontal="left" vertical="center"/>
    </xf>
    <xf numFmtId="0" fontId="93" fillId="0" borderId="0" xfId="44" applyFont="1" applyAlignment="1">
      <alignment horizontal="left" vertical="center"/>
    </xf>
    <xf numFmtId="0" fontId="66" fillId="0" borderId="11" xfId="44" applyFont="1" applyBorder="1" applyAlignment="1">
      <alignment horizontal="left"/>
    </xf>
    <xf numFmtId="0" fontId="66" fillId="0" borderId="0" xfId="44" applyFont="1" applyAlignment="1">
      <alignment horizontal="left"/>
    </xf>
    <xf numFmtId="0" fontId="66" fillId="0" borderId="31" xfId="44" applyFont="1" applyBorder="1" applyAlignment="1">
      <alignment horizontal="left"/>
    </xf>
    <xf numFmtId="0" fontId="66" fillId="0" borderId="12" xfId="44" applyFont="1" applyBorder="1" applyAlignment="1">
      <alignment horizontal="left"/>
    </xf>
    <xf numFmtId="0" fontId="73" fillId="0" borderId="0" xfId="0" applyFont="1" applyAlignment="1">
      <alignment horizontal="justify" vertical="center"/>
    </xf>
    <xf numFmtId="0" fontId="76" fillId="0" borderId="0" xfId="0" applyFont="1" applyAlignment="1">
      <alignment horizontal="justify" vertical="center"/>
    </xf>
    <xf numFmtId="0" fontId="80" fillId="0" borderId="0" xfId="0" applyFont="1" applyAlignment="1">
      <alignment horizontal="justify" vertical="center"/>
    </xf>
    <xf numFmtId="0" fontId="39" fillId="0" borderId="0" xfId="0" applyFont="1" applyAlignment="1">
      <alignment horizontal="justify"/>
    </xf>
    <xf numFmtId="0" fontId="38" fillId="0" borderId="0" xfId="0" applyFont="1" applyAlignment="1">
      <alignment horizontal="justify"/>
    </xf>
    <xf numFmtId="0" fontId="38" fillId="0" borderId="0" xfId="0" applyFont="1" applyAlignment="1">
      <alignment horizontal="justify" vertical="top" wrapText="1"/>
    </xf>
    <xf numFmtId="0" fontId="77" fillId="0" borderId="0" xfId="0" applyFont="1" applyAlignment="1">
      <alignment horizontal="justify" vertical="center" wrapText="1"/>
    </xf>
    <xf numFmtId="0" fontId="77" fillId="0" borderId="0" xfId="0" applyFont="1" applyAlignment="1">
      <alignment horizontal="justify" vertical="top" wrapText="1"/>
    </xf>
    <xf numFmtId="0" fontId="49" fillId="0" borderId="0" xfId="0" applyFont="1" applyAlignment="1">
      <alignment horizontal="justify" vertical="center" wrapText="1"/>
    </xf>
    <xf numFmtId="0" fontId="77" fillId="0" borderId="0" xfId="0" applyFont="1" applyAlignment="1">
      <alignment horizontal="justify" vertical="center"/>
    </xf>
    <xf numFmtId="0" fontId="49" fillId="0" borderId="0" xfId="0" applyFont="1" applyAlignment="1">
      <alignment horizontal="justify" vertical="center"/>
    </xf>
    <xf numFmtId="0" fontId="73" fillId="0" borderId="0" xfId="0" applyFont="1" applyAlignment="1">
      <alignment horizontal="justify" vertical="center" wrapText="1"/>
    </xf>
    <xf numFmtId="0" fontId="39" fillId="0" borderId="0" xfId="0" applyFont="1" applyAlignment="1">
      <alignment horizontal="center"/>
    </xf>
    <xf numFmtId="0" fontId="38" fillId="0" borderId="0" xfId="0" applyFont="1" applyAlignment="1">
      <alignment horizontal="left"/>
    </xf>
    <xf numFmtId="0" fontId="39" fillId="0" borderId="0" xfId="0" applyFont="1" applyAlignment="1">
      <alignment horizontal="justify" wrapText="1"/>
    </xf>
    <xf numFmtId="0" fontId="39" fillId="0" borderId="0" xfId="0" applyFont="1" applyAlignment="1">
      <alignment horizontal="left"/>
    </xf>
    <xf numFmtId="0" fontId="73" fillId="0" borderId="11" xfId="44" applyFont="1" applyBorder="1" applyAlignment="1">
      <alignment horizontal="justify" vertical="center"/>
    </xf>
    <xf numFmtId="0" fontId="73" fillId="0" borderId="0" xfId="44" applyFont="1" applyAlignment="1">
      <alignment horizontal="justify" vertical="center"/>
    </xf>
    <xf numFmtId="0" fontId="39" fillId="0" borderId="11" xfId="44" applyFont="1" applyBorder="1" applyAlignment="1">
      <alignment horizontal="justify"/>
    </xf>
    <xf numFmtId="0" fontId="39" fillId="0" borderId="0" xfId="44" applyFont="1" applyAlignment="1">
      <alignment horizontal="justify"/>
    </xf>
    <xf numFmtId="0" fontId="76" fillId="0" borderId="0" xfId="0" applyFont="1" applyAlignment="1">
      <alignment horizontal="center" vertical="center"/>
    </xf>
    <xf numFmtId="0" fontId="97" fillId="0" borderId="0" xfId="0" applyFont="1" applyAlignment="1">
      <alignment horizontal="left" vertical="center" wrapText="1"/>
    </xf>
    <xf numFmtId="0" fontId="73" fillId="0" borderId="11" xfId="0" applyFont="1" applyBorder="1" applyAlignment="1">
      <alignment horizontal="left" vertical="center"/>
    </xf>
    <xf numFmtId="0" fontId="73" fillId="0" borderId="0" xfId="0" applyFont="1" applyBorder="1" applyAlignment="1">
      <alignment horizontal="left" vertical="center"/>
    </xf>
    <xf numFmtId="0" fontId="39" fillId="0" borderId="0" xfId="0" applyFont="1" applyAlignment="1">
      <alignment horizontal="center" wrapText="1"/>
    </xf>
    <xf numFmtId="0" fontId="38" fillId="0" borderId="29" xfId="0" applyFont="1" applyBorder="1" applyAlignment="1">
      <alignment horizontal="center"/>
    </xf>
    <xf numFmtId="0" fontId="38" fillId="0" borderId="14" xfId="0" applyFont="1" applyBorder="1" applyAlignment="1">
      <alignment horizontal="center"/>
    </xf>
    <xf numFmtId="0" fontId="35" fillId="0" borderId="0" xfId="0" applyFont="1" applyBorder="1" applyAlignment="1">
      <alignment horizontal="left" wrapText="1"/>
    </xf>
    <xf numFmtId="0" fontId="38" fillId="0" borderId="0" xfId="0" applyFont="1" applyBorder="1" applyAlignment="1">
      <alignment horizontal="left" wrapText="1"/>
    </xf>
    <xf numFmtId="0" fontId="37" fillId="0" borderId="33" xfId="0" applyFont="1" applyBorder="1" applyAlignment="1">
      <alignment horizontal="center"/>
    </xf>
    <xf numFmtId="0" fontId="37" fillId="0" borderId="34" xfId="0" applyFont="1" applyBorder="1" applyAlignment="1">
      <alignment horizontal="center"/>
    </xf>
    <xf numFmtId="0" fontId="37" fillId="0" borderId="37" xfId="0" applyFont="1" applyBorder="1" applyAlignment="1">
      <alignment horizontal="center"/>
    </xf>
    <xf numFmtId="0" fontId="35" fillId="0" borderId="29" xfId="0" applyFont="1" applyFill="1" applyBorder="1" applyAlignment="1">
      <alignment horizontal="center" wrapText="1"/>
    </xf>
    <xf numFmtId="0" fontId="35" fillId="0" borderId="17" xfId="0" applyFont="1" applyFill="1" applyBorder="1" applyAlignment="1">
      <alignment horizontal="center" wrapText="1"/>
    </xf>
    <xf numFmtId="0" fontId="35" fillId="0" borderId="29" xfId="0" applyFont="1" applyBorder="1" applyAlignment="1">
      <alignment horizontal="center"/>
    </xf>
    <xf numFmtId="0" fontId="35" fillId="0" borderId="17" xfId="0" applyFont="1" applyBorder="1" applyAlignment="1">
      <alignment horizontal="center"/>
    </xf>
    <xf numFmtId="0" fontId="40" fillId="0" borderId="0" xfId="0" applyFont="1" applyAlignment="1">
      <alignment horizontal="center" vertical="center"/>
    </xf>
    <xf numFmtId="0" fontId="73" fillId="0" borderId="33" xfId="0" applyFont="1" applyBorder="1" applyAlignment="1">
      <alignment horizontal="left" vertical="center"/>
    </xf>
    <xf numFmtId="0" fontId="73" fillId="0" borderId="34" xfId="0" applyFont="1" applyBorder="1" applyAlignment="1">
      <alignment horizontal="left" vertical="center"/>
    </xf>
    <xf numFmtId="0" fontId="35" fillId="0" borderId="29" xfId="0" applyFont="1" applyFill="1" applyBorder="1" applyAlignment="1">
      <alignment horizontal="left"/>
    </xf>
    <xf numFmtId="0" fontId="35" fillId="0" borderId="17" xfId="0" applyFont="1" applyFill="1" applyBorder="1" applyAlignment="1">
      <alignment horizontal="left"/>
    </xf>
    <xf numFmtId="2" fontId="35" fillId="0" borderId="11" xfId="0" applyNumberFormat="1" applyFont="1" applyBorder="1" applyAlignment="1">
      <alignment horizontal="left"/>
    </xf>
    <xf numFmtId="2" fontId="35" fillId="0" borderId="10" xfId="0" applyNumberFormat="1" applyFont="1" applyBorder="1" applyAlignment="1">
      <alignment horizontal="left"/>
    </xf>
    <xf numFmtId="0" fontId="35" fillId="0" borderId="11" xfId="0" applyFont="1" applyBorder="1" applyAlignment="1">
      <alignment horizontal="center"/>
    </xf>
    <xf numFmtId="0" fontId="35" fillId="0" borderId="10" xfId="0" applyFont="1" applyBorder="1" applyAlignment="1">
      <alignment horizontal="center"/>
    </xf>
    <xf numFmtId="0" fontId="35" fillId="0" borderId="0" xfId="0" applyFont="1" applyFill="1" applyBorder="1" applyAlignment="1">
      <alignment horizontal="left" wrapText="1"/>
    </xf>
    <xf numFmtId="0" fontId="35" fillId="0" borderId="31" xfId="0" applyFont="1" applyBorder="1" applyAlignment="1">
      <alignment horizontal="center"/>
    </xf>
    <xf numFmtId="0" fontId="35" fillId="0" borderId="13" xfId="0" applyFont="1" applyBorder="1" applyAlignment="1">
      <alignment horizontal="center"/>
    </xf>
    <xf numFmtId="2" fontId="35" fillId="0" borderId="11" xfId="0" applyNumberFormat="1" applyFont="1" applyBorder="1" applyAlignment="1">
      <alignment horizontal="center"/>
    </xf>
    <xf numFmtId="2" fontId="35" fillId="0" borderId="10" xfId="0" applyNumberFormat="1" applyFont="1" applyBorder="1" applyAlignment="1">
      <alignment horizontal="center"/>
    </xf>
    <xf numFmtId="2" fontId="35" fillId="0" borderId="33" xfId="0" applyNumberFormat="1" applyFont="1" applyBorder="1" applyAlignment="1">
      <alignment horizontal="left" wrapText="1"/>
    </xf>
    <xf numFmtId="2" fontId="35" fillId="0" borderId="37" xfId="0" applyNumberFormat="1" applyFont="1" applyBorder="1" applyAlignment="1">
      <alignment horizontal="left" wrapText="1"/>
    </xf>
    <xf numFmtId="2" fontId="35" fillId="0" borderId="11" xfId="0" applyNumberFormat="1" applyFont="1" applyBorder="1" applyAlignment="1">
      <alignment horizontal="left" wrapText="1"/>
    </xf>
    <xf numFmtId="2" fontId="35" fillId="0" borderId="10" xfId="0" applyNumberFormat="1" applyFont="1" applyBorder="1" applyAlignment="1">
      <alignment horizontal="left" wrapText="1"/>
    </xf>
    <xf numFmtId="2" fontId="35" fillId="0" borderId="33" xfId="0" applyNumberFormat="1" applyFont="1" applyBorder="1" applyAlignment="1">
      <alignment horizontal="left"/>
    </xf>
    <xf numFmtId="2" fontId="35" fillId="0" borderId="37" xfId="0" applyNumberFormat="1" applyFont="1" applyBorder="1" applyAlignment="1">
      <alignment horizontal="left"/>
    </xf>
    <xf numFmtId="1" fontId="35" fillId="0" borderId="0" xfId="0" applyNumberFormat="1" applyFont="1" applyBorder="1" applyAlignment="1">
      <alignment horizontal="left" wrapText="1"/>
    </xf>
    <xf numFmtId="0" fontId="39" fillId="0" borderId="0" xfId="0" applyFont="1" applyBorder="1" applyAlignment="1">
      <alignment horizontal="left" wrapText="1"/>
    </xf>
  </cellXfs>
  <cellStyles count="55">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Comma" xfId="28" builtinId="3"/>
    <cellStyle name="Comma 2" xfId="29"/>
    <cellStyle name="Comma 3" xfId="30"/>
    <cellStyle name="Comma 4" xfId="31"/>
    <cellStyle name="Explanatory Text" xfId="32" builtinId="53" customBuiltin="1"/>
    <cellStyle name="Good" xfId="33" builtinId="26" customBuiltin="1"/>
    <cellStyle name="Heading 1" xfId="34" builtinId="16" customBuiltin="1"/>
    <cellStyle name="Heading 2" xfId="35" builtinId="17" customBuiltin="1"/>
    <cellStyle name="Heading 3" xfId="36" builtinId="18" customBuiltin="1"/>
    <cellStyle name="Heading 4" xfId="37" builtinId="19" customBuiltin="1"/>
    <cellStyle name="Input" xfId="38" builtinId="20" customBuiltin="1"/>
    <cellStyle name="Linked Cell" xfId="39" builtinId="24" customBuiltin="1"/>
    <cellStyle name="Neutral" xfId="40" builtinId="28" customBuiltin="1"/>
    <cellStyle name="Normal" xfId="0" builtinId="0"/>
    <cellStyle name="Normal 2" xfId="41"/>
    <cellStyle name="Normal 3" xfId="42"/>
    <cellStyle name="Normal 4" xfId="43"/>
    <cellStyle name="Normal 5" xfId="44"/>
    <cellStyle name="Normal 6" xfId="45"/>
    <cellStyle name="Normal 7" xfId="46"/>
    <cellStyle name="Normal 8" xfId="47"/>
    <cellStyle name="Normal 9" xfId="48"/>
    <cellStyle name="Note" xfId="49" builtinId="10" customBuiltin="1"/>
    <cellStyle name="Output" xfId="50" builtinId="21" customBuiltin="1"/>
    <cellStyle name="Percent" xfId="51" builtinId="5"/>
    <cellStyle name="Title" xfId="52" builtinId="15" customBuiltin="1"/>
    <cellStyle name="Total" xfId="53" builtinId="25" customBuiltin="1"/>
    <cellStyle name="Warning Text" xfId="54" builtinId="11"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6.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5.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1.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externalLink" Target="externalLinks/externalLink3.xml"/><Relationship Id="rId35"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HP\Data\2013-14\Companies\Smirtlem%20buckles\Audit%202013-14\Final%20Sets\Balance%20Sheet%20Final\Revised%20Schedule%20VI%202013-14%20Final.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HP\Data\2016-17\Companies\Carkraft\Carkraft%20Schedule%20VI%202016-17(Animesh).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HP\Data\2020-21\Societies\Gardenia\07092021\Balance%20sheet%20Gardenia%202020-21%20CSI%20(2).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HP\Data\2020-21\Societies\Sparta\Final\Sparta%20-%20Balance%20sheet%202020-21%20revised%20final%20120821.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Investment%20Details.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Ellusium%20CHSL%202021-22%20final%20raji.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alance Sheet"/>
      <sheetName val="Profit &amp; Loss"/>
      <sheetName val="Cash flow"/>
      <sheetName val="Sharecapital"/>
      <sheetName val="Reserves&amp;surplus"/>
      <sheetName val="long term Borrowing"/>
      <sheetName val="Other Long Term Liabilities"/>
      <sheetName val="Long Term Provisions"/>
      <sheetName val="Short-Term Borrowings "/>
      <sheetName val="Other Current Liabilities"/>
      <sheetName val="NCA_Fixed as"/>
      <sheetName val="NCA-Non Current Investments"/>
      <sheetName val="NCA-Non current asset"/>
      <sheetName val="NCA-Other nca"/>
      <sheetName val="Current Investments"/>
      <sheetName val="current assets"/>
      <sheetName val="Other CA"/>
      <sheetName val="Cont liabilities and commitment"/>
      <sheetName val="Sheet2"/>
      <sheetName val="Sheet3"/>
      <sheetName val="Revenue from Operation"/>
      <sheetName val="Expenses"/>
      <sheetName val="Schp&amp;l"/>
      <sheetName val="Trial Balance"/>
      <sheetName val="Defered Tax"/>
      <sheetName val="itax"/>
      <sheetName val="Sheet11"/>
      <sheetName val="3cd"/>
      <sheetName val="annex1"/>
      <sheetName val="an1"/>
      <sheetName val="an2"/>
      <sheetName val="anIII"/>
      <sheetName val="annIV"/>
      <sheetName val="an6 &amp; 7"/>
      <sheetName val="an8"/>
      <sheetName val="an9"/>
      <sheetName val="ta1"/>
      <sheetName val="ta2"/>
      <sheetName val="ta3"/>
      <sheetName val="Sheet6"/>
      <sheetName val="Sheet7"/>
      <sheetName val="Sheet8"/>
      <sheetName val="Sheet9"/>
      <sheetName val="notes to 3cd revised"/>
      <sheetName val="Deferred tax calculation"/>
      <sheetName val="Grouping"/>
      <sheetName val="Sheet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ow r="5">
          <cell r="B5">
            <v>0</v>
          </cell>
          <cell r="C5">
            <v>-196265</v>
          </cell>
        </row>
        <row r="6">
          <cell r="B6">
            <v>0</v>
          </cell>
          <cell r="C6">
            <v>3736385.42</v>
          </cell>
        </row>
        <row r="7">
          <cell r="B7">
            <v>0</v>
          </cell>
          <cell r="C7">
            <v>1500000</v>
          </cell>
        </row>
        <row r="8">
          <cell r="B8">
            <v>0</v>
          </cell>
          <cell r="C8">
            <v>4387714.5</v>
          </cell>
        </row>
        <row r="9">
          <cell r="B9">
            <v>0</v>
          </cell>
          <cell r="C9">
            <v>1711917</v>
          </cell>
        </row>
        <row r="10">
          <cell r="B10">
            <v>0</v>
          </cell>
          <cell r="C10">
            <v>4491976</v>
          </cell>
        </row>
        <row r="11">
          <cell r="B11">
            <v>0</v>
          </cell>
          <cell r="C11">
            <v>7096</v>
          </cell>
        </row>
        <row r="12">
          <cell r="B12">
            <v>0</v>
          </cell>
          <cell r="C12">
            <v>354772</v>
          </cell>
        </row>
        <row r="13">
          <cell r="B13">
            <v>0</v>
          </cell>
          <cell r="C13">
            <v>3550</v>
          </cell>
        </row>
        <row r="14">
          <cell r="B14">
            <v>2400</v>
          </cell>
          <cell r="C14">
            <v>0</v>
          </cell>
        </row>
        <row r="15">
          <cell r="B15">
            <v>120000</v>
          </cell>
          <cell r="C15">
            <v>0</v>
          </cell>
        </row>
        <row r="16">
          <cell r="B16">
            <v>1200</v>
          </cell>
          <cell r="C16">
            <v>0</v>
          </cell>
        </row>
        <row r="17">
          <cell r="B17">
            <v>0</v>
          </cell>
          <cell r="C17">
            <v>37800</v>
          </cell>
        </row>
        <row r="18">
          <cell r="B18">
            <v>0</v>
          </cell>
          <cell r="C18">
            <v>13000</v>
          </cell>
        </row>
        <row r="19">
          <cell r="B19">
            <v>0</v>
          </cell>
          <cell r="C19">
            <v>7500</v>
          </cell>
        </row>
        <row r="20">
          <cell r="B20">
            <v>0</v>
          </cell>
          <cell r="C20">
            <v>9708</v>
          </cell>
        </row>
        <row r="21">
          <cell r="B21">
            <v>2238</v>
          </cell>
          <cell r="C21">
            <v>0</v>
          </cell>
        </row>
        <row r="22">
          <cell r="B22">
            <v>0</v>
          </cell>
          <cell r="C22">
            <v>2500</v>
          </cell>
        </row>
        <row r="23">
          <cell r="B23">
            <v>0</v>
          </cell>
          <cell r="C23">
            <v>5734</v>
          </cell>
        </row>
        <row r="24">
          <cell r="B24">
            <v>7754</v>
          </cell>
          <cell r="C24">
            <v>0</v>
          </cell>
        </row>
        <row r="25">
          <cell r="B25">
            <v>0</v>
          </cell>
          <cell r="C25">
            <v>150416</v>
          </cell>
        </row>
        <row r="26">
          <cell r="B26">
            <v>0</v>
          </cell>
          <cell r="C26">
            <v>66940</v>
          </cell>
        </row>
        <row r="27">
          <cell r="B27">
            <v>0</v>
          </cell>
          <cell r="C27">
            <v>107850</v>
          </cell>
        </row>
        <row r="28">
          <cell r="B28">
            <v>0</v>
          </cell>
          <cell r="C28">
            <v>8732</v>
          </cell>
        </row>
        <row r="29">
          <cell r="B29">
            <v>0</v>
          </cell>
          <cell r="C29">
            <v>12767</v>
          </cell>
        </row>
        <row r="30">
          <cell r="B30">
            <v>0</v>
          </cell>
          <cell r="C30">
            <v>448152</v>
          </cell>
        </row>
        <row r="31">
          <cell r="B31">
            <v>0</v>
          </cell>
          <cell r="C31">
            <v>11350</v>
          </cell>
        </row>
        <row r="32">
          <cell r="B32">
            <v>0</v>
          </cell>
          <cell r="C32">
            <v>14770</v>
          </cell>
        </row>
        <row r="33">
          <cell r="B33">
            <v>0</v>
          </cell>
          <cell r="C33">
            <v>255000</v>
          </cell>
        </row>
        <row r="34">
          <cell r="B34">
            <v>0</v>
          </cell>
          <cell r="C34">
            <v>225000</v>
          </cell>
        </row>
        <row r="35">
          <cell r="B35">
            <v>0</v>
          </cell>
          <cell r="C35">
            <v>85000</v>
          </cell>
        </row>
        <row r="36">
          <cell r="B36">
            <v>0</v>
          </cell>
          <cell r="C36">
            <v>321000</v>
          </cell>
        </row>
        <row r="37">
          <cell r="B37">
            <v>0</v>
          </cell>
          <cell r="C37">
            <v>2825</v>
          </cell>
        </row>
        <row r="38">
          <cell r="B38">
            <v>0</v>
          </cell>
          <cell r="C38">
            <v>801574</v>
          </cell>
        </row>
        <row r="39">
          <cell r="B39">
            <v>0</v>
          </cell>
          <cell r="C39">
            <v>3120</v>
          </cell>
        </row>
        <row r="40">
          <cell r="B40">
            <v>0</v>
          </cell>
          <cell r="C40">
            <v>469500</v>
          </cell>
        </row>
        <row r="41">
          <cell r="B41">
            <v>0</v>
          </cell>
          <cell r="C41">
            <v>2500</v>
          </cell>
        </row>
        <row r="42">
          <cell r="B42">
            <v>5000</v>
          </cell>
          <cell r="C42">
            <v>45739</v>
          </cell>
        </row>
        <row r="43">
          <cell r="B43">
            <v>2700</v>
          </cell>
          <cell r="C43">
            <v>626994</v>
          </cell>
        </row>
        <row r="44">
          <cell r="B44">
            <v>538934.79</v>
          </cell>
          <cell r="C44">
            <v>1685551</v>
          </cell>
        </row>
        <row r="45">
          <cell r="B45">
            <v>0</v>
          </cell>
          <cell r="C45">
            <v>342153</v>
          </cell>
        </row>
        <row r="46">
          <cell r="B46">
            <v>0</v>
          </cell>
          <cell r="C46">
            <v>235562</v>
          </cell>
        </row>
        <row r="47">
          <cell r="B47">
            <v>151751</v>
          </cell>
          <cell r="C47">
            <v>0</v>
          </cell>
        </row>
        <row r="48">
          <cell r="B48">
            <v>167504</v>
          </cell>
          <cell r="C48">
            <v>0</v>
          </cell>
        </row>
        <row r="49">
          <cell r="B49">
            <v>380829</v>
          </cell>
          <cell r="C49">
            <v>0</v>
          </cell>
        </row>
        <row r="50">
          <cell r="B50">
            <v>301392</v>
          </cell>
          <cell r="C50">
            <v>0</v>
          </cell>
        </row>
        <row r="51">
          <cell r="B51">
            <v>9057722.0500000007</v>
          </cell>
          <cell r="C51">
            <v>0</v>
          </cell>
        </row>
        <row r="52">
          <cell r="B52">
            <v>2660197</v>
          </cell>
          <cell r="C52">
            <v>0</v>
          </cell>
        </row>
        <row r="53">
          <cell r="B53">
            <v>24067</v>
          </cell>
          <cell r="C53">
            <v>0</v>
          </cell>
        </row>
        <row r="54">
          <cell r="B54">
            <v>0</v>
          </cell>
          <cell r="C54">
            <v>86000</v>
          </cell>
        </row>
        <row r="55">
          <cell r="B55">
            <v>0</v>
          </cell>
          <cell r="C55">
            <v>81329</v>
          </cell>
        </row>
        <row r="56">
          <cell r="B56">
            <v>0</v>
          </cell>
          <cell r="C56">
            <v>141037</v>
          </cell>
        </row>
        <row r="57">
          <cell r="B57">
            <v>0</v>
          </cell>
          <cell r="C57">
            <v>106894</v>
          </cell>
        </row>
        <row r="58">
          <cell r="B58">
            <v>0</v>
          </cell>
          <cell r="C58">
            <v>2197132</v>
          </cell>
        </row>
        <row r="59">
          <cell r="B59">
            <v>0</v>
          </cell>
          <cell r="C59">
            <v>7520</v>
          </cell>
        </row>
        <row r="60">
          <cell r="B60">
            <v>0</v>
          </cell>
          <cell r="C60">
            <v>1056450</v>
          </cell>
        </row>
        <row r="61">
          <cell r="B61">
            <v>14125</v>
          </cell>
          <cell r="C61">
            <v>0</v>
          </cell>
        </row>
        <row r="62">
          <cell r="B62">
            <v>80500</v>
          </cell>
          <cell r="C62">
            <v>0</v>
          </cell>
        </row>
        <row r="63">
          <cell r="B63">
            <v>148083</v>
          </cell>
          <cell r="C63">
            <v>0</v>
          </cell>
        </row>
        <row r="64">
          <cell r="B64">
            <v>1664252</v>
          </cell>
          <cell r="C64">
            <v>0</v>
          </cell>
        </row>
        <row r="65">
          <cell r="B65">
            <v>359627</v>
          </cell>
          <cell r="C65">
            <v>0</v>
          </cell>
        </row>
        <row r="66">
          <cell r="B66">
            <v>1075000</v>
          </cell>
          <cell r="C66">
            <v>0</v>
          </cell>
        </row>
        <row r="67">
          <cell r="B67">
            <v>15000</v>
          </cell>
          <cell r="C67">
            <v>0</v>
          </cell>
        </row>
        <row r="68">
          <cell r="B68">
            <v>12070</v>
          </cell>
          <cell r="C68">
            <v>0</v>
          </cell>
        </row>
        <row r="69">
          <cell r="B69">
            <v>250000</v>
          </cell>
          <cell r="C69">
            <v>0</v>
          </cell>
        </row>
        <row r="70">
          <cell r="B70">
            <v>5200</v>
          </cell>
          <cell r="C70">
            <v>0</v>
          </cell>
        </row>
        <row r="71">
          <cell r="B71">
            <v>70170</v>
          </cell>
          <cell r="C71">
            <v>0</v>
          </cell>
        </row>
        <row r="72">
          <cell r="B72">
            <v>100000</v>
          </cell>
          <cell r="C72">
            <v>0</v>
          </cell>
        </row>
        <row r="73">
          <cell r="B73">
            <v>125000</v>
          </cell>
          <cell r="C73">
            <v>0</v>
          </cell>
        </row>
        <row r="74">
          <cell r="B74">
            <v>125000</v>
          </cell>
          <cell r="C74">
            <v>0</v>
          </cell>
        </row>
        <row r="75">
          <cell r="B75">
            <v>0</v>
          </cell>
          <cell r="C75">
            <v>0</v>
          </cell>
        </row>
        <row r="76">
          <cell r="B76">
            <v>135000</v>
          </cell>
          <cell r="C76">
            <v>0</v>
          </cell>
        </row>
        <row r="77">
          <cell r="B77">
            <v>223004</v>
          </cell>
          <cell r="C77">
            <v>0</v>
          </cell>
        </row>
        <row r="78">
          <cell r="B78">
            <v>0</v>
          </cell>
          <cell r="C78">
            <v>0</v>
          </cell>
        </row>
        <row r="79">
          <cell r="B79">
            <v>90000</v>
          </cell>
          <cell r="C79">
            <v>0</v>
          </cell>
        </row>
        <row r="80">
          <cell r="B80">
            <v>199163.81</v>
          </cell>
          <cell r="C80">
            <v>0</v>
          </cell>
        </row>
        <row r="81">
          <cell r="B81">
            <v>350090.42</v>
          </cell>
          <cell r="C81">
            <v>0</v>
          </cell>
        </row>
        <row r="82">
          <cell r="B82">
            <v>53544.13</v>
          </cell>
          <cell r="C82">
            <v>0</v>
          </cell>
        </row>
        <row r="83">
          <cell r="B83">
            <v>184589.59</v>
          </cell>
          <cell r="C83">
            <v>0</v>
          </cell>
        </row>
        <row r="84">
          <cell r="B84">
            <v>254195</v>
          </cell>
          <cell r="C84">
            <v>0</v>
          </cell>
        </row>
        <row r="85">
          <cell r="B85">
            <v>3207669.84</v>
          </cell>
          <cell r="C85">
            <v>0</v>
          </cell>
        </row>
        <row r="86">
          <cell r="B86">
            <v>45900</v>
          </cell>
          <cell r="C86">
            <v>0</v>
          </cell>
        </row>
        <row r="87">
          <cell r="B87">
            <v>549583.51</v>
          </cell>
          <cell r="C87">
            <v>0</v>
          </cell>
        </row>
        <row r="88">
          <cell r="B88">
            <v>12888.8</v>
          </cell>
          <cell r="C88">
            <v>0</v>
          </cell>
        </row>
        <row r="89">
          <cell r="B89">
            <v>8999.5300000000007</v>
          </cell>
          <cell r="C89">
            <v>0</v>
          </cell>
        </row>
        <row r="90">
          <cell r="B90">
            <v>2415.94</v>
          </cell>
          <cell r="C90">
            <v>0</v>
          </cell>
        </row>
        <row r="91">
          <cell r="B91">
            <v>1306.31</v>
          </cell>
          <cell r="C91">
            <v>0</v>
          </cell>
        </row>
        <row r="92">
          <cell r="B92">
            <v>18296</v>
          </cell>
          <cell r="C92">
            <v>0</v>
          </cell>
        </row>
        <row r="93">
          <cell r="B93">
            <v>0</v>
          </cell>
          <cell r="C93">
            <v>393842.1</v>
          </cell>
        </row>
        <row r="94">
          <cell r="B94">
            <v>73866</v>
          </cell>
          <cell r="C94">
            <v>0</v>
          </cell>
        </row>
        <row r="95">
          <cell r="B95">
            <v>8242</v>
          </cell>
          <cell r="C95">
            <v>0</v>
          </cell>
        </row>
        <row r="96">
          <cell r="B96">
            <v>272428.5</v>
          </cell>
          <cell r="C96">
            <v>0</v>
          </cell>
        </row>
        <row r="97">
          <cell r="B97">
            <v>13281</v>
          </cell>
          <cell r="C97">
            <v>0</v>
          </cell>
        </row>
        <row r="98">
          <cell r="B98">
            <v>0</v>
          </cell>
          <cell r="C98">
            <v>2572537.2999999998</v>
          </cell>
        </row>
        <row r="99">
          <cell r="B99">
            <v>0</v>
          </cell>
          <cell r="C99">
            <v>21911006.100000001</v>
          </cell>
        </row>
        <row r="100">
          <cell r="B100">
            <v>0</v>
          </cell>
          <cell r="C100">
            <v>2996245</v>
          </cell>
        </row>
        <row r="101">
          <cell r="B101">
            <v>0</v>
          </cell>
          <cell r="C101">
            <v>42875</v>
          </cell>
        </row>
        <row r="102">
          <cell r="B102">
            <v>17465</v>
          </cell>
          <cell r="C102">
            <v>0</v>
          </cell>
        </row>
        <row r="103">
          <cell r="B103">
            <v>25737</v>
          </cell>
          <cell r="C103">
            <v>0</v>
          </cell>
        </row>
        <row r="104">
          <cell r="B104">
            <v>1831</v>
          </cell>
          <cell r="C104">
            <v>0</v>
          </cell>
        </row>
        <row r="105">
          <cell r="B105">
            <v>9888518.8300000001</v>
          </cell>
          <cell r="C105">
            <v>0</v>
          </cell>
        </row>
        <row r="106">
          <cell r="B106">
            <v>2256679.1800000002</v>
          </cell>
          <cell r="C106">
            <v>0</v>
          </cell>
        </row>
        <row r="107">
          <cell r="B107">
            <v>993124</v>
          </cell>
          <cell r="C107">
            <v>0</v>
          </cell>
        </row>
        <row r="108">
          <cell r="B108">
            <v>70532</v>
          </cell>
          <cell r="C108">
            <v>0</v>
          </cell>
        </row>
        <row r="109">
          <cell r="B109">
            <v>114690</v>
          </cell>
          <cell r="C109">
            <v>0</v>
          </cell>
        </row>
        <row r="110">
          <cell r="B110">
            <v>54591</v>
          </cell>
          <cell r="C110">
            <v>0</v>
          </cell>
        </row>
        <row r="111">
          <cell r="B111">
            <v>1225440</v>
          </cell>
          <cell r="C111">
            <v>0</v>
          </cell>
        </row>
        <row r="112">
          <cell r="B112">
            <v>816702</v>
          </cell>
          <cell r="C112">
            <v>0</v>
          </cell>
        </row>
        <row r="113">
          <cell r="B113">
            <v>32493</v>
          </cell>
          <cell r="C113">
            <v>0</v>
          </cell>
        </row>
        <row r="114">
          <cell r="B114">
            <v>1518757</v>
          </cell>
          <cell r="C114">
            <v>0</v>
          </cell>
        </row>
        <row r="115">
          <cell r="B115">
            <v>61800</v>
          </cell>
          <cell r="C115">
            <v>0</v>
          </cell>
        </row>
        <row r="116">
          <cell r="B116">
            <v>15011</v>
          </cell>
          <cell r="C116">
            <v>0</v>
          </cell>
        </row>
        <row r="117">
          <cell r="B117">
            <v>127351</v>
          </cell>
          <cell r="C117">
            <v>0</v>
          </cell>
        </row>
        <row r="118">
          <cell r="B118">
            <v>135612</v>
          </cell>
          <cell r="C118">
            <v>0</v>
          </cell>
        </row>
        <row r="119">
          <cell r="B119">
            <v>86688</v>
          </cell>
          <cell r="C119">
            <v>0</v>
          </cell>
        </row>
        <row r="120">
          <cell r="B120">
            <v>0</v>
          </cell>
          <cell r="C120">
            <v>97617</v>
          </cell>
        </row>
        <row r="121">
          <cell r="B121">
            <v>0</v>
          </cell>
          <cell r="C121">
            <v>7970</v>
          </cell>
        </row>
        <row r="122">
          <cell r="B122">
            <v>0</v>
          </cell>
          <cell r="C122">
            <v>26438.720000000001</v>
          </cell>
        </row>
        <row r="123">
          <cell r="B123">
            <v>0</v>
          </cell>
          <cell r="C123">
            <v>1250</v>
          </cell>
        </row>
        <row r="124">
          <cell r="B124">
            <v>0</v>
          </cell>
          <cell r="C124">
            <v>13823</v>
          </cell>
        </row>
        <row r="125">
          <cell r="B125">
            <v>0</v>
          </cell>
          <cell r="C125">
            <v>80243.97</v>
          </cell>
        </row>
        <row r="126">
          <cell r="B126">
            <v>197484</v>
          </cell>
          <cell r="C126">
            <v>0</v>
          </cell>
        </row>
        <row r="127">
          <cell r="B127">
            <v>116025</v>
          </cell>
          <cell r="C127">
            <v>0</v>
          </cell>
        </row>
        <row r="128">
          <cell r="B128">
            <v>188320</v>
          </cell>
          <cell r="C128">
            <v>0</v>
          </cell>
        </row>
        <row r="129">
          <cell r="B129">
            <v>121000</v>
          </cell>
          <cell r="C129">
            <v>0</v>
          </cell>
        </row>
        <row r="130">
          <cell r="B130">
            <v>16680</v>
          </cell>
          <cell r="C130">
            <v>0</v>
          </cell>
        </row>
        <row r="131">
          <cell r="B131">
            <v>127445</v>
          </cell>
          <cell r="C131">
            <v>0</v>
          </cell>
        </row>
        <row r="132">
          <cell r="B132">
            <v>42580</v>
          </cell>
          <cell r="C132">
            <v>0</v>
          </cell>
        </row>
        <row r="133">
          <cell r="B133">
            <v>189000</v>
          </cell>
          <cell r="C133">
            <v>0</v>
          </cell>
        </row>
        <row r="134">
          <cell r="B134">
            <v>8129</v>
          </cell>
          <cell r="C134">
            <v>0</v>
          </cell>
        </row>
        <row r="135">
          <cell r="B135">
            <v>173541</v>
          </cell>
          <cell r="C135">
            <v>0</v>
          </cell>
        </row>
        <row r="136">
          <cell r="B136">
            <v>144442</v>
          </cell>
          <cell r="C136">
            <v>0</v>
          </cell>
        </row>
        <row r="137">
          <cell r="B137">
            <v>47186</v>
          </cell>
          <cell r="C137">
            <v>0</v>
          </cell>
        </row>
        <row r="138">
          <cell r="B138">
            <v>115217</v>
          </cell>
          <cell r="C138">
            <v>0</v>
          </cell>
        </row>
        <row r="139">
          <cell r="B139">
            <v>104898</v>
          </cell>
          <cell r="C139">
            <v>0</v>
          </cell>
        </row>
        <row r="140">
          <cell r="B140">
            <v>93097</v>
          </cell>
          <cell r="C140">
            <v>0</v>
          </cell>
        </row>
        <row r="141">
          <cell r="B141">
            <v>90000</v>
          </cell>
          <cell r="C141">
            <v>0</v>
          </cell>
        </row>
        <row r="142">
          <cell r="B142">
            <v>121571</v>
          </cell>
          <cell r="C142">
            <v>0</v>
          </cell>
        </row>
        <row r="143">
          <cell r="B143">
            <v>189000</v>
          </cell>
          <cell r="C143">
            <v>0</v>
          </cell>
        </row>
        <row r="144">
          <cell r="B144">
            <v>54021</v>
          </cell>
          <cell r="C144">
            <v>0</v>
          </cell>
        </row>
        <row r="145">
          <cell r="B145">
            <v>106670</v>
          </cell>
          <cell r="C145">
            <v>0</v>
          </cell>
        </row>
        <row r="146">
          <cell r="B146">
            <v>87371</v>
          </cell>
          <cell r="C146"/>
        </row>
        <row r="147">
          <cell r="B147">
            <v>156000</v>
          </cell>
          <cell r="C147">
            <v>0</v>
          </cell>
        </row>
        <row r="148">
          <cell r="B148">
            <v>108025</v>
          </cell>
          <cell r="C148">
            <v>0</v>
          </cell>
        </row>
        <row r="149">
          <cell r="B149">
            <v>68850</v>
          </cell>
          <cell r="C149">
            <v>0</v>
          </cell>
        </row>
        <row r="150">
          <cell r="B150">
            <v>100376</v>
          </cell>
          <cell r="C150">
            <v>0</v>
          </cell>
        </row>
        <row r="151">
          <cell r="B151">
            <v>41081</v>
          </cell>
          <cell r="C151">
            <v>0</v>
          </cell>
        </row>
        <row r="152">
          <cell r="B152">
            <v>480000</v>
          </cell>
          <cell r="C152">
            <v>0</v>
          </cell>
        </row>
        <row r="153">
          <cell r="B153">
            <v>94127</v>
          </cell>
          <cell r="C153">
            <v>0</v>
          </cell>
        </row>
        <row r="154">
          <cell r="B154">
            <v>89091</v>
          </cell>
          <cell r="C154">
            <v>0</v>
          </cell>
        </row>
        <row r="155">
          <cell r="B155">
            <v>120221</v>
          </cell>
          <cell r="C155">
            <v>0</v>
          </cell>
        </row>
        <row r="156">
          <cell r="B156">
            <v>153932</v>
          </cell>
          <cell r="C156">
            <v>0</v>
          </cell>
        </row>
        <row r="157">
          <cell r="B157">
            <v>30710</v>
          </cell>
          <cell r="C157">
            <v>0</v>
          </cell>
        </row>
        <row r="158">
          <cell r="B158">
            <v>156000</v>
          </cell>
          <cell r="C158">
            <v>0</v>
          </cell>
        </row>
        <row r="159">
          <cell r="B159">
            <v>162000</v>
          </cell>
          <cell r="C159">
            <v>0</v>
          </cell>
        </row>
        <row r="160">
          <cell r="B160">
            <v>70608</v>
          </cell>
          <cell r="C160">
            <v>0</v>
          </cell>
        </row>
        <row r="161">
          <cell r="B161">
            <v>92500</v>
          </cell>
          <cell r="C161">
            <v>0</v>
          </cell>
        </row>
        <row r="162">
          <cell r="B162">
            <v>105792</v>
          </cell>
          <cell r="C162">
            <v>0</v>
          </cell>
        </row>
        <row r="163">
          <cell r="B163">
            <v>117000</v>
          </cell>
          <cell r="C163">
            <v>0</v>
          </cell>
        </row>
        <row r="164">
          <cell r="B164">
            <v>46104</v>
          </cell>
          <cell r="C164">
            <v>0</v>
          </cell>
        </row>
        <row r="165">
          <cell r="B165">
            <v>131575</v>
          </cell>
          <cell r="C165">
            <v>0</v>
          </cell>
        </row>
        <row r="166">
          <cell r="B166">
            <v>163971</v>
          </cell>
          <cell r="C166">
            <v>0</v>
          </cell>
        </row>
        <row r="167">
          <cell r="B167">
            <v>46452</v>
          </cell>
          <cell r="C167">
            <v>0</v>
          </cell>
        </row>
        <row r="168">
          <cell r="B168">
            <v>147000</v>
          </cell>
          <cell r="C168">
            <v>0</v>
          </cell>
        </row>
        <row r="169">
          <cell r="B169">
            <v>182952</v>
          </cell>
          <cell r="C169">
            <v>0</v>
          </cell>
        </row>
        <row r="170">
          <cell r="B170">
            <v>325720</v>
          </cell>
          <cell r="C170">
            <v>0</v>
          </cell>
        </row>
        <row r="171">
          <cell r="B171">
            <v>469500</v>
          </cell>
          <cell r="C171">
            <v>0</v>
          </cell>
        </row>
        <row r="172">
          <cell r="B172">
            <v>136113</v>
          </cell>
          <cell r="C172">
            <v>0</v>
          </cell>
        </row>
        <row r="173">
          <cell r="B173">
            <v>450</v>
          </cell>
          <cell r="C173">
            <v>0</v>
          </cell>
        </row>
        <row r="174">
          <cell r="B174">
            <v>120244</v>
          </cell>
          <cell r="C174">
            <v>0</v>
          </cell>
        </row>
        <row r="175">
          <cell r="B175">
            <v>78850.899999999994</v>
          </cell>
          <cell r="C175">
            <v>0</v>
          </cell>
        </row>
        <row r="176">
          <cell r="B176">
            <v>790</v>
          </cell>
          <cell r="C176">
            <v>0</v>
          </cell>
        </row>
        <row r="177">
          <cell r="B177">
            <v>313882.75</v>
          </cell>
          <cell r="C177">
            <v>0</v>
          </cell>
        </row>
        <row r="178">
          <cell r="B178">
            <v>712682.31</v>
          </cell>
          <cell r="C178">
            <v>0</v>
          </cell>
        </row>
        <row r="179">
          <cell r="B179">
            <v>5133</v>
          </cell>
          <cell r="C179">
            <v>0</v>
          </cell>
        </row>
        <row r="180">
          <cell r="B180">
            <v>108161</v>
          </cell>
          <cell r="C180">
            <v>0</v>
          </cell>
        </row>
        <row r="181">
          <cell r="B181">
            <v>16584</v>
          </cell>
          <cell r="C181">
            <v>0</v>
          </cell>
        </row>
        <row r="182">
          <cell r="B182">
            <v>1541</v>
          </cell>
          <cell r="C182">
            <v>0</v>
          </cell>
        </row>
        <row r="183">
          <cell r="B183">
            <v>7526</v>
          </cell>
          <cell r="C183">
            <v>0</v>
          </cell>
        </row>
        <row r="184">
          <cell r="B184">
            <v>13558</v>
          </cell>
          <cell r="C184">
            <v>0</v>
          </cell>
        </row>
        <row r="185">
          <cell r="B185">
            <v>35</v>
          </cell>
          <cell r="C185">
            <v>0</v>
          </cell>
        </row>
        <row r="186">
          <cell r="B186">
            <v>15735</v>
          </cell>
          <cell r="C186">
            <v>0</v>
          </cell>
        </row>
        <row r="187">
          <cell r="B187">
            <v>122556</v>
          </cell>
          <cell r="C187">
            <v>0</v>
          </cell>
        </row>
        <row r="188">
          <cell r="B188">
            <v>161568</v>
          </cell>
          <cell r="C188">
            <v>0</v>
          </cell>
        </row>
        <row r="189">
          <cell r="B189">
            <v>300000</v>
          </cell>
          <cell r="C189">
            <v>0</v>
          </cell>
        </row>
        <row r="190">
          <cell r="B190">
            <v>11.46</v>
          </cell>
          <cell r="C190">
            <v>0</v>
          </cell>
        </row>
        <row r="191">
          <cell r="B191">
            <v>166903</v>
          </cell>
          <cell r="C191">
            <v>0</v>
          </cell>
        </row>
        <row r="192">
          <cell r="B192">
            <v>1272</v>
          </cell>
          <cell r="C192">
            <v>0</v>
          </cell>
        </row>
        <row r="193">
          <cell r="B193">
            <v>1720</v>
          </cell>
          <cell r="C193">
            <v>0</v>
          </cell>
        </row>
        <row r="194">
          <cell r="B194">
            <v>3055</v>
          </cell>
          <cell r="C194">
            <v>0</v>
          </cell>
        </row>
        <row r="195">
          <cell r="B195">
            <v>143409.65</v>
          </cell>
          <cell r="C195">
            <v>0</v>
          </cell>
        </row>
        <row r="196">
          <cell r="B196">
            <v>22900</v>
          </cell>
          <cell r="C196">
            <v>0</v>
          </cell>
        </row>
        <row r="197">
          <cell r="B197">
            <v>1440000</v>
          </cell>
          <cell r="C197">
            <v>0</v>
          </cell>
        </row>
        <row r="198">
          <cell r="B198">
            <v>22500</v>
          </cell>
          <cell r="C198">
            <v>0</v>
          </cell>
        </row>
        <row r="199">
          <cell r="B199">
            <v>97924</v>
          </cell>
          <cell r="C199">
            <v>0</v>
          </cell>
        </row>
        <row r="200">
          <cell r="B200">
            <v>12244</v>
          </cell>
          <cell r="C200">
            <v>0</v>
          </cell>
        </row>
        <row r="201">
          <cell r="B201">
            <v>8643</v>
          </cell>
          <cell r="C201">
            <v>0</v>
          </cell>
        </row>
        <row r="202">
          <cell r="B202">
            <v>20092</v>
          </cell>
          <cell r="C202">
            <v>0</v>
          </cell>
        </row>
        <row r="203">
          <cell r="B203">
            <v>295</v>
          </cell>
          <cell r="C203">
            <v>0</v>
          </cell>
        </row>
        <row r="204">
          <cell r="B204">
            <v>3451</v>
          </cell>
          <cell r="C204">
            <v>0</v>
          </cell>
        </row>
        <row r="205">
          <cell r="B205">
            <v>9053</v>
          </cell>
          <cell r="C205">
            <v>0</v>
          </cell>
        </row>
        <row r="206">
          <cell r="B206">
            <v>100</v>
          </cell>
          <cell r="C206">
            <v>0</v>
          </cell>
        </row>
        <row r="207">
          <cell r="B207">
            <v>33949</v>
          </cell>
          <cell r="C207">
            <v>0</v>
          </cell>
        </row>
        <row r="208">
          <cell r="B208">
            <v>55643</v>
          </cell>
          <cell r="C208">
            <v>0</v>
          </cell>
        </row>
        <row r="209">
          <cell r="B209">
            <v>35540</v>
          </cell>
          <cell r="C209">
            <v>0</v>
          </cell>
        </row>
        <row r="210">
          <cell r="B210">
            <v>64437</v>
          </cell>
          <cell r="C210">
            <v>0</v>
          </cell>
        </row>
        <row r="211">
          <cell r="B211">
            <v>22431</v>
          </cell>
          <cell r="C211">
            <v>0</v>
          </cell>
        </row>
        <row r="212">
          <cell r="B212">
            <v>29495</v>
          </cell>
          <cell r="C212">
            <v>0</v>
          </cell>
        </row>
        <row r="213">
          <cell r="B213">
            <v>79030</v>
          </cell>
          <cell r="C213">
            <v>0</v>
          </cell>
        </row>
        <row r="214">
          <cell r="B214">
            <v>19136</v>
          </cell>
          <cell r="C214">
            <v>0</v>
          </cell>
        </row>
        <row r="215">
          <cell r="B215">
            <v>12867</v>
          </cell>
          <cell r="C215">
            <v>0</v>
          </cell>
        </row>
        <row r="216">
          <cell r="B216">
            <v>207207</v>
          </cell>
          <cell r="C216">
            <v>0</v>
          </cell>
        </row>
        <row r="217">
          <cell r="B217">
            <v>24721</v>
          </cell>
          <cell r="C217">
            <v>0</v>
          </cell>
        </row>
        <row r="218">
          <cell r="B218">
            <v>76504</v>
          </cell>
          <cell r="C218">
            <v>0</v>
          </cell>
        </row>
        <row r="219">
          <cell r="B219">
            <v>3933</v>
          </cell>
          <cell r="C219">
            <v>0</v>
          </cell>
        </row>
        <row r="220">
          <cell r="B220">
            <v>106280</v>
          </cell>
          <cell r="C220">
            <v>0</v>
          </cell>
        </row>
        <row r="221">
          <cell r="B221">
            <v>25236</v>
          </cell>
          <cell r="C221">
            <v>0</v>
          </cell>
        </row>
        <row r="222">
          <cell r="B222">
            <v>885311</v>
          </cell>
          <cell r="C222">
            <v>0</v>
          </cell>
        </row>
        <row r="223">
          <cell r="B223">
            <v>10870</v>
          </cell>
          <cell r="C223">
            <v>0</v>
          </cell>
        </row>
        <row r="224">
          <cell r="B224">
            <v>700</v>
          </cell>
          <cell r="C224">
            <v>0</v>
          </cell>
        </row>
        <row r="225">
          <cell r="B225">
            <v>13229</v>
          </cell>
          <cell r="C225">
            <v>0</v>
          </cell>
        </row>
        <row r="226">
          <cell r="B226">
            <v>2377</v>
          </cell>
          <cell r="C226">
            <v>0</v>
          </cell>
        </row>
        <row r="227">
          <cell r="B227">
            <v>475</v>
          </cell>
          <cell r="C227">
            <v>0</v>
          </cell>
        </row>
        <row r="228">
          <cell r="B228">
            <v>15900</v>
          </cell>
          <cell r="C228">
            <v>0</v>
          </cell>
        </row>
        <row r="229">
          <cell r="B229">
            <v>4462</v>
          </cell>
          <cell r="C229">
            <v>0</v>
          </cell>
        </row>
        <row r="230">
          <cell r="B230">
            <v>306612.81</v>
          </cell>
          <cell r="C230">
            <v>0</v>
          </cell>
        </row>
        <row r="231">
          <cell r="B231">
            <v>3820</v>
          </cell>
          <cell r="C231">
            <v>0</v>
          </cell>
        </row>
        <row r="232">
          <cell r="B232">
            <v>6806</v>
          </cell>
          <cell r="C232">
            <v>0</v>
          </cell>
        </row>
        <row r="233">
          <cell r="B233">
            <v>-30902</v>
          </cell>
          <cell r="C233">
            <v>0</v>
          </cell>
        </row>
        <row r="234">
          <cell r="B234">
            <v>801574</v>
          </cell>
          <cell r="C234">
            <v>0</v>
          </cell>
        </row>
        <row r="235">
          <cell r="B235">
            <v>321000</v>
          </cell>
          <cell r="C235">
            <v>0</v>
          </cell>
        </row>
        <row r="236">
          <cell r="B236"/>
          <cell r="C236"/>
        </row>
      </sheetData>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Opening"/>
      <sheetName val="Contents"/>
      <sheetName val="Balance Sheet"/>
      <sheetName val="Profit And Loss"/>
      <sheetName val="Cash Flow"/>
      <sheetName val="Share Capital"/>
      <sheetName val="Reserves &amp; Surplus"/>
      <sheetName val="Non-Current Liabilities"/>
      <sheetName val="Other Long Term Liabilities"/>
      <sheetName val="Long Term Provisions"/>
      <sheetName val="Current Liabilities"/>
      <sheetName val="Fixed asset"/>
      <sheetName val="Non-Current Assets"/>
      <sheetName val="NCA-Non Current Investments"/>
      <sheetName val="NCA-Other nca"/>
      <sheetName val="Current Investments"/>
      <sheetName val="Current Assets"/>
      <sheetName val="Cont liabilities and commitment"/>
      <sheetName val="Notes"/>
      <sheetName val="Finance Cost"/>
      <sheetName val="Additional Information"/>
      <sheetName val="Revenue From operation"/>
      <sheetName val="Trial Balance"/>
      <sheetName val="Comp 1"/>
      <sheetName val="comp 2"/>
      <sheetName val="comp 3"/>
      <sheetName val="Comp income"/>
      <sheetName val="Deferred Tax"/>
      <sheetName val="form3cd"/>
      <sheetName val="2"/>
      <sheetName val="3"/>
      <sheetName val="4"/>
      <sheetName val="5"/>
      <sheetName val="6"/>
      <sheetName val="7"/>
      <sheetName val="8"/>
      <sheetName val="Dep- IT"/>
      <sheetName val="Annexures"/>
      <sheetName val="TAR-Opn Page"/>
      <sheetName val="Sheet2"/>
      <sheetName val="form3cd (2)"/>
      <sheetName val="2 (2)"/>
      <sheetName val="3 (2)"/>
      <sheetName val="4 (2)"/>
      <sheetName val="5 (2)"/>
      <sheetName val="6 (2)"/>
      <sheetName val="7 (2)"/>
      <sheetName val="8 (2)"/>
      <sheetName val="Dep- IT (2)"/>
      <sheetName val="Annexures (2)"/>
      <sheetName val="Sheet1"/>
      <sheetName val="Sheet3"/>
      <sheetName val="Sheet4"/>
      <sheetName val="Sheet5"/>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row r="8">
          <cell r="D8" t="str">
            <v>Deferred tax assets (Net)</v>
          </cell>
        </row>
        <row r="9">
          <cell r="D9" t="str">
            <v>Opening balance</v>
          </cell>
        </row>
        <row r="10">
          <cell r="D10" t="str">
            <v>a. Securities Premium Reserve</v>
          </cell>
        </row>
        <row r="11">
          <cell r="D11" t="str">
            <v xml:space="preserve">    131860 (Previous Year 131860) Equity Shares of Rs. 10 each Fully paid</v>
          </cell>
        </row>
        <row r="12">
          <cell r="D12" t="str">
            <v>from banks (cash credit and bank overdraft)*</v>
          </cell>
        </row>
        <row r="13">
          <cell r="D13" t="str">
            <v>(ii) Unsecured loan from Others#</v>
          </cell>
        </row>
        <row r="14">
          <cell r="D14" t="str">
            <v>(ii) Unsecured loan from Others#</v>
          </cell>
        </row>
        <row r="15">
          <cell r="D15" t="str">
            <v>Esic for A Y 2017-18</v>
          </cell>
        </row>
        <row r="16">
          <cell r="D16" t="str">
            <v>Esic for F Y 2015-16</v>
          </cell>
        </row>
        <row r="17">
          <cell r="D17" t="str">
            <v>PROVIDEND FUND (A Y 2017-18)</v>
          </cell>
        </row>
        <row r="18">
          <cell r="D18" t="str">
            <v>Providend Fund F Y 2015-16</v>
          </cell>
        </row>
        <row r="19">
          <cell r="D19" t="str">
            <v>Professional Tax F  Y 2015-16</v>
          </cell>
        </row>
        <row r="20">
          <cell r="D20" t="str">
            <v>Profession Tax A/c for F Y 2014-15</v>
          </cell>
        </row>
        <row r="21">
          <cell r="D21" t="str">
            <v>Profession Tax for F.Y.2013-14</v>
          </cell>
        </row>
        <row r="22">
          <cell r="D22" t="str">
            <v>PROFFESION TAX A Y 2017-18</v>
          </cell>
        </row>
        <row r="23">
          <cell r="D23" t="str">
            <v>Prov for Int on Service Tax</v>
          </cell>
        </row>
        <row r="24">
          <cell r="D24" t="str">
            <v>SERVICE TAX FOR A Y 2017-18</v>
          </cell>
        </row>
        <row r="25">
          <cell r="D25" t="str">
            <v>SERVICE TAX F Y 2012-13</v>
          </cell>
        </row>
        <row r="26">
          <cell r="D26" t="str">
            <v>Service Tax F Y 2013-14</v>
          </cell>
        </row>
        <row r="27">
          <cell r="D27" t="str">
            <v>Service Tax F Y 2014-15</v>
          </cell>
        </row>
        <row r="28">
          <cell r="D28" t="str">
            <v>Service Tax F Y 2015-16</v>
          </cell>
        </row>
        <row r="29">
          <cell r="D29" t="str">
            <v>Input Vat 5.5%</v>
          </cell>
        </row>
        <row r="30">
          <cell r="D30" t="str">
            <v>Input Vat @ 12.5%</v>
          </cell>
        </row>
        <row r="31">
          <cell r="D31" t="str">
            <v>Input Vat @ 13.5%</v>
          </cell>
        </row>
        <row r="32">
          <cell r="D32" t="str">
            <v>Input Vat @ 5%</v>
          </cell>
        </row>
        <row r="33">
          <cell r="D33" t="str">
            <v>Input Vat @ 6%</v>
          </cell>
        </row>
        <row r="34">
          <cell r="D34" t="str">
            <v>Output Vat  @12.5%</v>
          </cell>
        </row>
        <row r="35">
          <cell r="D35" t="str">
            <v>Output Vat @13.5%</v>
          </cell>
        </row>
        <row r="36">
          <cell r="D36" t="str">
            <v>Output Vat@5%</v>
          </cell>
        </row>
        <row r="37">
          <cell r="D37" t="str">
            <v>Vat Receivable(F.Y.2015-16)</v>
          </cell>
        </row>
        <row r="38">
          <cell r="D38" t="str">
            <v>VAT RECEIVABLE (F Y 2016-17)</v>
          </cell>
        </row>
        <row r="39">
          <cell r="D39" t="str">
            <v>Vat Receivble F Y 2014-15</v>
          </cell>
        </row>
        <row r="40">
          <cell r="D40" t="str">
            <v>Provision for tax (A.Y 2016-17)</v>
          </cell>
        </row>
        <row r="41">
          <cell r="D41" t="str">
            <v>Provision for tax (A.Y 14-15)</v>
          </cell>
        </row>
        <row r="42">
          <cell r="D42" t="str">
            <v>TDS - Amenities</v>
          </cell>
        </row>
        <row r="43">
          <cell r="D43" t="str">
            <v>TDS - Audit Fees</v>
          </cell>
        </row>
        <row r="44">
          <cell r="D44" t="str">
            <v>TDS Cleaning &amp; Maintainance</v>
          </cell>
        </row>
        <row r="45">
          <cell r="D45" t="str">
            <v>TDS-Commission</v>
          </cell>
        </row>
        <row r="46">
          <cell r="D46" t="str">
            <v>TDS-CONTACTOR</v>
          </cell>
        </row>
        <row r="47">
          <cell r="D47" t="str">
            <v>TDS-Contractor Denting</v>
          </cell>
        </row>
        <row r="48">
          <cell r="D48" t="str">
            <v>Tds on Contractor A/c</v>
          </cell>
        </row>
        <row r="49">
          <cell r="D49" t="str">
            <v>Tds on Int on Loan From Magma</v>
          </cell>
        </row>
        <row r="50">
          <cell r="D50" t="str">
            <v>Tds on Painting Contractor</v>
          </cell>
        </row>
        <row r="51">
          <cell r="D51" t="str">
            <v>TDS ON PROFESSIONAL FEES</v>
          </cell>
        </row>
        <row r="52">
          <cell r="D52" t="str">
            <v>TDS on Shareholders Interest</v>
          </cell>
        </row>
        <row r="53">
          <cell r="D53" t="str">
            <v>TDS - Professional</v>
          </cell>
        </row>
        <row r="54">
          <cell r="D54" t="str">
            <v>TDS - Rent</v>
          </cell>
        </row>
        <row r="55">
          <cell r="D55" t="str">
            <v>TDS - Salary</v>
          </cell>
        </row>
        <row r="56">
          <cell r="D56" t="str">
            <v>TDS -Security</v>
          </cell>
        </row>
        <row r="57">
          <cell r="D57" t="str">
            <v>Trade payables consist of the following:</v>
          </cell>
        </row>
        <row r="58">
          <cell r="D58" t="str">
            <v>Advance From Kalyanji Gala</v>
          </cell>
        </row>
        <row r="59">
          <cell r="D59" t="str">
            <v>Bonus Payable</v>
          </cell>
        </row>
        <row r="60">
          <cell r="D60" t="str">
            <v>O/s Directors Remuneration</v>
          </cell>
        </row>
        <row r="61">
          <cell r="D61" t="str">
            <v>O/s Salary</v>
          </cell>
        </row>
        <row r="62">
          <cell r="D62" t="str">
            <v>O/S Amentities maintenance</v>
          </cell>
        </row>
        <row r="63">
          <cell r="D63" t="str">
            <v>O/s Audit fees</v>
          </cell>
        </row>
        <row r="64">
          <cell r="D64" t="str">
            <v>O/s Electricity</v>
          </cell>
        </row>
        <row r="65">
          <cell r="D65" t="str">
            <v>O/s rent</v>
          </cell>
        </row>
        <row r="66">
          <cell r="D66" t="str">
            <v>O/s telephone expenses</v>
          </cell>
        </row>
        <row r="68">
          <cell r="D68" t="str">
            <v>Advance to Jitendra Dabharya</v>
          </cell>
        </row>
        <row r="69">
          <cell r="D69" t="str">
            <v>Advance from customers</v>
          </cell>
        </row>
        <row r="70">
          <cell r="D70" t="str">
            <v xml:space="preserve">Employee Benefit obligation- Gratuity </v>
          </cell>
        </row>
        <row r="85">
          <cell r="D85" t="str">
            <v xml:space="preserve">                  Opening Stock</v>
          </cell>
        </row>
        <row r="86">
          <cell r="D86" t="str">
            <v>Deposit- vehicle</v>
          </cell>
        </row>
        <row r="87">
          <cell r="D87" t="str">
            <v xml:space="preserve">    Security deposit for premises</v>
          </cell>
        </row>
        <row r="88">
          <cell r="D88" t="str">
            <v xml:space="preserve">Deposits  </v>
          </cell>
        </row>
        <row r="89">
          <cell r="D89" t="str">
            <v>Self Asessment Tax for A.Y. 2014-15</v>
          </cell>
        </row>
        <row r="90">
          <cell r="D90" t="str">
            <v>Self Assessment Tax (A Y 2016-17)</v>
          </cell>
        </row>
        <row r="91">
          <cell r="D91" t="str">
            <v>Self Asst Tax A Y 2015-16</v>
          </cell>
        </row>
        <row r="92">
          <cell r="D92" t="str">
            <v>TDS (AY 2014-15)</v>
          </cell>
        </row>
        <row r="93">
          <cell r="D93" t="str">
            <v>TDS (A Y 2015-16)</v>
          </cell>
        </row>
        <row r="94">
          <cell r="D94" t="str">
            <v>TDS (A Y 2016-17)</v>
          </cell>
        </row>
        <row r="95">
          <cell r="D95" t="str">
            <v>ADVANCE TO AKSHAY K</v>
          </cell>
        </row>
        <row r="96">
          <cell r="D96" t="str">
            <v>ADVANCE TO ANIL</v>
          </cell>
        </row>
        <row r="97">
          <cell r="D97" t="str">
            <v>Advance to Battu</v>
          </cell>
        </row>
        <row r="98">
          <cell r="D98" t="str">
            <v>ADVANCE TO DINESH CHAVAN</v>
          </cell>
        </row>
        <row r="99">
          <cell r="D99" t="str">
            <v>Advance to Durgesh Yadav</v>
          </cell>
        </row>
        <row r="100">
          <cell r="D100" t="str">
            <v>ADVANCE TO GANESH R</v>
          </cell>
        </row>
        <row r="101">
          <cell r="D101" t="str">
            <v>ADVANCE TO HUSSAIN</v>
          </cell>
        </row>
        <row r="102">
          <cell r="D102" t="str">
            <v>Advance to Jitendra Pandit</v>
          </cell>
        </row>
        <row r="103">
          <cell r="D103" t="str">
            <v>Advance to Kiran</v>
          </cell>
        </row>
        <row r="104">
          <cell r="D104" t="str">
            <v>Advance to Laxmi</v>
          </cell>
        </row>
        <row r="105">
          <cell r="D105" t="str">
            <v>ADVANCE TO MAHESH</v>
          </cell>
        </row>
        <row r="106">
          <cell r="D106" t="str">
            <v>ADVANCE TO MAHESH KOTHRE</v>
          </cell>
        </row>
        <row r="107">
          <cell r="D107" t="str">
            <v>Advance to Mrunal</v>
          </cell>
        </row>
        <row r="108">
          <cell r="D108" t="str">
            <v>ADVANCE TO NIYAZ</v>
          </cell>
        </row>
        <row r="109">
          <cell r="D109" t="str">
            <v>ADVANCE TO PANKAJ</v>
          </cell>
        </row>
        <row r="110">
          <cell r="D110" t="str">
            <v>Advance to Pradeep Gaikwad</v>
          </cell>
        </row>
        <row r="111">
          <cell r="D111" t="str">
            <v>ADVANCE TO PRAKASH</v>
          </cell>
        </row>
        <row r="112">
          <cell r="D112" t="str">
            <v>Advance to Rajendra Tarle</v>
          </cell>
        </row>
        <row r="113">
          <cell r="D113" t="str">
            <v>Advance to Rajkumar</v>
          </cell>
        </row>
        <row r="114">
          <cell r="D114" t="str">
            <v>ADVANCE TO RAJU SHIRKE</v>
          </cell>
        </row>
        <row r="115">
          <cell r="D115" t="str">
            <v>Advance to Ravishankar</v>
          </cell>
        </row>
        <row r="116">
          <cell r="D116" t="str">
            <v>Advance to Safat Ali Khan</v>
          </cell>
        </row>
        <row r="117">
          <cell r="D117" t="str">
            <v>Advance to Sagar P</v>
          </cell>
        </row>
        <row r="118">
          <cell r="D118" t="str">
            <v>Advance to Sanjay Kharat</v>
          </cell>
        </row>
        <row r="119">
          <cell r="D119" t="str">
            <v>Advance to Shekhar N</v>
          </cell>
        </row>
        <row r="120">
          <cell r="D120" t="str">
            <v>ADVANCE TO SHIVAJI GHUTUGDE</v>
          </cell>
        </row>
        <row r="121">
          <cell r="D121" t="str">
            <v>ADVANCE TO SURENDRA</v>
          </cell>
        </row>
        <row r="122">
          <cell r="D122" t="str">
            <v>Advance to Tanaji</v>
          </cell>
        </row>
        <row r="123">
          <cell r="D123" t="str">
            <v>Advance to Vijay Pal</v>
          </cell>
        </row>
        <row r="124">
          <cell r="D124" t="str">
            <v>ADVANCE TO VISHNU</v>
          </cell>
        </row>
        <row r="125">
          <cell r="D125" t="str">
            <v>Advance to Yashwant</v>
          </cell>
        </row>
        <row r="126">
          <cell r="D126" t="str">
            <v>Advance to Yogesh</v>
          </cell>
        </row>
        <row r="127">
          <cell r="D127" t="str">
            <v>Advance to Abhay Kawale</v>
          </cell>
        </row>
        <row r="128">
          <cell r="D128" t="str">
            <v>Advance to Sachin</v>
          </cell>
        </row>
        <row r="129">
          <cell r="D129" t="str">
            <v>Loan to Biju Balan</v>
          </cell>
        </row>
        <row r="130">
          <cell r="D130" t="str">
            <v>TDS</v>
          </cell>
        </row>
        <row r="131">
          <cell r="D131" t="str">
            <v xml:space="preserve">   Unsecured, considered good*</v>
          </cell>
        </row>
        <row r="132">
          <cell r="D132" t="str">
            <v xml:space="preserve">    a. Cash in hand</v>
          </cell>
        </row>
        <row r="133">
          <cell r="D133" t="str">
            <v>HDFC Bank</v>
          </cell>
        </row>
        <row r="134">
          <cell r="D134" t="str">
            <v>OBC Bank A/c 430</v>
          </cell>
        </row>
        <row r="135">
          <cell r="D135" t="str">
            <v>OBC Bank</v>
          </cell>
        </row>
        <row r="136">
          <cell r="D136" t="str">
            <v>OBC Bank</v>
          </cell>
        </row>
        <row r="137">
          <cell r="D137" t="str">
            <v xml:space="preserve">   Advance towards project</v>
          </cell>
        </row>
        <row r="138">
          <cell r="D138" t="str">
            <v xml:space="preserve">    IOU's</v>
          </cell>
        </row>
        <row r="139">
          <cell r="D139" t="str">
            <v xml:space="preserve">    IOU's</v>
          </cell>
        </row>
        <row r="140">
          <cell r="D140" t="str">
            <v>Advance towards Development of land</v>
          </cell>
        </row>
        <row r="141">
          <cell r="D141" t="str">
            <v>Advance towards Development of land</v>
          </cell>
        </row>
        <row r="142">
          <cell r="D142" t="str">
            <v>Others current assets- Prepaid Expenses</v>
          </cell>
        </row>
        <row r="143">
          <cell r="D143" t="str">
            <v xml:space="preserve">         Labour charges received</v>
          </cell>
        </row>
        <row r="144">
          <cell r="D144" t="str">
            <v>Sales @ 13.5%</v>
          </cell>
        </row>
        <row r="145">
          <cell r="D145" t="str">
            <v xml:space="preserve">        Sales @ 5%</v>
          </cell>
        </row>
        <row r="146">
          <cell r="D146" t="str">
            <v xml:space="preserve">        Sales @ 12.5%</v>
          </cell>
        </row>
        <row r="147">
          <cell r="D147" t="str">
            <v xml:space="preserve">         Other puchases</v>
          </cell>
        </row>
        <row r="148">
          <cell r="D148" t="str">
            <v xml:space="preserve">         Purchases @ 13.5%</v>
          </cell>
        </row>
        <row r="149">
          <cell r="D149" t="str">
            <v xml:space="preserve">         Purchases @ 5%</v>
          </cell>
        </row>
        <row r="150">
          <cell r="D150" t="str">
            <v xml:space="preserve">         Purchases @ 6%</v>
          </cell>
        </row>
        <row r="151">
          <cell r="D151" t="str">
            <v xml:space="preserve">         Purchases @ 12.5%</v>
          </cell>
        </row>
        <row r="152">
          <cell r="D152" t="str">
            <v xml:space="preserve">         Purchases @ 5.5%</v>
          </cell>
        </row>
        <row r="153">
          <cell r="D153" t="str">
            <v xml:space="preserve">         Stores and spares purchased</v>
          </cell>
        </row>
        <row r="154">
          <cell r="D154" t="str">
            <v>KADAM BROTHER AUTO ENGG WORKS</v>
          </cell>
        </row>
        <row r="155">
          <cell r="D155" t="str">
            <v>Leth Work</v>
          </cell>
        </row>
        <row r="156">
          <cell r="D156" t="str">
            <v>Leth Work</v>
          </cell>
        </row>
        <row r="157">
          <cell r="D157" t="str">
            <v xml:space="preserve">                    Amenities Maintenance</v>
          </cell>
        </row>
        <row r="158">
          <cell r="D158" t="str">
            <v xml:space="preserve">                    Cleaning and Polishing Charges</v>
          </cell>
        </row>
        <row r="159">
          <cell r="D159" t="str">
            <v>Denting contractor</v>
          </cell>
        </row>
        <row r="160">
          <cell r="D160" t="str">
            <v>Detention charges</v>
          </cell>
        </row>
        <row r="161">
          <cell r="D161" t="str">
            <v xml:space="preserve">                    Electicity Charges</v>
          </cell>
        </row>
        <row r="162">
          <cell r="D162" t="str">
            <v>Labour charges paid</v>
          </cell>
        </row>
        <row r="163">
          <cell r="D163" t="str">
            <v>Packing and Forwarding Exps</v>
          </cell>
        </row>
        <row r="164">
          <cell r="D164" t="str">
            <v>Painting</v>
          </cell>
        </row>
        <row r="165">
          <cell r="D165" t="str">
            <v>petrol charges</v>
          </cell>
        </row>
        <row r="166">
          <cell r="D166" t="str">
            <v>PUC</v>
          </cell>
        </row>
        <row r="167">
          <cell r="D167" t="str">
            <v xml:space="preserve">                    Rent</v>
          </cell>
        </row>
        <row r="168">
          <cell r="D168" t="str">
            <v>Toll charges</v>
          </cell>
        </row>
        <row r="169">
          <cell r="D169" t="str">
            <v>Toying charges</v>
          </cell>
        </row>
        <row r="170">
          <cell r="D170" t="str">
            <v>Discount Received</v>
          </cell>
        </row>
        <row r="171">
          <cell r="D171" t="str">
            <v xml:space="preserve">          Directors remuneration</v>
          </cell>
        </row>
        <row r="172">
          <cell r="D172" t="str">
            <v xml:space="preserve">          Directors remuneration</v>
          </cell>
        </row>
        <row r="173">
          <cell r="D173" t="str">
            <v xml:space="preserve">          Directors remuneration</v>
          </cell>
        </row>
        <row r="174">
          <cell r="D174" t="str">
            <v xml:space="preserve">          Directors remuneration</v>
          </cell>
        </row>
        <row r="175">
          <cell r="D175" t="str">
            <v xml:space="preserve">          Salaries, wages and incentives</v>
          </cell>
        </row>
        <row r="176">
          <cell r="D176" t="str">
            <v xml:space="preserve">          Salaries, wages and incentives</v>
          </cell>
        </row>
        <row r="177">
          <cell r="D177" t="str">
            <v xml:space="preserve">          Salaries, wages and incentives</v>
          </cell>
        </row>
        <row r="178">
          <cell r="D178" t="str">
            <v xml:space="preserve">          Salaries, wages and incentives</v>
          </cell>
        </row>
        <row r="179">
          <cell r="D179" t="str">
            <v xml:space="preserve">          Salaries, wages and incentives</v>
          </cell>
        </row>
        <row r="180">
          <cell r="D180" t="str">
            <v xml:space="preserve">          Salaries, wages and incentives</v>
          </cell>
        </row>
        <row r="181">
          <cell r="D181" t="str">
            <v xml:space="preserve">          Salaries, wages and incentives</v>
          </cell>
        </row>
        <row r="182">
          <cell r="D182" t="str">
            <v xml:space="preserve">          Salaries, wages and incentives</v>
          </cell>
        </row>
        <row r="183">
          <cell r="D183" t="str">
            <v xml:space="preserve">          Salaries, wages and incentives</v>
          </cell>
        </row>
        <row r="184">
          <cell r="D184" t="str">
            <v xml:space="preserve">          Salaries, wages and incentives</v>
          </cell>
        </row>
        <row r="185">
          <cell r="D185" t="str">
            <v xml:space="preserve">          Salaries, wages and incentives</v>
          </cell>
        </row>
        <row r="186">
          <cell r="D186" t="str">
            <v xml:space="preserve">           Snacks</v>
          </cell>
        </row>
        <row r="187">
          <cell r="D187" t="str">
            <v xml:space="preserve">           Staff welfare</v>
          </cell>
        </row>
        <row r="188">
          <cell r="D188" t="str">
            <v xml:space="preserve">           Tea Charges</v>
          </cell>
        </row>
        <row r="189">
          <cell r="D189" t="str">
            <v>Maharashtra Labour welfare fund</v>
          </cell>
        </row>
        <row r="190">
          <cell r="D190" t="str">
            <v xml:space="preserve">          Salaries, wages and incentives</v>
          </cell>
        </row>
        <row r="191">
          <cell r="D191" t="str">
            <v>Miscellaneous Exp</v>
          </cell>
        </row>
        <row r="192">
          <cell r="D192" t="str">
            <v>Miscellaneous Exp</v>
          </cell>
        </row>
        <row r="193">
          <cell r="D193" t="str">
            <v>Bank Charges</v>
          </cell>
        </row>
        <row r="194">
          <cell r="D194" t="str">
            <v>Interest on OD A/c</v>
          </cell>
        </row>
        <row r="195">
          <cell r="D195" t="str">
            <v>AC Contractor</v>
          </cell>
        </row>
        <row r="196">
          <cell r="D196" t="str">
            <v>Computer Expenses</v>
          </cell>
        </row>
        <row r="197">
          <cell r="D197" t="str">
            <v>Conveyance</v>
          </cell>
        </row>
        <row r="198">
          <cell r="D198" t="str">
            <v>Courier</v>
          </cell>
        </row>
        <row r="199">
          <cell r="D199" t="str">
            <v>Miscellaneous Exp</v>
          </cell>
        </row>
        <row r="200">
          <cell r="D200" t="str">
            <v>OFFICE EXP</v>
          </cell>
        </row>
        <row r="201">
          <cell r="D201" t="str">
            <v>OFFICE EXP</v>
          </cell>
        </row>
        <row r="202">
          <cell r="D202" t="str">
            <v>PRINTING &amp; STATIONARY</v>
          </cell>
        </row>
        <row r="203">
          <cell r="D203" t="str">
            <v>Professional Charges</v>
          </cell>
        </row>
        <row r="204">
          <cell r="D204" t="str">
            <v>Property Tax</v>
          </cell>
        </row>
        <row r="205">
          <cell r="D205" t="str">
            <v>Repairs &amp; Maint</v>
          </cell>
        </row>
        <row r="206">
          <cell r="D206" t="str">
            <v>SECURITY SERVICE</v>
          </cell>
        </row>
        <row r="207">
          <cell r="D207" t="str">
            <v>Sundry Expenses</v>
          </cell>
        </row>
        <row r="208">
          <cell r="D208" t="str">
            <v>TELEPHONE EXPS.</v>
          </cell>
        </row>
        <row r="209">
          <cell r="D209" t="str">
            <v>Water Bill</v>
          </cell>
        </row>
        <row r="210">
          <cell r="D210" t="str">
            <v>Interest on sales tax</v>
          </cell>
        </row>
        <row r="211">
          <cell r="D211" t="str">
            <v>AC Contractor</v>
          </cell>
        </row>
        <row r="212">
          <cell r="D212" t="str">
            <v>Penalty on sales tax</v>
          </cell>
        </row>
        <row r="213">
          <cell r="D213" t="str">
            <v xml:space="preserve">          Salaries, wages and incentives</v>
          </cell>
        </row>
        <row r="214">
          <cell r="D214" t="str">
            <v xml:space="preserve">          Salaries, wages and incentives</v>
          </cell>
        </row>
        <row r="215">
          <cell r="D215" t="str">
            <v xml:space="preserve">          Salaries, wages and incentives</v>
          </cell>
        </row>
        <row r="216">
          <cell r="D216" t="str">
            <v>Commission charges</v>
          </cell>
        </row>
        <row r="217">
          <cell r="D217" t="str">
            <v xml:space="preserve">            Interest paid to Shareholders</v>
          </cell>
        </row>
        <row r="218">
          <cell r="D218" t="str">
            <v xml:space="preserve">            Interest paid to Shareholders</v>
          </cell>
        </row>
        <row r="219">
          <cell r="D219" t="str">
            <v xml:space="preserve">            Interest paid to Shareholders</v>
          </cell>
        </row>
        <row r="220">
          <cell r="D220" t="str">
            <v xml:space="preserve">            Interest paid to Shareholders</v>
          </cell>
        </row>
        <row r="221">
          <cell r="D221" t="str">
            <v xml:space="preserve">            Interest paid to Shareholders</v>
          </cell>
        </row>
        <row r="222">
          <cell r="D222" t="str">
            <v xml:space="preserve">            Interest paid to Shareholders</v>
          </cell>
        </row>
        <row r="223">
          <cell r="D223" t="str">
            <v xml:space="preserve">            Interest paid to Shareholders</v>
          </cell>
        </row>
        <row r="224">
          <cell r="D224" t="str">
            <v xml:space="preserve">            Interest paid to Shareholders</v>
          </cell>
        </row>
        <row r="225">
          <cell r="D225" t="str">
            <v xml:space="preserve">            Interest paid to Shareholders</v>
          </cell>
        </row>
        <row r="226">
          <cell r="D226" t="str">
            <v xml:space="preserve">            Interest paid to Shareholders</v>
          </cell>
        </row>
        <row r="227">
          <cell r="D227" t="str">
            <v xml:space="preserve">            Interest paid to Shareholders</v>
          </cell>
        </row>
        <row r="228">
          <cell r="D228" t="str">
            <v xml:space="preserve">            Interest paid to Shareholders</v>
          </cell>
        </row>
        <row r="229">
          <cell r="D229" t="str">
            <v xml:space="preserve">            Interest paid to Shareholders</v>
          </cell>
        </row>
        <row r="230">
          <cell r="D230" t="str">
            <v xml:space="preserve">            Interest paid to Shareholders</v>
          </cell>
        </row>
        <row r="231">
          <cell r="D231" t="str">
            <v xml:space="preserve">            Interest paid to Shareholders</v>
          </cell>
        </row>
        <row r="232">
          <cell r="D232" t="str">
            <v xml:space="preserve">            Interest paid to Shareholders</v>
          </cell>
        </row>
        <row r="233">
          <cell r="D233" t="str">
            <v xml:space="preserve">            Interest paid to Shareholders</v>
          </cell>
        </row>
        <row r="234">
          <cell r="D234" t="str">
            <v xml:space="preserve">            Interest paid to Shareholders</v>
          </cell>
        </row>
        <row r="235">
          <cell r="D235" t="str">
            <v xml:space="preserve">            Interest paid to Shareholders</v>
          </cell>
        </row>
        <row r="236">
          <cell r="D236" t="str">
            <v xml:space="preserve">            Interest paid to Shareholders</v>
          </cell>
        </row>
        <row r="237">
          <cell r="D237" t="str">
            <v xml:space="preserve">            Interest paid to Shareholders</v>
          </cell>
        </row>
        <row r="238">
          <cell r="D238" t="str">
            <v xml:space="preserve">            Interest paid to Shareholders</v>
          </cell>
        </row>
        <row r="239">
          <cell r="D239" t="str">
            <v xml:space="preserve">            Interest paid to Shareholders</v>
          </cell>
        </row>
        <row r="240">
          <cell r="D240" t="str">
            <v xml:space="preserve">            Interest paid to Shareholders</v>
          </cell>
        </row>
        <row r="241">
          <cell r="D241" t="str">
            <v>Civil Contractor</v>
          </cell>
        </row>
        <row r="242">
          <cell r="D242" t="str">
            <v>Freight Charges</v>
          </cell>
        </row>
        <row r="243">
          <cell r="D243" t="str">
            <v>Insurance premium paid</v>
          </cell>
        </row>
        <row r="244">
          <cell r="D244" t="str">
            <v>OFFICE EXP</v>
          </cell>
        </row>
        <row r="245">
          <cell r="D245" t="str">
            <v>Pickup&amp;drop charges</v>
          </cell>
        </row>
        <row r="246">
          <cell r="D246" t="str">
            <v>Services charges paid</v>
          </cell>
        </row>
        <row r="248">
          <cell r="D248">
            <v>0</v>
          </cell>
        </row>
        <row r="250">
          <cell r="D250" t="str">
            <v>Shareholders interest paid</v>
          </cell>
        </row>
      </sheetData>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S"/>
      <sheetName val="I&amp;E"/>
      <sheetName val="Revised Trial Balance"/>
      <sheetName val="R&amp;P"/>
      <sheetName val="SAP"/>
      <sheetName val="R&amp;P working"/>
      <sheetName val="Note 3,4,5"/>
      <sheetName val="Note 6 FD"/>
      <sheetName val="Note 7 FA"/>
      <sheetName val="Note 8-14"/>
      <sheetName val="Part B &amp; C"/>
      <sheetName val="form 7"/>
      <sheetName val="Annexure 1 of form 7"/>
      <sheetName val="form 1"/>
      <sheetName val="computation"/>
      <sheetName val="Trial balance 2021"/>
      <sheetName val="addl JV 200721"/>
      <sheetName val="Queries"/>
      <sheetName val=" -"/>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row r="8">
          <cell r="D8" t="str">
            <v xml:space="preserve">Tenant Co-partnership housing society </v>
          </cell>
        </row>
      </sheetData>
      <sheetData sheetId="14" refreshError="1"/>
      <sheetData sheetId="15" refreshError="1"/>
      <sheetData sheetId="16" refreshError="1"/>
      <sheetData sheetId="17" refreshError="1"/>
      <sheetData sheetId="18"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alance sheet"/>
      <sheetName val="ANNEXURE - 1"/>
      <sheetName val="Bal Sheet"/>
      <sheetName val="Income and Exp"/>
      <sheetName val="Receipt &amp; Payment"/>
      <sheetName val="Note 3,4,5, 7"/>
      <sheetName val="Note 6 FA"/>
      <sheetName val="Part B &amp; C"/>
      <sheetName val="tb 2021"/>
      <sheetName val="Sheet2"/>
      <sheetName val="Annexure - 5"/>
      <sheetName val="Computation of Income"/>
      <sheetName val="TB"/>
      <sheetName val="Journal Entries to be passed"/>
      <sheetName val="Sheet1"/>
    </sheetNames>
    <sheetDataSet>
      <sheetData sheetId="0" refreshError="1"/>
      <sheetData sheetId="1" refreshError="1"/>
      <sheetData sheetId="2" refreshError="1">
        <row r="24">
          <cell r="H24">
            <v>174884</v>
          </cell>
        </row>
      </sheetData>
      <sheetData sheetId="3" refreshError="1"/>
      <sheetData sheetId="4" refreshError="1"/>
      <sheetData sheetId="5" refreshError="1"/>
      <sheetData sheetId="6" refreshError="1"/>
      <sheetData sheetId="7" refreshError="1"/>
      <sheetData sheetId="8" refreshError="1">
        <row r="1">
          <cell r="D1" t="str">
            <v>revised TB</v>
          </cell>
        </row>
        <row r="2">
          <cell r="D2" t="str">
            <v>Dr</v>
          </cell>
          <cell r="E2" t="str">
            <v>Cr</v>
          </cell>
        </row>
        <row r="3">
          <cell r="D3">
            <v>0</v>
          </cell>
          <cell r="E3">
            <v>80500</v>
          </cell>
          <cell r="F3" t="str">
            <v xml:space="preserve"> 1610 Shares of Rs 50/-each fully paid</v>
          </cell>
        </row>
        <row r="4">
          <cell r="D4">
            <v>0</v>
          </cell>
          <cell r="E4">
            <v>365586.35</v>
          </cell>
          <cell r="F4" t="str">
            <v>a. Reserve Fund</v>
          </cell>
        </row>
        <row r="5">
          <cell r="D5">
            <v>0</v>
          </cell>
          <cell r="E5">
            <v>431000</v>
          </cell>
          <cell r="F5" t="str">
            <v>a. Reserve Fund</v>
          </cell>
        </row>
        <row r="6">
          <cell r="D6">
            <v>0</v>
          </cell>
          <cell r="E6">
            <v>16100</v>
          </cell>
          <cell r="F6" t="str">
            <v>a. Reserve Fund</v>
          </cell>
        </row>
        <row r="7">
          <cell r="D7">
            <v>0</v>
          </cell>
          <cell r="E7">
            <v>1143929</v>
          </cell>
          <cell r="F7" t="str">
            <v>b. Sinking Fund</v>
          </cell>
        </row>
        <row r="8">
          <cell r="D8">
            <v>0</v>
          </cell>
          <cell r="E8">
            <v>17357</v>
          </cell>
          <cell r="F8" t="str">
            <v>Repairs and Maintenance Expense payable</v>
          </cell>
        </row>
        <row r="9">
          <cell r="D9">
            <v>0</v>
          </cell>
          <cell r="E9">
            <v>101420</v>
          </cell>
          <cell r="F9" t="str">
            <v>Electricity Charges payable</v>
          </cell>
        </row>
        <row r="10">
          <cell r="D10">
            <v>0</v>
          </cell>
          <cell r="E10">
            <v>18998</v>
          </cell>
          <cell r="F10" t="str">
            <v>Audit fees payable</v>
          </cell>
        </row>
        <row r="11">
          <cell r="D11">
            <v>0</v>
          </cell>
          <cell r="E11">
            <v>19408</v>
          </cell>
          <cell r="F11" t="str">
            <v>TDS payable</v>
          </cell>
        </row>
        <row r="12">
          <cell r="D12">
            <v>0</v>
          </cell>
          <cell r="E12">
            <v>20000</v>
          </cell>
          <cell r="F12" t="str">
            <v>Security Deposit</v>
          </cell>
        </row>
        <row r="13">
          <cell r="D13">
            <v>0</v>
          </cell>
          <cell r="E13">
            <v>0</v>
          </cell>
          <cell r="F13" t="str">
            <v>Repairs and Maintenance Expense payable</v>
          </cell>
        </row>
        <row r="14">
          <cell r="D14">
            <v>0</v>
          </cell>
          <cell r="E14">
            <v>0</v>
          </cell>
          <cell r="F14" t="str">
            <v>Security Charges payable</v>
          </cell>
        </row>
        <row r="15">
          <cell r="D15">
            <v>0</v>
          </cell>
          <cell r="E15">
            <v>56731</v>
          </cell>
          <cell r="F15" t="str">
            <v>Housekeeping Expenses payable</v>
          </cell>
        </row>
        <row r="16">
          <cell r="D16">
            <v>0</v>
          </cell>
          <cell r="E16">
            <v>0</v>
          </cell>
        </row>
        <row r="17">
          <cell r="D17">
            <v>0</v>
          </cell>
          <cell r="E17">
            <v>11000</v>
          </cell>
          <cell r="F17" t="str">
            <v>Provision for Tax</v>
          </cell>
        </row>
        <row r="18">
          <cell r="E18">
            <v>15000</v>
          </cell>
          <cell r="F18" t="str">
            <v>Provision for Tax</v>
          </cell>
        </row>
        <row r="19">
          <cell r="D19">
            <v>0</v>
          </cell>
          <cell r="E19">
            <v>0</v>
          </cell>
          <cell r="F19" t="str">
            <v>Professional Fees Payable</v>
          </cell>
        </row>
        <row r="20">
          <cell r="D20">
            <v>0</v>
          </cell>
          <cell r="E20">
            <v>4000</v>
          </cell>
          <cell r="F20" t="str">
            <v>Other Advances</v>
          </cell>
        </row>
        <row r="21">
          <cell r="D21">
            <v>0</v>
          </cell>
          <cell r="E21">
            <v>0</v>
          </cell>
          <cell r="F21" t="str">
            <v>Water Charges</v>
          </cell>
        </row>
        <row r="22">
          <cell r="D22">
            <v>0</v>
          </cell>
          <cell r="E22">
            <v>51421</v>
          </cell>
          <cell r="F22" t="str">
            <v>Suspense</v>
          </cell>
        </row>
        <row r="23">
          <cell r="D23">
            <v>0</v>
          </cell>
          <cell r="E23">
            <v>808313</v>
          </cell>
          <cell r="F23" t="str">
            <v>c. Major Repair Fund</v>
          </cell>
        </row>
        <row r="24">
          <cell r="D24">
            <v>0</v>
          </cell>
          <cell r="E24">
            <v>38460</v>
          </cell>
          <cell r="F24" t="str">
            <v>d. Education and Training Fund</v>
          </cell>
        </row>
        <row r="25">
          <cell r="D25">
            <v>0</v>
          </cell>
          <cell r="E25">
            <v>295036</v>
          </cell>
          <cell r="F25" t="str">
            <v xml:space="preserve">c. Advance received from Members </v>
          </cell>
        </row>
        <row r="26">
          <cell r="D26">
            <v>0</v>
          </cell>
          <cell r="E26">
            <v>18000</v>
          </cell>
          <cell r="F26" t="str">
            <v xml:space="preserve">Others </v>
          </cell>
        </row>
        <row r="27">
          <cell r="D27">
            <v>0</v>
          </cell>
          <cell r="E27">
            <v>0</v>
          </cell>
        </row>
        <row r="28">
          <cell r="D28">
            <v>0</v>
          </cell>
          <cell r="E28">
            <v>58106</v>
          </cell>
          <cell r="F28" t="str">
            <v>Non agricultural tax payable</v>
          </cell>
        </row>
        <row r="29">
          <cell r="D29">
            <v>0</v>
          </cell>
          <cell r="E29">
            <v>1019959.15</v>
          </cell>
        </row>
        <row r="30">
          <cell r="D30">
            <v>2152</v>
          </cell>
          <cell r="E30">
            <v>0</v>
          </cell>
          <cell r="F30" t="str">
            <v>a. Cash in hand</v>
          </cell>
        </row>
        <row r="31">
          <cell r="D31">
            <v>225649.79</v>
          </cell>
          <cell r="E31">
            <v>0</v>
          </cell>
          <cell r="F31" t="str">
            <v>1. TJSB Bank Ltd</v>
          </cell>
        </row>
        <row r="32">
          <cell r="D32">
            <v>116237</v>
          </cell>
          <cell r="E32">
            <v>0</v>
          </cell>
          <cell r="F32" t="str">
            <v>2. Thane District Central Co Op bank Ltd</v>
          </cell>
        </row>
        <row r="33">
          <cell r="D33">
            <v>375875</v>
          </cell>
          <cell r="E33">
            <v>0</v>
          </cell>
          <cell r="F33" t="str">
            <v>3.TJSB Bank Ltd (transfer charges account)</v>
          </cell>
        </row>
        <row r="34">
          <cell r="D34">
            <v>25099</v>
          </cell>
          <cell r="E34">
            <v>0</v>
          </cell>
        </row>
        <row r="35">
          <cell r="D35">
            <v>21414</v>
          </cell>
          <cell r="E35">
            <v>0</v>
          </cell>
        </row>
        <row r="36">
          <cell r="D36">
            <v>986656</v>
          </cell>
          <cell r="E36">
            <v>0</v>
          </cell>
        </row>
        <row r="37">
          <cell r="D37">
            <v>190153</v>
          </cell>
          <cell r="E37">
            <v>0</v>
          </cell>
        </row>
        <row r="38">
          <cell r="D38">
            <v>445675</v>
          </cell>
          <cell r="E38">
            <v>0</v>
          </cell>
        </row>
        <row r="39">
          <cell r="D39">
            <v>0</v>
          </cell>
          <cell r="E39">
            <v>0</v>
          </cell>
          <cell r="F39" t="str">
            <v>III. AMOUNT RECEIVABLE FROM MEMBERS</v>
          </cell>
        </row>
        <row r="40">
          <cell r="D40">
            <v>0</v>
          </cell>
          <cell r="E40">
            <v>0</v>
          </cell>
          <cell r="F40" t="str">
            <v>III. AMOUNT RECEIVABLE FROM MEMBERS</v>
          </cell>
        </row>
        <row r="41">
          <cell r="D41">
            <v>80039</v>
          </cell>
          <cell r="E41">
            <v>0</v>
          </cell>
          <cell r="F41" t="str">
            <v>III. AMOUNT RECEIVABLE FROM MEMBERS</v>
          </cell>
        </row>
        <row r="42">
          <cell r="D42">
            <v>0</v>
          </cell>
          <cell r="E42">
            <v>0</v>
          </cell>
          <cell r="F42" t="str">
            <v>III. AMOUNT RECEIVABLE FROM MEMBERS</v>
          </cell>
        </row>
        <row r="43">
          <cell r="D43">
            <v>0</v>
          </cell>
          <cell r="E43">
            <v>0</v>
          </cell>
          <cell r="F43" t="str">
            <v>III. AMOUNT RECEIVABLE FROM MEMBERS</v>
          </cell>
        </row>
        <row r="44">
          <cell r="D44">
            <v>0</v>
          </cell>
          <cell r="E44">
            <v>11994</v>
          </cell>
          <cell r="F44" t="str">
            <v xml:space="preserve">c. Advance received from Members </v>
          </cell>
        </row>
        <row r="45">
          <cell r="D45">
            <v>0</v>
          </cell>
          <cell r="E45">
            <v>16141</v>
          </cell>
          <cell r="F45" t="str">
            <v xml:space="preserve">c. Advance received from Members </v>
          </cell>
        </row>
        <row r="46">
          <cell r="D46">
            <v>69</v>
          </cell>
          <cell r="E46">
            <v>0</v>
          </cell>
          <cell r="F46" t="str">
            <v>III. AMOUNT RECEIVABLE FROM MEMBERS</v>
          </cell>
        </row>
        <row r="47">
          <cell r="D47">
            <v>0</v>
          </cell>
          <cell r="E47">
            <v>47771</v>
          </cell>
          <cell r="F47" t="str">
            <v xml:space="preserve">c. Advance received from Members </v>
          </cell>
        </row>
        <row r="48">
          <cell r="D48">
            <v>0</v>
          </cell>
          <cell r="E48">
            <v>0</v>
          </cell>
          <cell r="F48" t="str">
            <v>III. AMOUNT RECEIVABLE FROM MEMBERS</v>
          </cell>
        </row>
        <row r="49">
          <cell r="D49">
            <v>543</v>
          </cell>
          <cell r="E49">
            <v>0</v>
          </cell>
          <cell r="F49" t="str">
            <v>III. AMOUNT RECEIVABLE FROM MEMBERS</v>
          </cell>
        </row>
        <row r="50">
          <cell r="D50">
            <v>0</v>
          </cell>
          <cell r="E50">
            <v>0</v>
          </cell>
          <cell r="F50" t="str">
            <v>III. AMOUNT RECEIVABLE FROM MEMBERS</v>
          </cell>
        </row>
        <row r="51">
          <cell r="D51">
            <v>0</v>
          </cell>
          <cell r="E51">
            <v>0</v>
          </cell>
          <cell r="F51" t="str">
            <v>III. AMOUNT RECEIVABLE FROM MEMBERS</v>
          </cell>
        </row>
        <row r="52">
          <cell r="D52">
            <v>84</v>
          </cell>
          <cell r="E52">
            <v>0</v>
          </cell>
          <cell r="F52" t="str">
            <v>III. AMOUNT RECEIVABLE FROM MEMBERS</v>
          </cell>
        </row>
        <row r="53">
          <cell r="D53">
            <v>0</v>
          </cell>
          <cell r="E53">
            <v>0</v>
          </cell>
          <cell r="F53" t="str">
            <v>III. AMOUNT RECEIVABLE FROM MEMBERS</v>
          </cell>
        </row>
        <row r="54">
          <cell r="D54">
            <v>0</v>
          </cell>
          <cell r="E54">
            <v>0</v>
          </cell>
          <cell r="F54" t="str">
            <v>III. AMOUNT RECEIVABLE FROM MEMBERS</v>
          </cell>
        </row>
        <row r="55">
          <cell r="D55">
            <v>0</v>
          </cell>
          <cell r="E55">
            <v>0</v>
          </cell>
          <cell r="F55" t="str">
            <v>III. AMOUNT RECEIVABLE FROM MEMBERS</v>
          </cell>
        </row>
        <row r="56">
          <cell r="D56">
            <v>133529</v>
          </cell>
          <cell r="E56">
            <v>0</v>
          </cell>
          <cell r="F56" t="str">
            <v>III. AMOUNT RECEIVABLE FROM MEMBERS</v>
          </cell>
        </row>
        <row r="57">
          <cell r="D57">
            <v>0</v>
          </cell>
          <cell r="E57">
            <v>286</v>
          </cell>
          <cell r="F57" t="str">
            <v xml:space="preserve">c. Advance received from Members </v>
          </cell>
        </row>
        <row r="58">
          <cell r="D58">
            <v>4810</v>
          </cell>
          <cell r="E58">
            <v>0</v>
          </cell>
          <cell r="F58" t="str">
            <v>III. AMOUNT RECEIVABLE FROM MEMBERS</v>
          </cell>
        </row>
        <row r="59">
          <cell r="D59">
            <v>25018</v>
          </cell>
          <cell r="E59">
            <v>0</v>
          </cell>
          <cell r="F59" t="str">
            <v>III. AMOUNT RECEIVABLE FROM MEMBERS</v>
          </cell>
        </row>
        <row r="60">
          <cell r="D60">
            <v>144</v>
          </cell>
          <cell r="E60">
            <v>0</v>
          </cell>
          <cell r="F60" t="str">
            <v>III. AMOUNT RECEIVABLE FROM MEMBERS</v>
          </cell>
        </row>
        <row r="61">
          <cell r="D61">
            <v>0</v>
          </cell>
          <cell r="E61">
            <v>1473</v>
          </cell>
          <cell r="F61" t="str">
            <v xml:space="preserve">c. Advance received from Members </v>
          </cell>
        </row>
        <row r="62">
          <cell r="D62">
            <v>0</v>
          </cell>
          <cell r="E62">
            <v>0</v>
          </cell>
          <cell r="F62" t="str">
            <v xml:space="preserve">c. Advance received from Members </v>
          </cell>
        </row>
        <row r="63">
          <cell r="D63">
            <v>0</v>
          </cell>
          <cell r="E63">
            <v>453</v>
          </cell>
          <cell r="F63" t="str">
            <v xml:space="preserve">c. Advance received from Members </v>
          </cell>
        </row>
        <row r="64">
          <cell r="D64">
            <v>0</v>
          </cell>
          <cell r="E64">
            <v>5520</v>
          </cell>
          <cell r="F64" t="str">
            <v xml:space="preserve">c. Advance received from Members </v>
          </cell>
        </row>
        <row r="65">
          <cell r="D65">
            <v>5304</v>
          </cell>
          <cell r="E65">
            <v>0</v>
          </cell>
          <cell r="F65" t="str">
            <v>III. AMOUNT RECEIVABLE FROM MEMBERS</v>
          </cell>
        </row>
        <row r="66">
          <cell r="D66">
            <v>0</v>
          </cell>
          <cell r="E66">
            <v>0</v>
          </cell>
          <cell r="F66" t="str">
            <v>III. AMOUNT RECEIVABLE FROM MEMBERS</v>
          </cell>
        </row>
        <row r="67">
          <cell r="D67">
            <v>0</v>
          </cell>
          <cell r="E67">
            <v>0</v>
          </cell>
          <cell r="F67" t="str">
            <v>III. AMOUNT RECEIVABLE FROM MEMBERS</v>
          </cell>
        </row>
        <row r="68">
          <cell r="D68">
            <v>0</v>
          </cell>
          <cell r="E68">
            <v>0</v>
          </cell>
          <cell r="F68" t="str">
            <v>III. AMOUNT RECEIVABLE FROM MEMBERS</v>
          </cell>
        </row>
        <row r="69">
          <cell r="D69">
            <v>0</v>
          </cell>
          <cell r="E69">
            <v>0</v>
          </cell>
          <cell r="F69" t="str">
            <v>III. AMOUNT RECEIVABLE FROM MEMBERS</v>
          </cell>
        </row>
        <row r="70">
          <cell r="D70">
            <v>1375</v>
          </cell>
          <cell r="E70">
            <v>0</v>
          </cell>
          <cell r="F70" t="str">
            <v>III. AMOUNT RECEIVABLE FROM MEMBERS</v>
          </cell>
        </row>
        <row r="71">
          <cell r="D71">
            <v>0</v>
          </cell>
          <cell r="E71">
            <v>0</v>
          </cell>
          <cell r="F71" t="str">
            <v>III. AMOUNT RECEIVABLE FROM MEMBERS</v>
          </cell>
        </row>
        <row r="72">
          <cell r="D72">
            <v>0</v>
          </cell>
          <cell r="E72">
            <v>2919</v>
          </cell>
          <cell r="F72" t="str">
            <v xml:space="preserve">c. Advance received from Members </v>
          </cell>
        </row>
        <row r="73">
          <cell r="D73">
            <v>4509</v>
          </cell>
          <cell r="E73">
            <v>0</v>
          </cell>
          <cell r="F73" t="str">
            <v>III. AMOUNT RECEIVABLE FROM MEMBERS</v>
          </cell>
        </row>
        <row r="74">
          <cell r="D74">
            <v>0</v>
          </cell>
          <cell r="E74">
            <v>0</v>
          </cell>
          <cell r="F74" t="str">
            <v>III. AMOUNT RECEIVABLE FROM MEMBERS</v>
          </cell>
        </row>
        <row r="75">
          <cell r="D75">
            <v>0</v>
          </cell>
          <cell r="E75">
            <v>0</v>
          </cell>
          <cell r="F75" t="str">
            <v>III. AMOUNT RECEIVABLE FROM MEMBERS</v>
          </cell>
        </row>
        <row r="76">
          <cell r="D76">
            <v>0</v>
          </cell>
          <cell r="E76">
            <v>0</v>
          </cell>
          <cell r="F76" t="str">
            <v>III. AMOUNT RECEIVABLE FROM MEMBERS</v>
          </cell>
        </row>
        <row r="77">
          <cell r="D77">
            <v>0</v>
          </cell>
          <cell r="E77">
            <v>0</v>
          </cell>
          <cell r="F77" t="str">
            <v>III. AMOUNT RECEIVABLE FROM MEMBERS</v>
          </cell>
        </row>
        <row r="78">
          <cell r="D78">
            <v>0</v>
          </cell>
          <cell r="E78">
            <v>0</v>
          </cell>
          <cell r="F78" t="str">
            <v>III. AMOUNT RECEIVABLE FROM MEMBERS</v>
          </cell>
        </row>
        <row r="79">
          <cell r="D79">
            <v>0</v>
          </cell>
          <cell r="E79">
            <v>0</v>
          </cell>
          <cell r="F79" t="str">
            <v>III. AMOUNT RECEIVABLE FROM MEMBERS</v>
          </cell>
        </row>
        <row r="80">
          <cell r="D80">
            <v>0</v>
          </cell>
          <cell r="E80">
            <v>0</v>
          </cell>
          <cell r="F80" t="str">
            <v>III. AMOUNT RECEIVABLE FROM MEMBERS</v>
          </cell>
        </row>
        <row r="81">
          <cell r="D81">
            <v>0</v>
          </cell>
          <cell r="E81">
            <v>0</v>
          </cell>
          <cell r="F81" t="str">
            <v>III. AMOUNT RECEIVABLE FROM MEMBERS</v>
          </cell>
        </row>
        <row r="82">
          <cell r="D82">
            <v>4324</v>
          </cell>
          <cell r="E82">
            <v>0</v>
          </cell>
          <cell r="F82" t="str">
            <v>III. AMOUNT RECEIVABLE FROM MEMBERS</v>
          </cell>
        </row>
        <row r="83">
          <cell r="D83">
            <v>0</v>
          </cell>
          <cell r="E83">
            <v>61</v>
          </cell>
          <cell r="F83" t="str">
            <v xml:space="preserve">c. Advance received from Members </v>
          </cell>
        </row>
        <row r="84">
          <cell r="D84">
            <v>0</v>
          </cell>
          <cell r="E84">
            <v>0</v>
          </cell>
          <cell r="F84" t="str">
            <v>III. AMOUNT RECEIVABLE FROM MEMBERS</v>
          </cell>
        </row>
        <row r="85">
          <cell r="D85">
            <v>0</v>
          </cell>
          <cell r="E85">
            <v>0</v>
          </cell>
          <cell r="F85" t="str">
            <v>III. AMOUNT RECEIVABLE FROM MEMBERS</v>
          </cell>
        </row>
        <row r="86">
          <cell r="D86">
            <v>0</v>
          </cell>
          <cell r="E86">
            <v>0</v>
          </cell>
          <cell r="F86" t="str">
            <v>III. AMOUNT RECEIVABLE FROM MEMBERS</v>
          </cell>
        </row>
        <row r="87">
          <cell r="D87">
            <v>0</v>
          </cell>
          <cell r="E87">
            <v>0</v>
          </cell>
          <cell r="F87" t="str">
            <v>III. AMOUNT RECEIVABLE FROM MEMBERS</v>
          </cell>
        </row>
        <row r="88">
          <cell r="D88">
            <v>3998</v>
          </cell>
          <cell r="E88">
            <v>0</v>
          </cell>
          <cell r="F88" t="str">
            <v>III. AMOUNT RECEIVABLE FROM MEMBERS</v>
          </cell>
        </row>
        <row r="89">
          <cell r="D89">
            <v>0</v>
          </cell>
          <cell r="E89">
            <v>0</v>
          </cell>
          <cell r="F89" t="str">
            <v>III. AMOUNT RECEIVABLE FROM MEMBERS</v>
          </cell>
        </row>
        <row r="90">
          <cell r="D90">
            <v>0</v>
          </cell>
          <cell r="E90">
            <v>0</v>
          </cell>
          <cell r="F90" t="str">
            <v>III. AMOUNT RECEIVABLE FROM MEMBERS</v>
          </cell>
        </row>
        <row r="91">
          <cell r="D91">
            <v>0</v>
          </cell>
          <cell r="E91">
            <v>0</v>
          </cell>
          <cell r="F91" t="str">
            <v>III. AMOUNT RECEIVABLE FROM MEMBERS</v>
          </cell>
        </row>
        <row r="92">
          <cell r="D92">
            <v>0</v>
          </cell>
          <cell r="E92">
            <v>0</v>
          </cell>
          <cell r="F92" t="str">
            <v>III. AMOUNT RECEIVABLE FROM MEMBERS</v>
          </cell>
        </row>
        <row r="93">
          <cell r="D93">
            <v>4509</v>
          </cell>
          <cell r="E93">
            <v>0</v>
          </cell>
          <cell r="F93" t="str">
            <v>III. AMOUNT RECEIVABLE FROM MEMBERS</v>
          </cell>
        </row>
        <row r="94">
          <cell r="D94">
            <v>45802</v>
          </cell>
          <cell r="E94">
            <v>0</v>
          </cell>
          <cell r="F94" t="str">
            <v>III. AMOUNT RECEIVABLE FROM MEMBERS</v>
          </cell>
        </row>
        <row r="95">
          <cell r="D95">
            <v>0</v>
          </cell>
          <cell r="E95">
            <v>0</v>
          </cell>
          <cell r="F95" t="str">
            <v>III. AMOUNT RECEIVABLE FROM MEMBERS</v>
          </cell>
        </row>
        <row r="96">
          <cell r="D96">
            <v>133452</v>
          </cell>
          <cell r="E96">
            <v>0</v>
          </cell>
          <cell r="F96" t="str">
            <v>III. AMOUNT RECEIVABLE FROM MEMBERS</v>
          </cell>
        </row>
        <row r="97">
          <cell r="D97">
            <v>88175</v>
          </cell>
          <cell r="E97">
            <v>0</v>
          </cell>
          <cell r="F97" t="str">
            <v>III. AMOUNT RECEIVABLE FROM MEMBERS</v>
          </cell>
        </row>
        <row r="98">
          <cell r="D98">
            <v>0</v>
          </cell>
          <cell r="E98">
            <v>0</v>
          </cell>
          <cell r="F98" t="str">
            <v>III. AMOUNT RECEIVABLE FROM MEMBERS</v>
          </cell>
        </row>
        <row r="99">
          <cell r="D99">
            <v>0</v>
          </cell>
          <cell r="E99">
            <v>1522</v>
          </cell>
          <cell r="F99" t="str">
            <v xml:space="preserve">c. Advance received from Members </v>
          </cell>
        </row>
        <row r="100">
          <cell r="D100">
            <v>133529</v>
          </cell>
          <cell r="E100">
            <v>0</v>
          </cell>
          <cell r="F100" t="str">
            <v>III. AMOUNT RECEIVABLE FROM MEMBERS</v>
          </cell>
        </row>
        <row r="101">
          <cell r="D101">
            <v>0</v>
          </cell>
          <cell r="E101">
            <v>0</v>
          </cell>
          <cell r="F101" t="str">
            <v>III. AMOUNT RECEIVABLE FROM MEMBERS</v>
          </cell>
        </row>
        <row r="102">
          <cell r="D102">
            <v>0</v>
          </cell>
          <cell r="E102">
            <v>0</v>
          </cell>
          <cell r="F102" t="str">
            <v>III. AMOUNT RECEIVABLE FROM MEMBERS</v>
          </cell>
        </row>
        <row r="103">
          <cell r="D103">
            <v>0</v>
          </cell>
          <cell r="E103">
            <v>0</v>
          </cell>
          <cell r="F103" t="str">
            <v>III. AMOUNT RECEIVABLE FROM MEMBERS</v>
          </cell>
        </row>
        <row r="104">
          <cell r="D104">
            <v>133529</v>
          </cell>
          <cell r="E104">
            <v>0</v>
          </cell>
          <cell r="F104" t="str">
            <v>III. AMOUNT RECEIVABLE FROM MEMBERS</v>
          </cell>
        </row>
        <row r="105">
          <cell r="D105">
            <v>0</v>
          </cell>
          <cell r="E105">
            <v>0</v>
          </cell>
          <cell r="F105" t="str">
            <v>III. AMOUNT RECEIVABLE FROM MEMBERS</v>
          </cell>
        </row>
        <row r="106">
          <cell r="D106">
            <v>0</v>
          </cell>
          <cell r="E106">
            <v>0</v>
          </cell>
          <cell r="F106" t="str">
            <v>III. AMOUNT RECEIVABLE FROM MEMBERS</v>
          </cell>
        </row>
        <row r="107">
          <cell r="D107">
            <v>23</v>
          </cell>
          <cell r="E107">
            <v>0</v>
          </cell>
          <cell r="F107" t="str">
            <v>III. AMOUNT RECEIVABLE FROM MEMBERS</v>
          </cell>
        </row>
        <row r="108">
          <cell r="D108">
            <v>0</v>
          </cell>
          <cell r="E108">
            <v>23</v>
          </cell>
          <cell r="F108" t="str">
            <v xml:space="preserve">c. Advance received from Members </v>
          </cell>
        </row>
        <row r="109">
          <cell r="D109">
            <v>0</v>
          </cell>
          <cell r="E109">
            <v>0</v>
          </cell>
          <cell r="F109" t="str">
            <v>III. AMOUNT RECEIVABLE FROM MEMBERS</v>
          </cell>
        </row>
        <row r="110">
          <cell r="D110">
            <v>0</v>
          </cell>
          <cell r="E110">
            <v>0</v>
          </cell>
          <cell r="F110" t="str">
            <v>III. AMOUNT RECEIVABLE FROM MEMBERS</v>
          </cell>
        </row>
        <row r="111">
          <cell r="D111">
            <v>0</v>
          </cell>
          <cell r="E111">
            <v>0</v>
          </cell>
          <cell r="F111" t="str">
            <v>III. AMOUNT RECEIVABLE FROM MEMBERS</v>
          </cell>
        </row>
        <row r="112">
          <cell r="D112">
            <v>3998</v>
          </cell>
          <cell r="E112">
            <v>0</v>
          </cell>
          <cell r="F112" t="str">
            <v>III. AMOUNT RECEIVABLE FROM MEMBERS</v>
          </cell>
        </row>
        <row r="113">
          <cell r="D113">
            <v>0</v>
          </cell>
          <cell r="E113">
            <v>150</v>
          </cell>
          <cell r="F113" t="str">
            <v xml:space="preserve">c. Advance received from Members </v>
          </cell>
        </row>
        <row r="114">
          <cell r="D114">
            <v>24</v>
          </cell>
          <cell r="E114">
            <v>0</v>
          </cell>
          <cell r="F114" t="str">
            <v>III. AMOUNT RECEIVABLE FROM MEMBERS</v>
          </cell>
        </row>
        <row r="115">
          <cell r="D115">
            <v>118</v>
          </cell>
          <cell r="E115">
            <v>0</v>
          </cell>
          <cell r="F115" t="str">
            <v>III. AMOUNT RECEIVABLE FROM MEMBERS</v>
          </cell>
        </row>
        <row r="116">
          <cell r="D116">
            <v>0</v>
          </cell>
          <cell r="E116">
            <v>2224</v>
          </cell>
          <cell r="F116" t="str">
            <v xml:space="preserve">c. Advance received from Members </v>
          </cell>
        </row>
        <row r="117">
          <cell r="D117">
            <v>0</v>
          </cell>
          <cell r="E117">
            <v>5</v>
          </cell>
          <cell r="F117" t="str">
            <v xml:space="preserve">c. Advance received from Members </v>
          </cell>
        </row>
        <row r="118">
          <cell r="D118">
            <v>5</v>
          </cell>
          <cell r="E118">
            <v>0</v>
          </cell>
          <cell r="F118" t="str">
            <v>III. AMOUNT RECEIVABLE FROM MEMBERS</v>
          </cell>
        </row>
        <row r="119">
          <cell r="D119">
            <v>0</v>
          </cell>
          <cell r="E119">
            <v>4387</v>
          </cell>
          <cell r="F119" t="str">
            <v xml:space="preserve">c. Advance received from Members </v>
          </cell>
        </row>
        <row r="120">
          <cell r="D120">
            <v>4476</v>
          </cell>
          <cell r="E120">
            <v>0</v>
          </cell>
          <cell r="F120" t="str">
            <v>III. AMOUNT RECEIVABLE FROM MEMBERS</v>
          </cell>
        </row>
        <row r="121">
          <cell r="D121">
            <v>0</v>
          </cell>
          <cell r="E121">
            <v>0</v>
          </cell>
          <cell r="F121" t="str">
            <v>III. AMOUNT RECEIVABLE FROM MEMBERS</v>
          </cell>
        </row>
        <row r="122">
          <cell r="D122">
            <v>19289</v>
          </cell>
          <cell r="E122">
            <v>0</v>
          </cell>
          <cell r="F122" t="str">
            <v>III. AMOUNT RECEIVABLE FROM MEMBERS</v>
          </cell>
        </row>
        <row r="123">
          <cell r="D123">
            <v>0</v>
          </cell>
          <cell r="E123">
            <v>0</v>
          </cell>
          <cell r="F123" t="str">
            <v>III. AMOUNT RECEIVABLE FROM MEMBERS</v>
          </cell>
        </row>
        <row r="124">
          <cell r="D124">
            <v>0</v>
          </cell>
          <cell r="E124">
            <v>0</v>
          </cell>
          <cell r="F124" t="str">
            <v>III. AMOUNT RECEIVABLE FROM MEMBERS</v>
          </cell>
        </row>
        <row r="125">
          <cell r="D125">
            <v>0</v>
          </cell>
          <cell r="E125">
            <v>4</v>
          </cell>
          <cell r="F125" t="str">
            <v xml:space="preserve">c. Advance received from Members </v>
          </cell>
        </row>
        <row r="126">
          <cell r="D126">
            <v>0</v>
          </cell>
          <cell r="E126">
            <v>0</v>
          </cell>
          <cell r="F126" t="str">
            <v xml:space="preserve">c. Advance received from Members </v>
          </cell>
        </row>
        <row r="127">
          <cell r="D127">
            <v>31012</v>
          </cell>
          <cell r="E127">
            <v>0</v>
          </cell>
          <cell r="F127" t="str">
            <v>III. AMOUNT RECEIVABLE FROM MEMBERS</v>
          </cell>
        </row>
        <row r="128">
          <cell r="D128">
            <v>0</v>
          </cell>
          <cell r="E128">
            <v>0</v>
          </cell>
          <cell r="F128" t="str">
            <v>III. AMOUNT RECEIVABLE FROM MEMBERS</v>
          </cell>
        </row>
        <row r="129">
          <cell r="D129">
            <v>8207</v>
          </cell>
          <cell r="E129">
            <v>0</v>
          </cell>
          <cell r="F129" t="str">
            <v>III. AMOUNT RECEIVABLE FROM MEMBERS</v>
          </cell>
        </row>
        <row r="130">
          <cell r="D130">
            <v>0</v>
          </cell>
          <cell r="E130">
            <v>0</v>
          </cell>
          <cell r="F130" t="str">
            <v>III. AMOUNT RECEIVABLE FROM MEMBERS</v>
          </cell>
        </row>
        <row r="131">
          <cell r="D131">
            <v>3428</v>
          </cell>
          <cell r="E131">
            <v>0</v>
          </cell>
          <cell r="F131" t="str">
            <v>III. AMOUNT RECEIVABLE FROM MEMBERS</v>
          </cell>
        </row>
        <row r="132">
          <cell r="D132">
            <v>0</v>
          </cell>
          <cell r="E132">
            <v>0</v>
          </cell>
          <cell r="F132" t="str">
            <v>III. AMOUNT RECEIVABLE FROM MEMBERS</v>
          </cell>
        </row>
        <row r="133">
          <cell r="D133">
            <v>133529</v>
          </cell>
          <cell r="E133">
            <v>0</v>
          </cell>
          <cell r="F133" t="str">
            <v>III. AMOUNT RECEIVABLE FROM MEMBERS</v>
          </cell>
        </row>
        <row r="134">
          <cell r="D134">
            <v>0</v>
          </cell>
          <cell r="E134">
            <v>6359</v>
          </cell>
          <cell r="F134" t="str">
            <v xml:space="preserve">c. Advance received from Members </v>
          </cell>
        </row>
        <row r="135">
          <cell r="D135">
            <v>0</v>
          </cell>
          <cell r="E135">
            <v>0</v>
          </cell>
          <cell r="F135" t="str">
            <v>III. AMOUNT RECEIVABLE FROM MEMBERS</v>
          </cell>
        </row>
        <row r="136">
          <cell r="D136">
            <v>133529</v>
          </cell>
          <cell r="E136">
            <v>0</v>
          </cell>
          <cell r="F136" t="str">
            <v>III. AMOUNT RECEIVABLE FROM MEMBERS</v>
          </cell>
        </row>
        <row r="137">
          <cell r="D137">
            <v>20642</v>
          </cell>
          <cell r="E137">
            <v>0</v>
          </cell>
          <cell r="F137" t="str">
            <v>III. AMOUNT RECEIVABLE FROM MEMBERS</v>
          </cell>
        </row>
        <row r="138">
          <cell r="D138">
            <v>39396</v>
          </cell>
          <cell r="E138">
            <v>0</v>
          </cell>
          <cell r="F138" t="str">
            <v>III. AMOUNT RECEIVABLE FROM MEMBERS</v>
          </cell>
        </row>
        <row r="139">
          <cell r="D139">
            <v>0</v>
          </cell>
          <cell r="E139">
            <v>0</v>
          </cell>
          <cell r="F139" t="str">
            <v>III. AMOUNT RECEIVABLE FROM MEMBERS</v>
          </cell>
        </row>
        <row r="140">
          <cell r="D140">
            <v>0</v>
          </cell>
          <cell r="E140">
            <v>0</v>
          </cell>
          <cell r="F140" t="str">
            <v>III. AMOUNT RECEIVABLE FROM MEMBERS</v>
          </cell>
        </row>
        <row r="141">
          <cell r="D141">
            <v>0</v>
          </cell>
          <cell r="E141">
            <v>0</v>
          </cell>
          <cell r="F141" t="str">
            <v>III. AMOUNT RECEIVABLE FROM MEMBERS</v>
          </cell>
        </row>
        <row r="142">
          <cell r="D142">
            <v>0</v>
          </cell>
          <cell r="E142">
            <v>0</v>
          </cell>
          <cell r="F142" t="str">
            <v>III. AMOUNT RECEIVABLE FROM MEMBERS</v>
          </cell>
        </row>
        <row r="143">
          <cell r="D143">
            <v>4476</v>
          </cell>
          <cell r="E143">
            <v>0</v>
          </cell>
          <cell r="F143" t="str">
            <v>III. AMOUNT RECEIVABLE FROM MEMBERS</v>
          </cell>
        </row>
        <row r="144">
          <cell r="D144">
            <v>4070</v>
          </cell>
          <cell r="E144">
            <v>0</v>
          </cell>
          <cell r="F144" t="str">
            <v>III. AMOUNT RECEIVABLE FROM MEMBERS</v>
          </cell>
        </row>
        <row r="145">
          <cell r="D145">
            <v>3998</v>
          </cell>
          <cell r="E145">
            <v>0</v>
          </cell>
          <cell r="F145" t="str">
            <v>III. AMOUNT RECEIVABLE FROM MEMBERS</v>
          </cell>
        </row>
        <row r="146">
          <cell r="D146">
            <v>0</v>
          </cell>
          <cell r="E146">
            <v>0</v>
          </cell>
          <cell r="F146" t="str">
            <v>III. AMOUNT RECEIVABLE FROM MEMBERS</v>
          </cell>
        </row>
        <row r="147">
          <cell r="D147">
            <v>0</v>
          </cell>
          <cell r="E147">
            <v>0</v>
          </cell>
          <cell r="F147" t="str">
            <v>III. AMOUNT RECEIVABLE FROM MEMBERS</v>
          </cell>
        </row>
        <row r="148">
          <cell r="D148">
            <v>101850</v>
          </cell>
          <cell r="E148">
            <v>0</v>
          </cell>
          <cell r="F148" t="str">
            <v>III. AMOUNT RECEIVABLE FROM MEMBERS</v>
          </cell>
        </row>
        <row r="149">
          <cell r="D149">
            <v>4070</v>
          </cell>
          <cell r="E149">
            <v>0</v>
          </cell>
          <cell r="F149" t="str">
            <v>III. AMOUNT RECEIVABLE FROM MEMBERS</v>
          </cell>
        </row>
        <row r="150">
          <cell r="D150">
            <v>5</v>
          </cell>
          <cell r="E150">
            <v>0</v>
          </cell>
          <cell r="F150" t="str">
            <v>III. AMOUNT RECEIVABLE FROM MEMBERS</v>
          </cell>
        </row>
        <row r="151">
          <cell r="D151">
            <v>0</v>
          </cell>
          <cell r="E151">
            <v>0</v>
          </cell>
          <cell r="F151" t="str">
            <v>III. AMOUNT RECEIVABLE FROM MEMBERS</v>
          </cell>
        </row>
        <row r="152">
          <cell r="D152">
            <v>133529</v>
          </cell>
          <cell r="E152">
            <v>0</v>
          </cell>
          <cell r="F152" t="str">
            <v>III. AMOUNT RECEIVABLE FROM MEMBERS</v>
          </cell>
        </row>
        <row r="153">
          <cell r="D153">
            <v>133529</v>
          </cell>
          <cell r="E153">
            <v>0</v>
          </cell>
          <cell r="F153" t="str">
            <v>III. AMOUNT RECEIVABLE FROM MEMBERS</v>
          </cell>
        </row>
        <row r="154">
          <cell r="D154">
            <v>0</v>
          </cell>
          <cell r="E154">
            <v>0</v>
          </cell>
          <cell r="F154" t="str">
            <v>III. AMOUNT RECEIVABLE FROM MEMBERS</v>
          </cell>
        </row>
        <row r="155">
          <cell r="D155">
            <v>34931</v>
          </cell>
          <cell r="E155">
            <v>0</v>
          </cell>
          <cell r="F155" t="str">
            <v>III. AMOUNT RECEIVABLE FROM MEMBERS</v>
          </cell>
        </row>
        <row r="156">
          <cell r="D156">
            <v>0</v>
          </cell>
          <cell r="E156">
            <v>8</v>
          </cell>
          <cell r="F156" t="str">
            <v xml:space="preserve">c. Advance received from Members </v>
          </cell>
        </row>
        <row r="157">
          <cell r="D157">
            <v>4070</v>
          </cell>
          <cell r="E157">
            <v>0</v>
          </cell>
          <cell r="F157" t="str">
            <v>III. AMOUNT RECEIVABLE FROM MEMBERS</v>
          </cell>
        </row>
        <row r="158">
          <cell r="D158">
            <v>0</v>
          </cell>
          <cell r="E158">
            <v>5697</v>
          </cell>
          <cell r="F158" t="str">
            <v xml:space="preserve">c. Advance received from Members </v>
          </cell>
        </row>
        <row r="159">
          <cell r="D159">
            <v>53903</v>
          </cell>
          <cell r="E159">
            <v>0</v>
          </cell>
          <cell r="F159" t="str">
            <v>III. AMOUNT RECEIVABLE FROM MEMBERS</v>
          </cell>
        </row>
        <row r="160">
          <cell r="D160">
            <v>133529</v>
          </cell>
          <cell r="E160">
            <v>0</v>
          </cell>
          <cell r="F160" t="str">
            <v>III. AMOUNT RECEIVABLE FROM MEMBERS</v>
          </cell>
        </row>
        <row r="161">
          <cell r="D161">
            <v>133529</v>
          </cell>
          <cell r="E161">
            <v>0</v>
          </cell>
          <cell r="F161" t="str">
            <v>III. AMOUNT RECEIVABLE FROM MEMBERS</v>
          </cell>
        </row>
        <row r="162">
          <cell r="D162">
            <v>0</v>
          </cell>
          <cell r="E162">
            <v>0</v>
          </cell>
          <cell r="F162" t="str">
            <v>III. AMOUNT RECEIVABLE FROM MEMBERS</v>
          </cell>
        </row>
        <row r="163">
          <cell r="D163">
            <v>0</v>
          </cell>
          <cell r="E163">
            <v>0</v>
          </cell>
          <cell r="F163" t="str">
            <v>III. AMOUNT RECEIVABLE FROM MEMBERS</v>
          </cell>
        </row>
        <row r="164">
          <cell r="D164">
            <v>133529</v>
          </cell>
          <cell r="E164">
            <v>0</v>
          </cell>
          <cell r="F164" t="str">
            <v>III. AMOUNT RECEIVABLE FROM MEMBERS</v>
          </cell>
        </row>
        <row r="165">
          <cell r="D165">
            <v>133529</v>
          </cell>
          <cell r="E165">
            <v>0</v>
          </cell>
          <cell r="F165" t="str">
            <v>III. AMOUNT RECEIVABLE FROM MEMBERS</v>
          </cell>
        </row>
        <row r="166">
          <cell r="D166">
            <v>0</v>
          </cell>
          <cell r="E166">
            <v>0</v>
          </cell>
          <cell r="F166" t="str">
            <v>III. AMOUNT RECEIVABLE FROM MEMBERS</v>
          </cell>
        </row>
        <row r="167">
          <cell r="D167">
            <v>0</v>
          </cell>
          <cell r="E167">
            <v>1</v>
          </cell>
          <cell r="F167" t="str">
            <v xml:space="preserve">c. Advance received from Members </v>
          </cell>
        </row>
        <row r="168">
          <cell r="D168">
            <v>133529</v>
          </cell>
          <cell r="E168">
            <v>0</v>
          </cell>
          <cell r="F168" t="str">
            <v>III. AMOUNT RECEIVABLE FROM MEMBERS</v>
          </cell>
        </row>
        <row r="169">
          <cell r="D169">
            <v>133529</v>
          </cell>
          <cell r="E169">
            <v>0</v>
          </cell>
          <cell r="F169" t="str">
            <v>III. AMOUNT RECEIVABLE FROM MEMBERS</v>
          </cell>
        </row>
        <row r="170">
          <cell r="D170">
            <v>0</v>
          </cell>
          <cell r="E170">
            <v>0</v>
          </cell>
          <cell r="F170" t="str">
            <v>III. AMOUNT RECEIVABLE FROM MEMBERS</v>
          </cell>
        </row>
        <row r="171">
          <cell r="D171">
            <v>0</v>
          </cell>
          <cell r="E171">
            <v>12812</v>
          </cell>
          <cell r="F171" t="str">
            <v xml:space="preserve">c. Advance received from Members </v>
          </cell>
        </row>
        <row r="172">
          <cell r="D172">
            <v>133529</v>
          </cell>
          <cell r="E172">
            <v>0</v>
          </cell>
          <cell r="F172" t="str">
            <v>III. AMOUNT RECEIVABLE FROM MEMBERS</v>
          </cell>
        </row>
        <row r="173">
          <cell r="D173">
            <v>133529</v>
          </cell>
          <cell r="E173">
            <v>0</v>
          </cell>
          <cell r="F173" t="str">
            <v>III. AMOUNT RECEIVABLE FROM MEMBERS</v>
          </cell>
        </row>
        <row r="174">
          <cell r="D174">
            <v>0</v>
          </cell>
          <cell r="E174">
            <v>0</v>
          </cell>
          <cell r="F174" t="str">
            <v>III. AMOUNT RECEIVABLE FROM MEMBERS</v>
          </cell>
        </row>
        <row r="175">
          <cell r="D175">
            <v>0</v>
          </cell>
          <cell r="E175">
            <v>0</v>
          </cell>
          <cell r="F175" t="str">
            <v>III. AMOUNT RECEIVABLE FROM MEMBERS</v>
          </cell>
        </row>
        <row r="176">
          <cell r="D176">
            <v>4070</v>
          </cell>
          <cell r="E176">
            <v>0</v>
          </cell>
          <cell r="F176" t="str">
            <v>III. AMOUNT RECEIVABLE FROM MEMBERS</v>
          </cell>
        </row>
        <row r="177">
          <cell r="D177">
            <v>0</v>
          </cell>
          <cell r="E177">
            <v>0</v>
          </cell>
          <cell r="F177" t="str">
            <v>III. AMOUNT RECEIVABLE FROM MEMBERS</v>
          </cell>
        </row>
        <row r="178">
          <cell r="D178">
            <v>0</v>
          </cell>
          <cell r="E178">
            <v>11347</v>
          </cell>
          <cell r="F178" t="str">
            <v xml:space="preserve">c. Advance received from Members </v>
          </cell>
        </row>
        <row r="179">
          <cell r="D179">
            <v>65773</v>
          </cell>
          <cell r="E179">
            <v>0</v>
          </cell>
          <cell r="F179" t="str">
            <v>III. AMOUNT RECEIVABLE FROM MEMBERS</v>
          </cell>
        </row>
        <row r="180">
          <cell r="D180">
            <v>0</v>
          </cell>
          <cell r="E180">
            <v>0</v>
          </cell>
          <cell r="F180" t="str">
            <v>III. AMOUNT RECEIVABLE FROM MEMBERS</v>
          </cell>
        </row>
        <row r="181">
          <cell r="D181">
            <v>699</v>
          </cell>
          <cell r="E181">
            <v>0</v>
          </cell>
          <cell r="F181" t="str">
            <v>III. AMOUNT RECEIVABLE FROM MEMBERS</v>
          </cell>
        </row>
        <row r="182">
          <cell r="D182">
            <v>0</v>
          </cell>
          <cell r="E182">
            <v>0</v>
          </cell>
          <cell r="F182" t="str">
            <v>III. AMOUNT RECEIVABLE FROM MEMBERS</v>
          </cell>
        </row>
        <row r="183">
          <cell r="D183">
            <v>38249</v>
          </cell>
          <cell r="E183">
            <v>0</v>
          </cell>
          <cell r="F183" t="str">
            <v>III. AMOUNT RECEIVABLE FROM MEMBERS</v>
          </cell>
        </row>
        <row r="184">
          <cell r="D184">
            <v>0</v>
          </cell>
          <cell r="E184">
            <v>4</v>
          </cell>
          <cell r="F184" t="str">
            <v>III. AMOUNT RECEIVABLE FROM MEMBERS</v>
          </cell>
        </row>
        <row r="185">
          <cell r="D185">
            <v>8060</v>
          </cell>
          <cell r="E185">
            <v>0</v>
          </cell>
          <cell r="F185" t="str">
            <v>III. AMOUNT RECEIVABLE FROM MEMBERS</v>
          </cell>
        </row>
        <row r="186">
          <cell r="D186">
            <v>17667</v>
          </cell>
          <cell r="E186">
            <v>0</v>
          </cell>
          <cell r="F186" t="str">
            <v>III. AMOUNT RECEIVABLE FROM MEMBERS</v>
          </cell>
        </row>
        <row r="187">
          <cell r="D187">
            <v>0</v>
          </cell>
          <cell r="E187">
            <v>628</v>
          </cell>
          <cell r="F187" t="str">
            <v xml:space="preserve">c. Advance received from Members </v>
          </cell>
        </row>
        <row r="188">
          <cell r="D188">
            <v>2916</v>
          </cell>
          <cell r="E188">
            <v>0</v>
          </cell>
          <cell r="F188" t="str">
            <v>III. AMOUNT RECEIVABLE FROM MEMBERS</v>
          </cell>
        </row>
        <row r="189">
          <cell r="D189">
            <v>98352</v>
          </cell>
          <cell r="E189">
            <v>0</v>
          </cell>
          <cell r="F189" t="str">
            <v>III. AMOUNT RECEIVABLE FROM MEMBERS</v>
          </cell>
        </row>
        <row r="190">
          <cell r="D190">
            <v>58982</v>
          </cell>
          <cell r="E190">
            <v>0</v>
          </cell>
          <cell r="F190" t="str">
            <v>III. AMOUNT RECEIVABLE FROM MEMBERS</v>
          </cell>
        </row>
        <row r="191">
          <cell r="D191">
            <v>58656</v>
          </cell>
          <cell r="E191">
            <v>0</v>
          </cell>
          <cell r="F191" t="str">
            <v>III. AMOUNT RECEIVABLE FROM MEMBERS</v>
          </cell>
        </row>
        <row r="192">
          <cell r="D192">
            <v>98352</v>
          </cell>
          <cell r="E192">
            <v>0</v>
          </cell>
          <cell r="F192" t="str">
            <v>III. AMOUNT RECEIVABLE FROM MEMBERS</v>
          </cell>
        </row>
        <row r="193">
          <cell r="D193">
            <v>98352</v>
          </cell>
          <cell r="E193">
            <v>0</v>
          </cell>
          <cell r="F193" t="str">
            <v>III. AMOUNT RECEIVABLE FROM MEMBERS</v>
          </cell>
        </row>
        <row r="194">
          <cell r="D194">
            <v>6250</v>
          </cell>
          <cell r="E194">
            <v>0</v>
          </cell>
          <cell r="F194" t="str">
            <v>III. AMOUNT RECEIVABLE FROM MEMBERS</v>
          </cell>
        </row>
        <row r="195">
          <cell r="D195">
            <v>98352</v>
          </cell>
          <cell r="E195">
            <v>0</v>
          </cell>
          <cell r="F195" t="str">
            <v>III. AMOUNT RECEIVABLE FROM MEMBERS</v>
          </cell>
        </row>
        <row r="196">
          <cell r="D196">
            <v>98352</v>
          </cell>
          <cell r="E196">
            <v>0</v>
          </cell>
          <cell r="F196" t="str">
            <v>III. AMOUNT RECEIVABLE FROM MEMBERS</v>
          </cell>
        </row>
        <row r="197">
          <cell r="D197">
            <v>154383</v>
          </cell>
          <cell r="E197">
            <v>0</v>
          </cell>
          <cell r="F197" t="str">
            <v>III. AMOUNT RECEIVABLE FROM MEMBERS</v>
          </cell>
        </row>
        <row r="198">
          <cell r="D198">
            <v>7967</v>
          </cell>
          <cell r="E198">
            <v>0</v>
          </cell>
          <cell r="F198" t="str">
            <v>III. AMOUNT RECEIVABLE FROM MEMBERS</v>
          </cell>
        </row>
        <row r="199">
          <cell r="D199">
            <v>156220</v>
          </cell>
          <cell r="E199">
            <v>0</v>
          </cell>
          <cell r="F199" t="str">
            <v>III. AMOUNT RECEIVABLE FROM MEMBERS</v>
          </cell>
        </row>
        <row r="200">
          <cell r="D200">
            <v>30591</v>
          </cell>
          <cell r="E200">
            <v>0</v>
          </cell>
          <cell r="F200" t="str">
            <v>Furniture and Fixtures</v>
          </cell>
        </row>
        <row r="201">
          <cell r="D201">
            <v>6525</v>
          </cell>
          <cell r="E201">
            <v>0</v>
          </cell>
          <cell r="F201" t="str">
            <v>Printer</v>
          </cell>
        </row>
        <row r="202">
          <cell r="D202">
            <v>94361</v>
          </cell>
          <cell r="E202">
            <v>0</v>
          </cell>
          <cell r="F202" t="str">
            <v>CCTV</v>
          </cell>
        </row>
        <row r="203">
          <cell r="D203">
            <v>16155</v>
          </cell>
          <cell r="E203">
            <v>0</v>
          </cell>
          <cell r="F203" t="str">
            <v>Intercom</v>
          </cell>
        </row>
        <row r="204">
          <cell r="D204">
            <v>9140</v>
          </cell>
          <cell r="E204">
            <v>0</v>
          </cell>
          <cell r="F204" t="str">
            <v>Receivable from Builder</v>
          </cell>
        </row>
        <row r="205">
          <cell r="D205">
            <v>138750</v>
          </cell>
          <cell r="E205">
            <v>0</v>
          </cell>
          <cell r="F205" t="str">
            <v>Prepaid Insurance</v>
          </cell>
        </row>
        <row r="206">
          <cell r="D206">
            <v>0</v>
          </cell>
          <cell r="E206">
            <v>0</v>
          </cell>
          <cell r="F206" t="str">
            <v>Prepaid Repair &amp; Maintenance Charges</v>
          </cell>
        </row>
        <row r="207">
          <cell r="D207">
            <v>9735</v>
          </cell>
          <cell r="E207">
            <v>0</v>
          </cell>
          <cell r="F207" t="str">
            <v>Prepaid CCTV Expenses</v>
          </cell>
        </row>
        <row r="208">
          <cell r="D208">
            <v>0</v>
          </cell>
          <cell r="E208">
            <v>600</v>
          </cell>
          <cell r="F208" t="str">
            <v>a. Reserve Fund</v>
          </cell>
        </row>
        <row r="209">
          <cell r="D209">
            <v>5028</v>
          </cell>
          <cell r="E209">
            <v>0</v>
          </cell>
          <cell r="F209" t="str">
            <v>c. Advance tax and TDS</v>
          </cell>
        </row>
        <row r="210">
          <cell r="D210">
            <v>284904</v>
          </cell>
          <cell r="E210">
            <v>0</v>
          </cell>
          <cell r="F210" t="str">
            <v>Prepaid _Lift AMC</v>
          </cell>
        </row>
        <row r="211">
          <cell r="D211">
            <v>24750</v>
          </cell>
          <cell r="E211">
            <v>0</v>
          </cell>
          <cell r="F211" t="str">
            <v>Prepaid Pest Control AMC</v>
          </cell>
        </row>
        <row r="212">
          <cell r="D212">
            <v>19667</v>
          </cell>
          <cell r="E212">
            <v>0</v>
          </cell>
          <cell r="F212" t="str">
            <v>Prepaid Fire AMC</v>
          </cell>
        </row>
        <row r="213">
          <cell r="D213">
            <v>6966</v>
          </cell>
          <cell r="E213">
            <v>0</v>
          </cell>
          <cell r="F213" t="str">
            <v>Prepaid AMC_Mygate</v>
          </cell>
        </row>
        <row r="214">
          <cell r="D214">
            <v>15700</v>
          </cell>
          <cell r="E214">
            <v>0</v>
          </cell>
          <cell r="F214" t="str">
            <v>c. Advance tax and TDS</v>
          </cell>
        </row>
        <row r="215">
          <cell r="D215">
            <v>4332</v>
          </cell>
          <cell r="E215">
            <v>0</v>
          </cell>
          <cell r="F215" t="str">
            <v>d. Other receivables</v>
          </cell>
        </row>
        <row r="216">
          <cell r="D216">
            <v>899434</v>
          </cell>
          <cell r="E216">
            <v>0</v>
          </cell>
          <cell r="F216" t="str">
            <v>d. Other receivables</v>
          </cell>
        </row>
        <row r="217">
          <cell r="D217">
            <v>0</v>
          </cell>
          <cell r="E217">
            <v>5411532</v>
          </cell>
          <cell r="F217" t="str">
            <v>Service Charges</v>
          </cell>
        </row>
        <row r="218">
          <cell r="D218">
            <v>0</v>
          </cell>
          <cell r="E218">
            <v>1704492</v>
          </cell>
          <cell r="F218" t="str">
            <v>Major Repair Fund</v>
          </cell>
        </row>
        <row r="219">
          <cell r="D219">
            <v>0</v>
          </cell>
          <cell r="E219">
            <v>109116</v>
          </cell>
          <cell r="F219" t="str">
            <v>Building Insurance</v>
          </cell>
        </row>
        <row r="220">
          <cell r="D220">
            <v>0</v>
          </cell>
          <cell r="E220">
            <v>0</v>
          </cell>
          <cell r="F220" t="str">
            <v>Education fund</v>
          </cell>
        </row>
        <row r="221">
          <cell r="D221">
            <v>0</v>
          </cell>
          <cell r="E221">
            <v>182400</v>
          </cell>
          <cell r="F221" t="str">
            <v>Welfare Fund</v>
          </cell>
        </row>
        <row r="222">
          <cell r="D222">
            <v>0</v>
          </cell>
          <cell r="E222">
            <v>4000</v>
          </cell>
          <cell r="F222" t="str">
            <v>Suspense</v>
          </cell>
        </row>
        <row r="223">
          <cell r="D223">
            <v>0</v>
          </cell>
          <cell r="E223">
            <v>61158</v>
          </cell>
          <cell r="F223" t="str">
            <v>Interest from Saving Bank A/c</v>
          </cell>
        </row>
        <row r="224">
          <cell r="D224">
            <v>0</v>
          </cell>
          <cell r="E224">
            <v>494090</v>
          </cell>
          <cell r="F224" t="str">
            <v>Interest on arrears</v>
          </cell>
        </row>
        <row r="225">
          <cell r="D225">
            <v>0</v>
          </cell>
          <cell r="E225">
            <v>31500</v>
          </cell>
          <cell r="F225" t="str">
            <v>Miscellaneous Income</v>
          </cell>
        </row>
        <row r="226">
          <cell r="D226">
            <v>0</v>
          </cell>
          <cell r="E226">
            <v>24000</v>
          </cell>
          <cell r="F226" t="str">
            <v>Shifting Charges</v>
          </cell>
        </row>
        <row r="227">
          <cell r="D227">
            <v>0</v>
          </cell>
          <cell r="E227">
            <v>2500</v>
          </cell>
          <cell r="F227" t="str">
            <v>Miscellaneous Income</v>
          </cell>
        </row>
        <row r="228">
          <cell r="D228">
            <v>0</v>
          </cell>
          <cell r="E228">
            <v>2500</v>
          </cell>
          <cell r="F228" t="str">
            <v>Miscellaneous Income</v>
          </cell>
        </row>
        <row r="229">
          <cell r="D229">
            <v>0</v>
          </cell>
          <cell r="E229">
            <v>76788</v>
          </cell>
          <cell r="F229" t="str">
            <v>Electricity Charges</v>
          </cell>
        </row>
        <row r="230">
          <cell r="D230">
            <v>0</v>
          </cell>
          <cell r="E230">
            <v>36188</v>
          </cell>
          <cell r="F230" t="str">
            <v>To Repair &amp; Maintenance</v>
          </cell>
        </row>
        <row r="231">
          <cell r="D231">
            <v>0</v>
          </cell>
          <cell r="E231">
            <v>33987</v>
          </cell>
          <cell r="F231" t="str">
            <v>Club House Expenses</v>
          </cell>
        </row>
        <row r="232">
          <cell r="D232">
            <v>0</v>
          </cell>
          <cell r="E232">
            <v>35625</v>
          </cell>
          <cell r="F232" t="str">
            <v>Club House Expenses</v>
          </cell>
        </row>
        <row r="233">
          <cell r="D233">
            <v>0</v>
          </cell>
          <cell r="E233">
            <v>201931</v>
          </cell>
          <cell r="F233" t="str">
            <v>Housekeeping Charges</v>
          </cell>
        </row>
        <row r="234">
          <cell r="D234">
            <v>0</v>
          </cell>
          <cell r="E234">
            <v>25103</v>
          </cell>
          <cell r="F234" t="str">
            <v>Electricity Charges</v>
          </cell>
        </row>
        <row r="235">
          <cell r="D235">
            <v>0</v>
          </cell>
          <cell r="E235">
            <v>353490</v>
          </cell>
          <cell r="F235" t="str">
            <v>Security Charges</v>
          </cell>
        </row>
        <row r="236">
          <cell r="D236">
            <v>0</v>
          </cell>
          <cell r="E236">
            <v>121813</v>
          </cell>
          <cell r="F236" t="str">
            <v>To Repair &amp; Maintenance</v>
          </cell>
        </row>
        <row r="237">
          <cell r="D237">
            <v>0</v>
          </cell>
          <cell r="E237">
            <v>750</v>
          </cell>
          <cell r="F237" t="str">
            <v>To Repair &amp; Maintenance</v>
          </cell>
        </row>
        <row r="238">
          <cell r="D238">
            <v>0</v>
          </cell>
          <cell r="E238">
            <v>2122</v>
          </cell>
          <cell r="F238" t="str">
            <v>To Repair &amp; Maintenance</v>
          </cell>
        </row>
        <row r="239">
          <cell r="D239">
            <v>0</v>
          </cell>
          <cell r="E239">
            <v>11637</v>
          </cell>
          <cell r="F239" t="str">
            <v>To Repair &amp; Maintenance</v>
          </cell>
        </row>
        <row r="240">
          <cell r="D240">
            <v>109506</v>
          </cell>
          <cell r="E240">
            <v>0</v>
          </cell>
          <cell r="F240" t="str">
            <v>To Property Tax</v>
          </cell>
        </row>
        <row r="241">
          <cell r="D241">
            <v>526819</v>
          </cell>
          <cell r="E241">
            <v>0</v>
          </cell>
          <cell r="F241" t="str">
            <v>Water Charges (TMC/Tanker)(Note 8)</v>
          </cell>
        </row>
        <row r="242">
          <cell r="D242">
            <v>820628</v>
          </cell>
          <cell r="E242">
            <v>0</v>
          </cell>
          <cell r="F242" t="str">
            <v>To Repair &amp; Maintenance</v>
          </cell>
        </row>
        <row r="243">
          <cell r="D243">
            <v>66000</v>
          </cell>
          <cell r="E243">
            <v>0</v>
          </cell>
          <cell r="F243" t="str">
            <v>To Repair &amp; Maintenance</v>
          </cell>
        </row>
        <row r="244">
          <cell r="D244">
            <v>1300</v>
          </cell>
          <cell r="E244">
            <v>0</v>
          </cell>
          <cell r="F244" t="str">
            <v>Miscellaneous Expenses</v>
          </cell>
        </row>
        <row r="245">
          <cell r="D245">
            <v>14611</v>
          </cell>
          <cell r="E245">
            <v>0</v>
          </cell>
          <cell r="F245" t="str">
            <v>Printing &amp; Stationary</v>
          </cell>
        </row>
        <row r="246">
          <cell r="D246">
            <v>1248757</v>
          </cell>
          <cell r="E246">
            <v>0</v>
          </cell>
          <cell r="F246" t="str">
            <v>Security Charges</v>
          </cell>
        </row>
        <row r="247">
          <cell r="D247">
            <v>1014043</v>
          </cell>
          <cell r="E247">
            <v>0</v>
          </cell>
          <cell r="F247" t="str">
            <v>Electricity Charges</v>
          </cell>
        </row>
        <row r="248">
          <cell r="D248">
            <v>47.2</v>
          </cell>
          <cell r="E248">
            <v>0</v>
          </cell>
          <cell r="F248" t="str">
            <v>Bank Charges</v>
          </cell>
        </row>
        <row r="249">
          <cell r="D249">
            <v>46696</v>
          </cell>
          <cell r="E249">
            <v>0</v>
          </cell>
          <cell r="F249" t="str">
            <v>Accounting Charges</v>
          </cell>
        </row>
        <row r="250">
          <cell r="D250">
            <v>18998</v>
          </cell>
          <cell r="E250">
            <v>0</v>
          </cell>
          <cell r="F250" t="str">
            <v>Audit Fees</v>
          </cell>
        </row>
        <row r="251">
          <cell r="D251">
            <v>51500</v>
          </cell>
          <cell r="E251">
            <v>0</v>
          </cell>
          <cell r="F251" t="str">
            <v>Legal and Professional Fees</v>
          </cell>
        </row>
        <row r="252">
          <cell r="D252">
            <v>0</v>
          </cell>
          <cell r="E252">
            <v>0</v>
          </cell>
          <cell r="F252" t="str">
            <v>Miscellaneous Expenses</v>
          </cell>
        </row>
        <row r="253">
          <cell r="D253">
            <v>35123</v>
          </cell>
          <cell r="E253">
            <v>0</v>
          </cell>
          <cell r="F253" t="str">
            <v>To Repair &amp; Maintenance</v>
          </cell>
        </row>
        <row r="254">
          <cell r="D254">
            <v>147174</v>
          </cell>
          <cell r="E254">
            <v>0</v>
          </cell>
          <cell r="F254" t="str">
            <v>Insurance Charges</v>
          </cell>
        </row>
        <row r="255">
          <cell r="D255">
            <v>62655</v>
          </cell>
          <cell r="E255">
            <v>0</v>
          </cell>
          <cell r="F255" t="str">
            <v>Water Charges (TMC/Tanker)(Note 8)</v>
          </cell>
        </row>
        <row r="256">
          <cell r="D256">
            <v>13000</v>
          </cell>
          <cell r="E256">
            <v>0</v>
          </cell>
          <cell r="F256" t="str">
            <v>Water Charges (TMC/Tanker)(Note 8)</v>
          </cell>
        </row>
        <row r="257">
          <cell r="D257">
            <v>652353.51</v>
          </cell>
          <cell r="E257">
            <v>0</v>
          </cell>
          <cell r="F257" t="str">
            <v>Housekeeping Charges</v>
          </cell>
        </row>
        <row r="258">
          <cell r="D258">
            <v>73899</v>
          </cell>
          <cell r="E258">
            <v>0</v>
          </cell>
          <cell r="F258" t="str">
            <v>Club House Expenses</v>
          </cell>
        </row>
        <row r="259">
          <cell r="D259">
            <v>712260</v>
          </cell>
          <cell r="E259">
            <v>0</v>
          </cell>
          <cell r="F259" t="str">
            <v>Lift Maintenance</v>
          </cell>
        </row>
        <row r="260">
          <cell r="D260">
            <v>43575</v>
          </cell>
          <cell r="E260">
            <v>0</v>
          </cell>
          <cell r="F260" t="str">
            <v>Legal and Professional Fees</v>
          </cell>
        </row>
        <row r="261">
          <cell r="D261">
            <v>89100</v>
          </cell>
          <cell r="E261">
            <v>0</v>
          </cell>
          <cell r="F261" t="str">
            <v>Covid Expenses</v>
          </cell>
        </row>
        <row r="262">
          <cell r="D262">
            <v>13934</v>
          </cell>
          <cell r="E262">
            <v>0</v>
          </cell>
          <cell r="F262" t="str">
            <v>MyGate security app charges</v>
          </cell>
        </row>
        <row r="263">
          <cell r="D263">
            <v>8142</v>
          </cell>
          <cell r="E263">
            <v>0</v>
          </cell>
          <cell r="F263" t="str">
            <v>To Repair &amp; Maintenance</v>
          </cell>
        </row>
        <row r="264">
          <cell r="D264">
            <v>970</v>
          </cell>
          <cell r="E264">
            <v>0</v>
          </cell>
          <cell r="F264" t="str">
            <v>Miscellaneous Expenses</v>
          </cell>
        </row>
        <row r="265">
          <cell r="D265">
            <v>950</v>
          </cell>
          <cell r="E265">
            <v>0</v>
          </cell>
          <cell r="F265" t="str">
            <v>Cultural &amp; Festival Exp(Net)</v>
          </cell>
        </row>
        <row r="266">
          <cell r="D266">
            <v>15000</v>
          </cell>
          <cell r="E266">
            <v>0</v>
          </cell>
          <cell r="F266" t="str">
            <v>To Provision for Tax</v>
          </cell>
        </row>
        <row r="267">
          <cell r="D267">
            <v>1355</v>
          </cell>
          <cell r="E267">
            <v>0</v>
          </cell>
          <cell r="F267" t="str">
            <v>Rates and Taxes (Int on TDS, Penalty etc)</v>
          </cell>
        </row>
        <row r="268">
          <cell r="D268">
            <v>2000</v>
          </cell>
          <cell r="E268">
            <v>0</v>
          </cell>
          <cell r="F268" t="str">
            <v>Rates and Taxes (Int on TDS, Penalty etc)</v>
          </cell>
        </row>
        <row r="269">
          <cell r="D269">
            <v>6349</v>
          </cell>
          <cell r="E269">
            <v>0</v>
          </cell>
          <cell r="F269" t="str">
            <v>Non Agricultural tax</v>
          </cell>
        </row>
        <row r="270">
          <cell r="D270">
            <v>51757</v>
          </cell>
          <cell r="E270">
            <v>0</v>
          </cell>
          <cell r="F270" t="str">
            <v>Non Agricultural tax</v>
          </cell>
        </row>
        <row r="271">
          <cell r="D271">
            <v>6080000</v>
          </cell>
          <cell r="F271" t="str">
            <v>Receivable from Builder</v>
          </cell>
        </row>
        <row r="272">
          <cell r="E272">
            <v>6080000</v>
          </cell>
          <cell r="F272" t="str">
            <v>Other payables club house &amp; others</v>
          </cell>
        </row>
        <row r="273">
          <cell r="D273">
            <v>27252</v>
          </cell>
          <cell r="E273">
            <v>0</v>
          </cell>
          <cell r="F273" t="str">
            <v>To Depreciation</v>
          </cell>
        </row>
        <row r="274">
          <cell r="D274">
            <v>13634435.5</v>
          </cell>
          <cell r="E274">
            <v>13634435.5</v>
          </cell>
        </row>
        <row r="275">
          <cell r="E275">
            <v>0</v>
          </cell>
        </row>
      </sheetData>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S"/>
      <sheetName val="I&amp;E"/>
      <sheetName val="Notes 1-5"/>
      <sheetName val="Schedule 6 fixed deposits"/>
      <sheetName val="Note 7 FA"/>
      <sheetName val="8-15"/>
      <sheetName val="A1"/>
      <sheetName val="Sheet12"/>
      <sheetName val="PART B &amp; C"/>
      <sheetName val="Sheet4"/>
      <sheetName val="Sheet1"/>
      <sheetName val="Sheet2"/>
    </sheetNames>
    <sheetDataSet>
      <sheetData sheetId="0"/>
      <sheetData sheetId="1"/>
      <sheetData sheetId="2"/>
      <sheetData sheetId="3"/>
      <sheetData sheetId="4"/>
      <sheetData sheetId="5"/>
      <sheetData sheetId="6"/>
      <sheetData sheetId="7"/>
      <sheetData sheetId="8"/>
      <sheetData sheetId="9"/>
      <sheetData sheetId="10"/>
      <sheetData sheetId="1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New JV"/>
      <sheetName val="TB"/>
      <sheetName val="Cover "/>
      <sheetName val="BS"/>
      <sheetName val="INE"/>
      <sheetName val="misc income"/>
      <sheetName val="RNP"/>
      <sheetName val="notes"/>
      <sheetName val="Fixed assets"/>
      <sheetName val="SAP"/>
      <sheetName val="A1"/>
      <sheetName val="Annexure A1"/>
      <sheetName val="notes 1 to 16"/>
      <sheetName val="Audit report "/>
      <sheetName val="annexure 1 of audit report"/>
      <sheetName val="Part A"/>
      <sheetName val="Sheet12"/>
      <sheetName val="Part B "/>
      <sheetName val="form 1"/>
      <sheetName val="part C"/>
      <sheetName val="form 7"/>
      <sheetName val="Annexure 1 to form 7"/>
      <sheetName val="PART B &amp; C"/>
      <sheetName val="Sheet4"/>
      <sheetName val="Sheet1"/>
      <sheetName val="Sheet2"/>
      <sheetName val="Ex summary"/>
      <sheetName val="GST "/>
      <sheetName val="itc"/>
    </sheetNames>
    <sheetDataSet>
      <sheetData sheetId="0"/>
      <sheetData sheetId="1"/>
      <sheetData sheetId="2"/>
      <sheetData sheetId="3"/>
      <sheetData sheetId="4">
        <row r="20">
          <cell r="C20">
            <v>30798</v>
          </cell>
        </row>
      </sheetData>
      <sheetData sheetId="5"/>
      <sheetData sheetId="6"/>
      <sheetData sheetId="7"/>
      <sheetData sheetId="8"/>
      <sheetData sheetId="9"/>
      <sheetData sheetId="10"/>
      <sheetData sheetId="11"/>
      <sheetData sheetId="12"/>
      <sheetData sheetId="13"/>
      <sheetData sheetId="14"/>
      <sheetData sheetId="15"/>
      <sheetData sheetId="16"/>
      <sheetData sheetId="17"/>
      <sheetData sheetId="18">
        <row r="6">
          <cell r="D6" t="str">
            <v>Elisium Co-operative Housing Society Ltd</v>
          </cell>
        </row>
      </sheetData>
      <sheetData sheetId="19"/>
      <sheetData sheetId="20"/>
      <sheetData sheetId="21"/>
      <sheetData sheetId="22"/>
      <sheetData sheetId="23"/>
      <sheetData sheetId="24"/>
      <sheetData sheetId="25"/>
      <sheetData sheetId="26"/>
      <sheetData sheetId="27"/>
      <sheetData sheetId="28"/>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51"/>
  <sheetViews>
    <sheetView view="pageBreakPreview" topLeftCell="A2" zoomScale="60" zoomScaleNormal="100" workbookViewId="0">
      <selection activeCell="I44" sqref="I44"/>
    </sheetView>
  </sheetViews>
  <sheetFormatPr defaultColWidth="9.109375" defaultRowHeight="13.8" x14ac:dyDescent="0.3"/>
  <cols>
    <col min="1" max="1" width="10" style="4" bestFit="1" customWidth="1"/>
    <col min="2" max="2" width="23.109375" style="4" hidden="1" customWidth="1"/>
    <col min="3" max="3" width="65.5546875" style="4" customWidth="1"/>
    <col min="4" max="4" width="5.88671875" style="1" customWidth="1"/>
    <col min="5" max="6" width="14.109375" style="4" customWidth="1"/>
    <col min="7" max="7" width="0.33203125" style="4" customWidth="1"/>
    <col min="8" max="8" width="19.88671875" style="4" hidden="1" customWidth="1"/>
    <col min="9" max="9" width="65.5546875" style="35" customWidth="1"/>
    <col min="10" max="10" width="5.5546875" style="36" customWidth="1"/>
    <col min="11" max="12" width="14.109375" style="4" customWidth="1"/>
    <col min="13" max="13" width="15.6640625" style="4" customWidth="1"/>
    <col min="14" max="14" width="10.44140625" style="4" customWidth="1"/>
    <col min="15" max="15" width="11" style="4" bestFit="1" customWidth="1"/>
    <col min="16" max="16" width="10" style="4" bestFit="1" customWidth="1"/>
    <col min="17" max="16384" width="9.109375" style="4"/>
  </cols>
  <sheetData>
    <row r="1" spans="2:16" ht="15" customHeight="1" x14ac:dyDescent="0.3">
      <c r="B1" s="762" t="s">
        <v>1311</v>
      </c>
      <c r="C1" s="763"/>
      <c r="D1" s="763"/>
      <c r="E1" s="763"/>
      <c r="F1" s="763"/>
      <c r="G1" s="763"/>
      <c r="H1" s="763"/>
      <c r="I1" s="763"/>
      <c r="J1" s="763"/>
      <c r="K1" s="763"/>
      <c r="L1" s="763"/>
    </row>
    <row r="2" spans="2:16" ht="15" customHeight="1" x14ac:dyDescent="0.3">
      <c r="B2" s="728"/>
      <c r="C2" s="763" t="s">
        <v>1402</v>
      </c>
      <c r="D2" s="763"/>
      <c r="E2" s="763"/>
      <c r="F2" s="763"/>
      <c r="G2" s="763"/>
      <c r="H2" s="763"/>
      <c r="I2" s="763"/>
      <c r="J2" s="763"/>
      <c r="K2" s="763"/>
      <c r="L2" s="763"/>
    </row>
    <row r="3" spans="2:16" ht="15" customHeight="1" x14ac:dyDescent="0.3">
      <c r="B3" s="764" t="s">
        <v>1403</v>
      </c>
      <c r="C3" s="764"/>
      <c r="D3" s="764"/>
      <c r="E3" s="764"/>
      <c r="F3" s="764"/>
      <c r="G3" s="764"/>
      <c r="H3" s="764"/>
      <c r="I3" s="764"/>
      <c r="J3" s="764"/>
      <c r="K3" s="764"/>
      <c r="L3" s="764"/>
    </row>
    <row r="4" spans="2:16" ht="14.4" thickBot="1" x14ac:dyDescent="0.35"/>
    <row r="5" spans="2:16" ht="28.2" thickBot="1" x14ac:dyDescent="0.35">
      <c r="B5" s="612" t="s">
        <v>259</v>
      </c>
      <c r="C5" s="611" t="s">
        <v>0</v>
      </c>
      <c r="D5" s="270" t="s">
        <v>64</v>
      </c>
      <c r="E5" s="758" t="s">
        <v>400</v>
      </c>
      <c r="F5" s="759"/>
      <c r="G5" s="29"/>
      <c r="H5" s="627" t="s">
        <v>259</v>
      </c>
      <c r="I5" s="630" t="s">
        <v>1</v>
      </c>
      <c r="J5" s="270" t="s">
        <v>64</v>
      </c>
      <c r="K5" s="756" t="s">
        <v>400</v>
      </c>
      <c r="L5" s="757"/>
      <c r="M5" s="30"/>
    </row>
    <row r="6" spans="2:16" x14ac:dyDescent="0.3">
      <c r="B6" s="613" t="s">
        <v>31</v>
      </c>
      <c r="C6" s="615"/>
      <c r="D6" s="269"/>
      <c r="E6" s="295" t="s">
        <v>31</v>
      </c>
      <c r="F6" s="296" t="s">
        <v>31</v>
      </c>
      <c r="G6" s="63"/>
      <c r="H6" s="628"/>
      <c r="I6" s="631"/>
      <c r="J6" s="269"/>
      <c r="K6" s="709" t="s">
        <v>31</v>
      </c>
      <c r="L6" s="15" t="s">
        <v>31</v>
      </c>
      <c r="M6" s="63"/>
    </row>
    <row r="7" spans="2:16" x14ac:dyDescent="0.3">
      <c r="B7" s="299"/>
      <c r="C7" s="616" t="s">
        <v>2</v>
      </c>
      <c r="D7" s="271"/>
      <c r="E7" s="11"/>
      <c r="F7" s="297"/>
      <c r="G7" s="5"/>
      <c r="H7" s="629"/>
      <c r="I7" s="632" t="s">
        <v>3</v>
      </c>
      <c r="J7" s="271"/>
      <c r="K7" s="626"/>
      <c r="L7" s="9"/>
      <c r="M7" s="5"/>
    </row>
    <row r="8" spans="2:16" x14ac:dyDescent="0.3">
      <c r="B8" s="11"/>
      <c r="C8" s="617" t="s">
        <v>4</v>
      </c>
      <c r="D8" s="272"/>
      <c r="E8" s="11"/>
      <c r="F8" s="363" t="s">
        <v>6</v>
      </c>
      <c r="G8" s="5"/>
      <c r="H8" s="222">
        <v>0</v>
      </c>
      <c r="I8" s="633" t="s">
        <v>5</v>
      </c>
      <c r="J8" s="273"/>
      <c r="K8" s="223">
        <v>0</v>
      </c>
      <c r="L8" s="279"/>
      <c r="M8" s="14"/>
    </row>
    <row r="9" spans="2:16" ht="14.4" thickBot="1" x14ac:dyDescent="0.35">
      <c r="B9" s="215">
        <v>0</v>
      </c>
      <c r="C9" s="618" t="s">
        <v>1300</v>
      </c>
      <c r="D9" s="273"/>
      <c r="E9" s="298"/>
      <c r="F9" s="704">
        <f>3210*50</f>
        <v>160500</v>
      </c>
      <c r="G9" s="96"/>
      <c r="H9" s="629"/>
      <c r="I9" s="634" t="s">
        <v>7</v>
      </c>
      <c r="J9" s="273"/>
      <c r="K9" s="708"/>
      <c r="L9" s="279"/>
      <c r="M9" s="14"/>
    </row>
    <row r="10" spans="2:16" ht="14.4" thickTop="1" x14ac:dyDescent="0.3">
      <c r="B10" s="299"/>
      <c r="C10" s="618"/>
      <c r="D10" s="273"/>
      <c r="E10" s="298"/>
      <c r="F10" s="364"/>
      <c r="G10" s="96"/>
      <c r="H10" s="222">
        <v>0</v>
      </c>
      <c r="I10" s="633" t="s">
        <v>629</v>
      </c>
      <c r="J10" s="273"/>
      <c r="K10" s="223">
        <f>'Trail Balance'!E14</f>
        <v>4503708.8</v>
      </c>
      <c r="L10" s="74"/>
      <c r="M10" s="14"/>
      <c r="N10" s="8"/>
      <c r="P10" s="8"/>
    </row>
    <row r="11" spans="2:16" x14ac:dyDescent="0.3">
      <c r="B11" s="215">
        <v>0</v>
      </c>
      <c r="C11" s="618" t="s">
        <v>8</v>
      </c>
      <c r="D11" s="273"/>
      <c r="E11" s="278"/>
      <c r="F11" s="223"/>
      <c r="G11" s="96"/>
      <c r="H11" s="222">
        <v>0</v>
      </c>
      <c r="I11" s="633" t="s">
        <v>174</v>
      </c>
      <c r="J11" s="273"/>
      <c r="K11" s="223">
        <f>'Trail Balance'!E8</f>
        <v>117971</v>
      </c>
      <c r="L11" s="74"/>
      <c r="M11" s="14"/>
    </row>
    <row r="12" spans="2:16" x14ac:dyDescent="0.3">
      <c r="B12" s="299"/>
      <c r="C12" s="618" t="s">
        <v>1385</v>
      </c>
      <c r="D12" s="273"/>
      <c r="E12" s="298"/>
      <c r="F12" s="364">
        <f>'Trail Balance'!E92- J V!B10</f>
        <v>142500</v>
      </c>
      <c r="G12" s="96"/>
      <c r="H12" s="222">
        <v>0</v>
      </c>
      <c r="I12" s="633" t="s">
        <v>630</v>
      </c>
      <c r="J12" s="273"/>
      <c r="K12" s="223">
        <f>'Trail Balance'!E15</f>
        <v>17024.04</v>
      </c>
      <c r="L12" s="74"/>
      <c r="M12" s="14"/>
    </row>
    <row r="13" spans="2:16" x14ac:dyDescent="0.3">
      <c r="B13" s="299"/>
      <c r="C13" s="618"/>
      <c r="D13" s="273"/>
      <c r="E13" s="298"/>
      <c r="F13" s="364"/>
      <c r="G13" s="96"/>
      <c r="H13" s="222">
        <v>0</v>
      </c>
      <c r="I13" s="633" t="s">
        <v>1301</v>
      </c>
      <c r="J13" s="273"/>
      <c r="K13" s="710">
        <f>'Trail Balance'!E44</f>
        <v>192604</v>
      </c>
      <c r="L13" s="74">
        <f>SUM(K8:K13)</f>
        <v>4831307.84</v>
      </c>
      <c r="M13" s="14"/>
    </row>
    <row r="14" spans="2:16" x14ac:dyDescent="0.3">
      <c r="B14" s="299"/>
      <c r="C14" s="619"/>
      <c r="D14" s="273" t="s">
        <v>6</v>
      </c>
      <c r="E14" s="298"/>
      <c r="F14" s="364"/>
      <c r="G14" s="96"/>
      <c r="H14" s="629"/>
      <c r="I14" s="276"/>
      <c r="J14" s="273"/>
      <c r="K14" s="223"/>
      <c r="L14" s="200"/>
      <c r="M14" s="14"/>
    </row>
    <row r="15" spans="2:16" x14ac:dyDescent="0.3">
      <c r="B15" s="299"/>
      <c r="C15" s="619" t="s">
        <v>65</v>
      </c>
      <c r="D15" s="274">
        <v>3</v>
      </c>
      <c r="E15" s="298"/>
      <c r="F15" s="364"/>
      <c r="G15" s="96"/>
      <c r="H15" s="629"/>
      <c r="I15" s="635" t="s">
        <v>1302</v>
      </c>
      <c r="J15" s="711"/>
      <c r="K15" s="223"/>
      <c r="L15" s="74"/>
      <c r="M15" s="14"/>
    </row>
    <row r="16" spans="2:16" x14ac:dyDescent="0.3">
      <c r="B16" s="215">
        <v>0</v>
      </c>
      <c r="C16" s="618" t="s">
        <v>66</v>
      </c>
      <c r="D16" s="274"/>
      <c r="E16" s="215">
        <f>'Notes 1-5'!E10</f>
        <v>2384949</v>
      </c>
      <c r="F16" s="364"/>
      <c r="G16" s="96"/>
      <c r="H16" s="629"/>
      <c r="I16" s="634" t="s">
        <v>1303</v>
      </c>
      <c r="J16" s="274">
        <v>6</v>
      </c>
      <c r="K16" s="223"/>
      <c r="L16" s="74"/>
      <c r="M16" s="14"/>
    </row>
    <row r="17" spans="1:14" x14ac:dyDescent="0.3">
      <c r="B17" s="215">
        <v>0</v>
      </c>
      <c r="C17" s="618" t="s">
        <v>67</v>
      </c>
      <c r="D17" s="274"/>
      <c r="E17" s="215">
        <f>'Notes 1-5'!E14</f>
        <v>2680868</v>
      </c>
      <c r="F17" s="364"/>
      <c r="G17" s="96"/>
      <c r="H17" s="629"/>
      <c r="I17" s="633" t="s">
        <v>664</v>
      </c>
      <c r="J17" s="274"/>
      <c r="K17" s="223">
        <f>'Schedule 6 fixed deposits'!M10+'Schedule 6 fixed deposits'!M16</f>
        <v>10724020</v>
      </c>
      <c r="L17" s="74"/>
      <c r="M17" s="14"/>
    </row>
    <row r="18" spans="1:14" x14ac:dyDescent="0.3">
      <c r="B18" s="215">
        <v>0</v>
      </c>
      <c r="C18" s="618" t="s">
        <v>68</v>
      </c>
      <c r="D18" s="274"/>
      <c r="E18" s="215">
        <f>'Notes 1-5'!E19</f>
        <v>8043152</v>
      </c>
      <c r="F18" s="364"/>
      <c r="G18" s="96"/>
      <c r="H18" s="629"/>
      <c r="I18" s="633" t="s">
        <v>665</v>
      </c>
      <c r="J18" s="274"/>
      <c r="K18" s="710">
        <f>'Schedule 6 fixed deposits'!M25</f>
        <v>6529469.5199999996</v>
      </c>
      <c r="L18" s="74">
        <f>SUM(K17:K18)</f>
        <v>17253489.52</v>
      </c>
      <c r="M18" s="14"/>
    </row>
    <row r="19" spans="1:14" x14ac:dyDescent="0.3">
      <c r="A19" s="8"/>
      <c r="B19" s="215">
        <v>0</v>
      </c>
      <c r="C19" s="618" t="s">
        <v>112</v>
      </c>
      <c r="D19" s="274"/>
      <c r="E19" s="366">
        <f>'Notes 1-5'!E25</f>
        <v>38400</v>
      </c>
      <c r="F19" s="364">
        <f>SUM(E16:E19)</f>
        <v>13147369</v>
      </c>
      <c r="G19" s="96"/>
      <c r="H19" s="629"/>
      <c r="I19" s="276"/>
      <c r="J19" s="274"/>
      <c r="K19" s="223"/>
      <c r="L19" s="74"/>
      <c r="M19" s="14"/>
    </row>
    <row r="20" spans="1:14" x14ac:dyDescent="0.3">
      <c r="A20" s="8"/>
      <c r="B20" s="299"/>
      <c r="C20" s="618"/>
      <c r="D20" s="274"/>
      <c r="E20" s="215"/>
      <c r="F20" s="186"/>
      <c r="G20" s="96"/>
      <c r="H20" s="629"/>
      <c r="I20" s="635" t="s">
        <v>75</v>
      </c>
      <c r="J20" s="274"/>
      <c r="K20" s="223"/>
      <c r="L20" s="74"/>
      <c r="M20" s="14"/>
    </row>
    <row r="21" spans="1:14" x14ac:dyDescent="0.3">
      <c r="B21" s="215">
        <v>0</v>
      </c>
      <c r="C21" s="620"/>
      <c r="D21" s="275"/>
      <c r="E21" s="215"/>
      <c r="F21" s="364"/>
      <c r="G21" s="96"/>
      <c r="H21" s="629"/>
      <c r="I21" s="633" t="s">
        <v>118</v>
      </c>
      <c r="J21" s="274"/>
      <c r="K21" s="223"/>
      <c r="L21" s="74">
        <f>'Trail Balance'!E5</f>
        <v>3631788.52</v>
      </c>
      <c r="M21" s="14"/>
    </row>
    <row r="22" spans="1:14" x14ac:dyDescent="0.3">
      <c r="A22" s="8"/>
      <c r="B22" s="299"/>
      <c r="C22" s="619" t="s">
        <v>1386</v>
      </c>
      <c r="D22" s="275"/>
      <c r="E22" s="215"/>
      <c r="F22" s="364"/>
      <c r="G22" s="96"/>
      <c r="H22" s="629"/>
      <c r="I22" s="633"/>
      <c r="J22" s="274"/>
      <c r="K22" s="360" t="s">
        <v>6</v>
      </c>
      <c r="L22" s="74" t="s">
        <v>6</v>
      </c>
      <c r="M22" s="14"/>
    </row>
    <row r="23" spans="1:14" x14ac:dyDescent="0.3">
      <c r="B23" s="299"/>
      <c r="C23" s="618" t="s">
        <v>135</v>
      </c>
      <c r="D23" s="274">
        <v>4</v>
      </c>
      <c r="E23" s="215">
        <f>'Notes 1-5'!E59</f>
        <v>9038584.9100000001</v>
      </c>
      <c r="F23" s="364"/>
      <c r="G23" s="96"/>
      <c r="H23" s="222">
        <v>0</v>
      </c>
      <c r="I23" s="636"/>
      <c r="J23" s="274"/>
      <c r="K23" s="223"/>
      <c r="L23" s="200"/>
      <c r="M23" s="14"/>
    </row>
    <row r="24" spans="1:14" x14ac:dyDescent="0.3">
      <c r="B24" s="299"/>
      <c r="C24" s="618" t="s">
        <v>119</v>
      </c>
      <c r="D24" s="274"/>
      <c r="E24" s="215">
        <f>'Trail Balance'!E86</f>
        <v>132766.51999999999</v>
      </c>
      <c r="F24" s="364"/>
      <c r="G24" s="96"/>
      <c r="H24" s="222">
        <v>0</v>
      </c>
      <c r="I24" s="635" t="s">
        <v>76</v>
      </c>
      <c r="J24" s="275"/>
      <c r="K24" s="223"/>
      <c r="L24" s="74"/>
      <c r="M24" s="14"/>
    </row>
    <row r="25" spans="1:14" x14ac:dyDescent="0.3">
      <c r="B25" s="215">
        <v>0</v>
      </c>
      <c r="C25" s="618" t="s">
        <v>120</v>
      </c>
      <c r="D25" s="274"/>
      <c r="E25" s="366">
        <f>+ J V!C3</f>
        <v>100500</v>
      </c>
      <c r="F25" s="364">
        <f>SUM(E23:E25)</f>
        <v>9271851.4299999997</v>
      </c>
      <c r="G25" s="96"/>
      <c r="H25" s="629"/>
      <c r="I25" s="633" t="s">
        <v>1304</v>
      </c>
      <c r="J25" s="712"/>
      <c r="K25" s="223">
        <f>'Trail Balance'!E6+'Trail Balance'!E59</f>
        <v>105960</v>
      </c>
      <c r="L25" s="74"/>
      <c r="M25" s="14"/>
    </row>
    <row r="26" spans="1:14" x14ac:dyDescent="0.3">
      <c r="B26" s="215">
        <v>0</v>
      </c>
      <c r="C26" s="299"/>
      <c r="D26" s="274"/>
      <c r="E26" s="215"/>
      <c r="F26" s="364"/>
      <c r="G26" s="96"/>
      <c r="H26" s="629"/>
      <c r="I26" s="633" t="s">
        <v>1317</v>
      </c>
      <c r="J26" s="712"/>
      <c r="K26" s="223">
        <f>-'Notes 1-5'!D225</f>
        <v>793366.06</v>
      </c>
      <c r="L26" s="74"/>
      <c r="M26" s="14"/>
    </row>
    <row r="27" spans="1:14" x14ac:dyDescent="0.3">
      <c r="B27" s="215">
        <v>0</v>
      </c>
      <c r="C27" s="299"/>
      <c r="D27" s="274"/>
      <c r="E27" s="215"/>
      <c r="F27" s="364"/>
      <c r="G27" s="96"/>
      <c r="H27" s="222">
        <v>0</v>
      </c>
      <c r="I27" s="633" t="s">
        <v>239</v>
      </c>
      <c r="J27" s="274"/>
      <c r="K27" s="223">
        <f>'Notes 1-5'!D203</f>
        <v>1275961</v>
      </c>
      <c r="L27" s="74"/>
      <c r="M27" s="14"/>
      <c r="N27" s="8"/>
    </row>
    <row r="28" spans="1:14" x14ac:dyDescent="0.3">
      <c r="A28" s="8"/>
      <c r="B28" s="299"/>
      <c r="C28" s="299"/>
      <c r="D28" s="274"/>
      <c r="E28" s="215"/>
      <c r="F28" s="364"/>
      <c r="G28" s="96"/>
      <c r="H28" s="222">
        <v>0</v>
      </c>
      <c r="I28" s="633" t="s">
        <v>628</v>
      </c>
      <c r="J28" s="274"/>
      <c r="K28" s="223">
        <f>'Trail Balance'!E11</f>
        <v>389464</v>
      </c>
      <c r="L28" s="74"/>
      <c r="M28" s="14"/>
      <c r="N28" s="8"/>
    </row>
    <row r="29" spans="1:14" x14ac:dyDescent="0.3">
      <c r="B29" s="299"/>
      <c r="C29" s="619" t="s">
        <v>1387</v>
      </c>
      <c r="D29" s="274">
        <v>5</v>
      </c>
      <c r="E29" s="215"/>
      <c r="F29" s="364">
        <f>'Notes 1-5'!E80</f>
        <v>5835447.0600000024</v>
      </c>
      <c r="G29" s="96"/>
      <c r="H29" s="222">
        <v>0</v>
      </c>
      <c r="I29" s="633" t="s">
        <v>399</v>
      </c>
      <c r="J29" s="712"/>
      <c r="K29" s="710">
        <f>'Trail Balance'!E57+'Trail Balance'!E58</f>
        <v>8898</v>
      </c>
      <c r="L29" s="74">
        <f>SUM(K25:K29)</f>
        <v>2573649.06</v>
      </c>
      <c r="M29" s="14"/>
    </row>
    <row r="30" spans="1:14" x14ac:dyDescent="0.3">
      <c r="B30" s="299"/>
      <c r="C30" s="619"/>
      <c r="D30" s="273"/>
      <c r="E30" s="215"/>
      <c r="F30" s="364"/>
      <c r="G30" s="96"/>
      <c r="H30" s="222">
        <v>0</v>
      </c>
      <c r="I30" s="633"/>
      <c r="J30" s="712"/>
      <c r="K30" s="223"/>
      <c r="L30" s="74"/>
      <c r="M30" s="14"/>
    </row>
    <row r="31" spans="1:14" x14ac:dyDescent="0.3">
      <c r="A31" s="13"/>
      <c r="B31" s="215">
        <v>0</v>
      </c>
      <c r="C31" s="619"/>
      <c r="D31" s="273"/>
      <c r="E31" s="215"/>
      <c r="F31" s="364"/>
      <c r="G31" s="96"/>
      <c r="H31" s="222">
        <v>0</v>
      </c>
      <c r="I31" s="635" t="s">
        <v>9</v>
      </c>
      <c r="J31" s="275"/>
      <c r="K31" s="223"/>
      <c r="L31" s="74"/>
      <c r="M31" s="14"/>
    </row>
    <row r="32" spans="1:14" x14ac:dyDescent="0.3">
      <c r="A32" s="6"/>
      <c r="B32" s="299"/>
      <c r="C32" s="619"/>
      <c r="D32" s="273"/>
      <c r="E32" s="215"/>
      <c r="F32" s="364"/>
      <c r="G32" s="96"/>
      <c r="H32" s="629"/>
      <c r="I32" s="633" t="s">
        <v>369</v>
      </c>
      <c r="J32" s="274">
        <v>7</v>
      </c>
      <c r="K32" s="223"/>
      <c r="L32" s="74">
        <f>'Note 7 FA'!M17</f>
        <v>106932.54999999999</v>
      </c>
      <c r="M32" s="14"/>
    </row>
    <row r="33" spans="1:14" x14ac:dyDescent="0.3">
      <c r="A33" s="13"/>
      <c r="B33" s="299"/>
      <c r="C33" s="299"/>
      <c r="D33" s="277"/>
      <c r="E33" s="706"/>
      <c r="F33" s="364"/>
      <c r="G33" s="96"/>
      <c r="H33" s="629"/>
      <c r="I33" s="276" t="s">
        <v>6</v>
      </c>
      <c r="J33" s="273"/>
      <c r="K33" s="716"/>
      <c r="L33" s="74"/>
      <c r="M33" s="14"/>
    </row>
    <row r="34" spans="1:14" ht="14.4" thickBot="1" x14ac:dyDescent="0.35">
      <c r="A34" s="6"/>
      <c r="B34" s="299"/>
      <c r="C34" s="621"/>
      <c r="D34" s="62"/>
      <c r="E34" s="707"/>
      <c r="F34" s="705">
        <f>SUM(F12:F33)</f>
        <v>28397167.490000002</v>
      </c>
      <c r="G34" s="713"/>
      <c r="H34" s="714">
        <v>0</v>
      </c>
      <c r="I34" s="637"/>
      <c r="J34" s="715"/>
      <c r="K34" s="717"/>
      <c r="L34" s="718">
        <f>SUM(L11:L32)</f>
        <v>28397167.489999998</v>
      </c>
      <c r="M34" s="14"/>
    </row>
    <row r="35" spans="1:14" ht="14.4" thickTop="1" x14ac:dyDescent="0.3">
      <c r="B35" s="299"/>
      <c r="C35" s="622" t="s">
        <v>1393</v>
      </c>
      <c r="D35" s="2"/>
      <c r="E35" s="12"/>
      <c r="F35" s="14" t="s">
        <v>6</v>
      </c>
      <c r="G35" s="14"/>
      <c r="H35" s="629"/>
      <c r="I35" s="33"/>
      <c r="J35" s="30"/>
      <c r="K35" s="14"/>
      <c r="L35" s="10"/>
      <c r="M35" s="5"/>
      <c r="N35" s="8"/>
    </row>
    <row r="36" spans="1:14" ht="14.4" thickBot="1" x14ac:dyDescent="0.35">
      <c r="B36" s="614"/>
      <c r="C36" s="11" t="s">
        <v>84</v>
      </c>
      <c r="D36" s="2"/>
      <c r="E36" s="12"/>
      <c r="F36" s="12"/>
      <c r="G36" s="96"/>
      <c r="H36" s="670"/>
      <c r="I36" s="38"/>
      <c r="J36" s="39"/>
      <c r="K36" s="12"/>
      <c r="L36" s="7" t="s">
        <v>6</v>
      </c>
      <c r="M36" s="89">
        <f>+L34-F34</f>
        <v>0</v>
      </c>
      <c r="N36" s="8"/>
    </row>
    <row r="37" spans="1:14" ht="14.4" thickTop="1" x14ac:dyDescent="0.3">
      <c r="B37" s="11"/>
      <c r="C37" s="623" t="s">
        <v>115</v>
      </c>
      <c r="D37" s="3"/>
      <c r="E37" s="3"/>
      <c r="F37" s="3"/>
      <c r="G37" s="14"/>
      <c r="H37" s="14"/>
      <c r="I37" s="38"/>
      <c r="J37" s="40"/>
      <c r="K37" s="5"/>
      <c r="L37" s="9"/>
      <c r="M37" s="12"/>
      <c r="N37" s="8"/>
    </row>
    <row r="38" spans="1:14" x14ac:dyDescent="0.3">
      <c r="B38" s="11"/>
      <c r="C38" s="623" t="s">
        <v>96</v>
      </c>
      <c r="D38" s="3"/>
      <c r="E38" s="3"/>
      <c r="F38" s="3"/>
      <c r="G38" s="12"/>
      <c r="H38" s="12"/>
      <c r="I38" s="760" t="s">
        <v>1309</v>
      </c>
      <c r="J38" s="760"/>
      <c r="K38" s="760"/>
      <c r="L38" s="761"/>
      <c r="M38" s="5"/>
      <c r="N38" s="8"/>
    </row>
    <row r="39" spans="1:14" x14ac:dyDescent="0.3">
      <c r="B39" s="11"/>
      <c r="C39" s="624" t="s">
        <v>1305</v>
      </c>
      <c r="D39" s="41"/>
      <c r="E39" s="41"/>
      <c r="F39" s="41"/>
      <c r="G39" s="3"/>
      <c r="H39" s="3" t="s">
        <v>6</v>
      </c>
      <c r="I39" s="25"/>
      <c r="J39" s="25"/>
      <c r="K39" s="22"/>
      <c r="L39" s="156"/>
      <c r="M39" s="12"/>
    </row>
    <row r="40" spans="1:14" x14ac:dyDescent="0.3">
      <c r="B40" s="11"/>
      <c r="C40" s="754" t="s">
        <v>1405</v>
      </c>
      <c r="D40" s="42"/>
      <c r="E40" s="42"/>
      <c r="F40" s="42"/>
      <c r="G40" s="3"/>
      <c r="H40" s="3"/>
      <c r="I40" s="755" t="s">
        <v>1404</v>
      </c>
      <c r="J40" s="22"/>
      <c r="K40" s="22"/>
      <c r="L40" s="156"/>
      <c r="M40" s="5"/>
      <c r="N40" s="8"/>
    </row>
    <row r="41" spans="1:14" x14ac:dyDescent="0.3">
      <c r="B41" s="11"/>
      <c r="C41" s="754"/>
      <c r="D41" s="42"/>
      <c r="E41" s="42"/>
      <c r="F41" s="42"/>
      <c r="G41" s="3"/>
      <c r="H41" s="3"/>
      <c r="I41" s="755"/>
      <c r="J41" s="22"/>
      <c r="K41" s="22"/>
      <c r="L41" s="156"/>
      <c r="M41" s="5"/>
      <c r="N41" s="8"/>
    </row>
    <row r="42" spans="1:14" x14ac:dyDescent="0.3">
      <c r="B42" s="11"/>
      <c r="C42" s="754"/>
      <c r="D42" s="37"/>
      <c r="E42" s="37"/>
      <c r="F42" s="37"/>
      <c r="G42" s="41"/>
      <c r="H42" s="41"/>
      <c r="I42" s="755"/>
      <c r="J42" s="25"/>
      <c r="K42" s="22"/>
      <c r="L42" s="156"/>
      <c r="M42" s="5"/>
      <c r="N42" s="8"/>
    </row>
    <row r="43" spans="1:14" x14ac:dyDescent="0.3">
      <c r="B43" s="11"/>
      <c r="C43" s="624" t="s">
        <v>97</v>
      </c>
      <c r="D43" s="41"/>
      <c r="E43" s="41"/>
      <c r="F43" s="41"/>
      <c r="G43" s="42"/>
      <c r="H43" s="41"/>
      <c r="I43" s="28"/>
      <c r="J43" s="28"/>
      <c r="K43" s="22"/>
      <c r="L43" s="156"/>
      <c r="M43" s="5"/>
    </row>
    <row r="44" spans="1:14" x14ac:dyDescent="0.3">
      <c r="B44" s="43" t="s">
        <v>6</v>
      </c>
      <c r="C44" s="624" t="s">
        <v>1306</v>
      </c>
      <c r="D44" s="41"/>
      <c r="E44" s="41"/>
      <c r="F44" s="41"/>
      <c r="G44" s="37"/>
      <c r="H44" s="41"/>
      <c r="I44" s="22" t="s">
        <v>243</v>
      </c>
      <c r="J44" s="22"/>
      <c r="K44" s="22"/>
      <c r="L44" s="156"/>
      <c r="M44" s="5"/>
    </row>
    <row r="45" spans="1:14" x14ac:dyDescent="0.3">
      <c r="B45" s="43" t="s">
        <v>6</v>
      </c>
      <c r="C45" s="624" t="s">
        <v>1307</v>
      </c>
      <c r="D45" s="41"/>
      <c r="E45" s="41"/>
      <c r="F45" s="41"/>
      <c r="G45" s="41"/>
      <c r="H45" s="41"/>
      <c r="I45" s="38"/>
      <c r="J45" s="39"/>
      <c r="K45" s="5"/>
      <c r="L45" s="9"/>
      <c r="M45" s="5"/>
    </row>
    <row r="46" spans="1:14" x14ac:dyDescent="0.3">
      <c r="B46" s="11"/>
      <c r="C46" s="43" t="s">
        <v>10</v>
      </c>
      <c r="D46" s="30"/>
      <c r="E46" s="33"/>
      <c r="F46" s="33"/>
      <c r="G46" s="41"/>
      <c r="H46" s="41"/>
      <c r="I46" s="33" t="s">
        <v>10</v>
      </c>
      <c r="J46" s="2"/>
      <c r="K46" s="5"/>
      <c r="L46" s="9"/>
      <c r="M46" s="5"/>
    </row>
    <row r="47" spans="1:14" ht="14.4" thickBot="1" x14ac:dyDescent="0.35">
      <c r="B47" s="11"/>
      <c r="C47" s="625" t="s">
        <v>1308</v>
      </c>
      <c r="D47" s="32"/>
      <c r="E47" s="44"/>
      <c r="F47" s="44"/>
      <c r="G47" s="41"/>
      <c r="H47" s="33"/>
      <c r="I47" s="44" t="s">
        <v>1308</v>
      </c>
      <c r="J47" s="45"/>
      <c r="K47" s="46"/>
      <c r="L47" s="47"/>
    </row>
    <row r="48" spans="1:14" x14ac:dyDescent="0.3">
      <c r="B48" s="11"/>
      <c r="C48" s="5"/>
      <c r="D48" s="2"/>
      <c r="E48" s="5"/>
      <c r="F48" s="5"/>
      <c r="G48" s="33"/>
      <c r="H48" s="5"/>
      <c r="I48" s="38"/>
      <c r="J48" s="39"/>
      <c r="K48" s="5"/>
      <c r="L48" s="5"/>
    </row>
    <row r="49" spans="2:8" ht="14.4" thickBot="1" x14ac:dyDescent="0.35">
      <c r="B49" s="268"/>
      <c r="C49" s="5"/>
      <c r="D49" s="2"/>
      <c r="E49" s="5"/>
      <c r="G49" s="44"/>
      <c r="H49" s="46"/>
    </row>
    <row r="50" spans="2:8" x14ac:dyDescent="0.3">
      <c r="C50" s="5"/>
      <c r="D50" s="2"/>
      <c r="G50" s="5"/>
    </row>
    <row r="51" spans="2:8" x14ac:dyDescent="0.3">
      <c r="C51" s="5"/>
      <c r="D51" s="2"/>
    </row>
  </sheetData>
  <mergeCells count="8">
    <mergeCell ref="C40:C42"/>
    <mergeCell ref="I40:I42"/>
    <mergeCell ref="K5:L5"/>
    <mergeCell ref="E5:F5"/>
    <mergeCell ref="I38:L38"/>
    <mergeCell ref="B1:L1"/>
    <mergeCell ref="B3:L3"/>
    <mergeCell ref="C2:L2"/>
  </mergeCells>
  <printOptions horizontalCentered="1"/>
  <pageMargins left="0.19685039370078741" right="0.19685039370078741" top="0.98425196850393704" bottom="0.27559055118110237" header="0.35433070866141736" footer="0"/>
  <pageSetup paperSize="9" scale="72" orientation="landscape" verticalDpi="300" r:id="rId1"/>
  <headerFooter alignWithMargins="0">
    <oddHeader xml:space="preserve">&amp;L
&amp;C&amp;"Book Antiqua,Bold"ELISIUM CO-OPERATIVE HOUSING SOCIETY LTD.
(Regd No :MUM/WF-N/HSG/(TC)/9619/2018-19 DATED 26/11/2018)
BALANCE SHEET AS AT MARCH 31,2022 </oddHead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5"/>
  <sheetViews>
    <sheetView tabSelected="1" topLeftCell="A47" zoomScaleNormal="100" workbookViewId="0">
      <selection activeCell="A56" sqref="A56"/>
    </sheetView>
  </sheetViews>
  <sheetFormatPr defaultRowHeight="14.4" x14ac:dyDescent="0.3"/>
  <cols>
    <col min="1" max="1" width="120" bestFit="1" customWidth="1"/>
  </cols>
  <sheetData>
    <row r="1" spans="1:1" ht="15.6" x14ac:dyDescent="0.3">
      <c r="A1" s="396" t="s">
        <v>688</v>
      </c>
    </row>
    <row r="2" spans="1:1" ht="15.6" x14ac:dyDescent="0.3">
      <c r="A2" s="308"/>
    </row>
    <row r="3" spans="1:1" ht="15.6" x14ac:dyDescent="0.3">
      <c r="A3" s="308" t="s">
        <v>689</v>
      </c>
    </row>
    <row r="4" spans="1:1" ht="15.6" x14ac:dyDescent="0.3">
      <c r="A4" s="308" t="str">
        <f>+'audit report'!A2</f>
        <v> एलिसियम को-ऑपरेटिव्ह हाउसिंग सोसायटी लि.,</v>
      </c>
    </row>
    <row r="5" spans="1:1" ht="15.6" x14ac:dyDescent="0.3">
      <c r="A5" s="400" t="s">
        <v>1299</v>
      </c>
    </row>
    <row r="6" spans="1:1" ht="15.6" x14ac:dyDescent="0.3">
      <c r="A6" s="400"/>
    </row>
    <row r="7" spans="1:1" ht="15.6" x14ac:dyDescent="0.3">
      <c r="A7" s="401"/>
    </row>
    <row r="8" spans="1:1" ht="15" x14ac:dyDescent="0.3">
      <c r="A8" s="402" t="s">
        <v>1422</v>
      </c>
    </row>
    <row r="9" spans="1:1" ht="15" x14ac:dyDescent="0.3">
      <c r="A9" s="403"/>
    </row>
    <row r="10" spans="1:1" ht="15" x14ac:dyDescent="0.3">
      <c r="A10" s="404" t="s">
        <v>690</v>
      </c>
    </row>
    <row r="11" spans="1:1" ht="15" x14ac:dyDescent="0.3">
      <c r="A11" s="403"/>
    </row>
    <row r="12" spans="1:1" ht="74.25" customHeight="1" x14ac:dyDescent="0.3">
      <c r="A12" s="403" t="s">
        <v>691</v>
      </c>
    </row>
    <row r="13" spans="1:1" ht="15" x14ac:dyDescent="0.3">
      <c r="A13" s="403"/>
    </row>
    <row r="14" spans="1:1" ht="15" x14ac:dyDescent="0.3">
      <c r="A14" s="405" t="s">
        <v>692</v>
      </c>
    </row>
    <row r="15" spans="1:1" ht="181.2" customHeight="1" x14ac:dyDescent="0.3">
      <c r="A15" s="403" t="s">
        <v>693</v>
      </c>
    </row>
    <row r="16" spans="1:1" ht="15" x14ac:dyDescent="0.3">
      <c r="A16" s="403"/>
    </row>
    <row r="17" spans="1:1" ht="15" x14ac:dyDescent="0.3">
      <c r="A17" s="403" t="s">
        <v>694</v>
      </c>
    </row>
    <row r="18" spans="1:1" ht="85.5" customHeight="1" x14ac:dyDescent="0.3">
      <c r="A18" s="403" t="s">
        <v>695</v>
      </c>
    </row>
    <row r="19" spans="1:1" ht="15" x14ac:dyDescent="0.3">
      <c r="A19" s="403"/>
    </row>
    <row r="20" spans="1:1" ht="132.6" customHeight="1" x14ac:dyDescent="0.3">
      <c r="A20" s="403" t="s">
        <v>696</v>
      </c>
    </row>
    <row r="21" spans="1:1" ht="15" x14ac:dyDescent="0.3">
      <c r="A21" s="403"/>
    </row>
    <row r="22" spans="1:1" ht="30" x14ac:dyDescent="0.3">
      <c r="A22" s="403" t="s">
        <v>697</v>
      </c>
    </row>
    <row r="23" spans="1:1" ht="15" x14ac:dyDescent="0.3">
      <c r="A23" s="403"/>
    </row>
    <row r="24" spans="1:1" ht="15" x14ac:dyDescent="0.3">
      <c r="A24" s="406" t="s">
        <v>698</v>
      </c>
    </row>
    <row r="25" spans="1:1" ht="74.25" customHeight="1" x14ac:dyDescent="0.3">
      <c r="A25" s="407" t="s">
        <v>1333</v>
      </c>
    </row>
    <row r="26" spans="1:1" ht="50.25" customHeight="1" x14ac:dyDescent="0.3">
      <c r="A26" s="407" t="s">
        <v>1334</v>
      </c>
    </row>
    <row r="27" spans="1:1" ht="62.25" customHeight="1" x14ac:dyDescent="0.3">
      <c r="A27" s="407" t="s">
        <v>1335</v>
      </c>
    </row>
    <row r="28" spans="1:1" ht="15" x14ac:dyDescent="0.3">
      <c r="A28" s="407"/>
    </row>
    <row r="29" spans="1:1" ht="15" x14ac:dyDescent="0.3">
      <c r="A29" s="406" t="s">
        <v>699</v>
      </c>
    </row>
    <row r="30" spans="1:1" ht="80.400000000000006" customHeight="1" x14ac:dyDescent="0.3">
      <c r="A30" s="407" t="s">
        <v>1421</v>
      </c>
    </row>
    <row r="31" spans="1:1" ht="28.8" customHeight="1" x14ac:dyDescent="0.3">
      <c r="A31" s="407" t="s">
        <v>700</v>
      </c>
    </row>
    <row r="32" spans="1:1" ht="15" x14ac:dyDescent="0.3">
      <c r="A32" s="407"/>
    </row>
    <row r="33" spans="1:1" ht="15" x14ac:dyDescent="0.3">
      <c r="A33" s="408" t="s">
        <v>701</v>
      </c>
    </row>
    <row r="34" spans="1:1" ht="108.75" customHeight="1" x14ac:dyDescent="0.3">
      <c r="A34" s="407" t="s">
        <v>702</v>
      </c>
    </row>
    <row r="35" spans="1:1" ht="27.6" customHeight="1" x14ac:dyDescent="0.3">
      <c r="A35" s="409" t="s">
        <v>703</v>
      </c>
    </row>
    <row r="36" spans="1:1" ht="27.6" customHeight="1" x14ac:dyDescent="0.3">
      <c r="A36" s="409" t="s">
        <v>704</v>
      </c>
    </row>
    <row r="37" spans="1:1" ht="27.6" customHeight="1" x14ac:dyDescent="0.3">
      <c r="A37" s="409" t="s">
        <v>705</v>
      </c>
    </row>
    <row r="38" spans="1:1" ht="15" x14ac:dyDescent="0.3">
      <c r="A38" s="403"/>
    </row>
    <row r="39" spans="1:1" ht="15" x14ac:dyDescent="0.3">
      <c r="A39" s="405" t="s">
        <v>706</v>
      </c>
    </row>
    <row r="40" spans="1:1" ht="59.25" customHeight="1" x14ac:dyDescent="0.3">
      <c r="A40" s="403" t="s">
        <v>707</v>
      </c>
    </row>
    <row r="41" spans="1:1" ht="15" x14ac:dyDescent="0.3">
      <c r="A41" s="403"/>
    </row>
    <row r="42" spans="1:1" ht="38.25" customHeight="1" x14ac:dyDescent="0.3">
      <c r="A42" s="403" t="s">
        <v>708</v>
      </c>
    </row>
    <row r="43" spans="1:1" ht="15" x14ac:dyDescent="0.3">
      <c r="A43" s="403"/>
    </row>
    <row r="44" spans="1:1" ht="15" x14ac:dyDescent="0.3">
      <c r="A44" s="403" t="s">
        <v>709</v>
      </c>
    </row>
    <row r="45" spans="1:1" ht="15" x14ac:dyDescent="0.3">
      <c r="A45" s="403"/>
    </row>
    <row r="46" spans="1:1" ht="41.4" customHeight="1" x14ac:dyDescent="0.3">
      <c r="A46" s="741" t="s">
        <v>710</v>
      </c>
    </row>
    <row r="47" spans="1:1" x14ac:dyDescent="0.3">
      <c r="A47" s="741"/>
    </row>
    <row r="48" spans="1:1" ht="26.4" customHeight="1" x14ac:dyDescent="0.3">
      <c r="A48" s="741" t="s">
        <v>711</v>
      </c>
    </row>
    <row r="49" spans="1:1" x14ac:dyDescent="0.3">
      <c r="A49" s="741"/>
    </row>
    <row r="50" spans="1:1" ht="22.8" customHeight="1" x14ac:dyDescent="0.3">
      <c r="A50" s="741" t="s">
        <v>712</v>
      </c>
    </row>
    <row r="51" spans="1:1" ht="15" x14ac:dyDescent="0.3">
      <c r="A51" s="403"/>
    </row>
    <row r="52" spans="1:1" ht="30" x14ac:dyDescent="0.3">
      <c r="A52" s="403" t="s">
        <v>713</v>
      </c>
    </row>
    <row r="53" spans="1:1" ht="15" x14ac:dyDescent="0.3">
      <c r="A53" s="403"/>
    </row>
    <row r="54" spans="1:1" ht="15" x14ac:dyDescent="0.3">
      <c r="A54" s="403" t="s">
        <v>714</v>
      </c>
    </row>
    <row r="55" spans="1:1" ht="15" x14ac:dyDescent="0.3">
      <c r="A55" s="403"/>
    </row>
    <row r="56" spans="1:1" ht="37.799999999999997" customHeight="1" x14ac:dyDescent="0.3">
      <c r="A56" s="740" t="s">
        <v>1418</v>
      </c>
    </row>
    <row r="57" spans="1:1" x14ac:dyDescent="0.3">
      <c r="A57" s="740"/>
    </row>
    <row r="58" spans="1:1" ht="33" customHeight="1" x14ac:dyDescent="0.3">
      <c r="A58" s="740" t="s">
        <v>1419</v>
      </c>
    </row>
    <row r="59" spans="1:1" x14ac:dyDescent="0.3">
      <c r="A59" s="740"/>
    </row>
    <row r="60" spans="1:1" ht="25.2" customHeight="1" x14ac:dyDescent="0.3">
      <c r="A60" s="740" t="s">
        <v>1420</v>
      </c>
    </row>
    <row r="61" spans="1:1" ht="15.6" x14ac:dyDescent="0.3">
      <c r="A61" s="310"/>
    </row>
    <row r="62" spans="1:1" ht="15.6" x14ac:dyDescent="0.3">
      <c r="A62" s="308" t="s">
        <v>350</v>
      </c>
    </row>
    <row r="63" spans="1:1" ht="15.6" x14ac:dyDescent="0.3">
      <c r="A63" s="308" t="s">
        <v>351</v>
      </c>
    </row>
    <row r="64" spans="1:1" ht="15.6" x14ac:dyDescent="0.3">
      <c r="A64" s="308" t="s">
        <v>352</v>
      </c>
    </row>
    <row r="65" spans="1:1" ht="15.6" customHeight="1" x14ac:dyDescent="0.3">
      <c r="A65" s="823" t="s">
        <v>1414</v>
      </c>
    </row>
    <row r="66" spans="1:1" ht="15.6" customHeight="1" x14ac:dyDescent="0.3">
      <c r="A66" s="823"/>
    </row>
    <row r="67" spans="1:1" ht="15.6" customHeight="1" x14ac:dyDescent="0.3">
      <c r="A67" s="823"/>
    </row>
    <row r="68" spans="1:1" ht="15.6" x14ac:dyDescent="0.3">
      <c r="A68" s="308" t="s">
        <v>353</v>
      </c>
    </row>
    <row r="69" spans="1:1" ht="15.6" x14ac:dyDescent="0.3">
      <c r="A69" s="308" t="s">
        <v>377</v>
      </c>
    </row>
    <row r="70" spans="1:1" ht="15.6" x14ac:dyDescent="0.3">
      <c r="A70" s="308" t="s">
        <v>355</v>
      </c>
    </row>
    <row r="71" spans="1:1" ht="15.6" x14ac:dyDescent="0.3">
      <c r="A71" s="308" t="str">
        <f>+'audit report'!A36</f>
        <v xml:space="preserve"> UDIN क्रमांक 22047723ASFMTC9302</v>
      </c>
    </row>
    <row r="72" spans="1:1" ht="15.6" x14ac:dyDescent="0.3">
      <c r="A72" s="308"/>
    </row>
    <row r="73" spans="1:1" ht="15.6" x14ac:dyDescent="0.3">
      <c r="A73" s="308"/>
    </row>
    <row r="74" spans="1:1" ht="15.6" x14ac:dyDescent="0.3">
      <c r="A74" s="309" t="s">
        <v>687</v>
      </c>
    </row>
    <row r="75" spans="1:1" ht="15.6" x14ac:dyDescent="0.3">
      <c r="A75" s="309" t="str">
        <f>+'audit report'!A39</f>
        <v xml:space="preserve"> दिनांक: ३१ ऑगस्ट २०२२</v>
      </c>
    </row>
  </sheetData>
  <mergeCells count="1">
    <mergeCell ref="A65:A67"/>
  </mergeCells>
  <pageMargins left="0.7" right="0.7" top="0.65" bottom="0.39" header="0.3" footer="0.3"/>
  <pageSetup paperSize="9" orientation="portrait" r:id="rId1"/>
  <rowBreaks count="2" manualBreakCount="2">
    <brk id="19" max="16383" man="1"/>
    <brk id="37" max="16383" man="1"/>
  </row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9"/>
  <sheetViews>
    <sheetView workbookViewId="0">
      <selection activeCell="J21" sqref="J21"/>
    </sheetView>
  </sheetViews>
  <sheetFormatPr defaultRowHeight="14.4" x14ac:dyDescent="0.3"/>
  <sheetData>
    <row r="2" spans="1:1" x14ac:dyDescent="0.3">
      <c r="A2" t="s">
        <v>1252</v>
      </c>
    </row>
    <row r="3" spans="1:1" x14ac:dyDescent="0.3">
      <c r="A3" t="s">
        <v>1253</v>
      </c>
    </row>
    <row r="4" spans="1:1" x14ac:dyDescent="0.3">
      <c r="A4" t="s">
        <v>1254</v>
      </c>
    </row>
    <row r="5" spans="1:1" x14ac:dyDescent="0.3">
      <c r="A5" t="s">
        <v>1255</v>
      </c>
    </row>
    <row r="6" spans="1:1" x14ac:dyDescent="0.3">
      <c r="A6" t="s">
        <v>1256</v>
      </c>
    </row>
    <row r="7" spans="1:1" x14ac:dyDescent="0.3">
      <c r="A7" t="s">
        <v>1257</v>
      </c>
    </row>
    <row r="8" spans="1:1" x14ac:dyDescent="0.3">
      <c r="A8" t="s">
        <v>1297</v>
      </c>
    </row>
    <row r="9" spans="1:1" x14ac:dyDescent="0.3">
      <c r="A9" t="s">
        <v>1298</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1"/>
  <sheetViews>
    <sheetView topLeftCell="A46" workbookViewId="0">
      <selection activeCell="A63" sqref="A63"/>
    </sheetView>
  </sheetViews>
  <sheetFormatPr defaultColWidth="11.44140625" defaultRowHeight="14.4" x14ac:dyDescent="0.3"/>
  <cols>
    <col min="1" max="1" width="102.109375" style="329" customWidth="1"/>
    <col min="2" max="16384" width="11.44140625" style="329"/>
  </cols>
  <sheetData>
    <row r="1" spans="1:1" ht="15.6" x14ac:dyDescent="0.3">
      <c r="A1" s="330" t="s">
        <v>1258</v>
      </c>
    </row>
    <row r="2" spans="1:1" ht="15.6" x14ac:dyDescent="0.3">
      <c r="A2" s="330"/>
    </row>
    <row r="3" spans="1:1" ht="15.6" x14ac:dyDescent="0.3">
      <c r="A3" s="330" t="s">
        <v>1259</v>
      </c>
    </row>
    <row r="4" spans="1:1" ht="15.6" x14ac:dyDescent="0.3">
      <c r="A4" s="351"/>
    </row>
    <row r="5" spans="1:1" ht="46.8" x14ac:dyDescent="0.3">
      <c r="A5" s="341" t="s">
        <v>1410</v>
      </c>
    </row>
    <row r="6" spans="1:1" ht="15.6" x14ac:dyDescent="0.3">
      <c r="A6" s="341"/>
    </row>
    <row r="7" spans="1:1" ht="15.6" x14ac:dyDescent="0.3">
      <c r="A7" s="330" t="s">
        <v>1260</v>
      </c>
    </row>
    <row r="8" spans="1:1" x14ac:dyDescent="0.3">
      <c r="A8" s="596"/>
    </row>
    <row r="9" spans="1:1" ht="15.6" x14ac:dyDescent="0.3">
      <c r="A9" s="351" t="s">
        <v>1261</v>
      </c>
    </row>
    <row r="10" spans="1:1" x14ac:dyDescent="0.3">
      <c r="A10" s="597"/>
    </row>
    <row r="11" spans="1:1" ht="62.4" x14ac:dyDescent="0.3">
      <c r="A11" s="598" t="s">
        <v>1262</v>
      </c>
    </row>
    <row r="12" spans="1:1" ht="15.6" x14ac:dyDescent="0.3">
      <c r="A12" s="341"/>
    </row>
    <row r="13" spans="1:1" ht="15.6" x14ac:dyDescent="0.3">
      <c r="A13" s="598" t="s">
        <v>1263</v>
      </c>
    </row>
    <row r="14" spans="1:1" ht="15.6" x14ac:dyDescent="0.3">
      <c r="A14" s="341"/>
    </row>
    <row r="15" spans="1:1" ht="78" x14ac:dyDescent="0.3">
      <c r="A15" s="341" t="s">
        <v>1264</v>
      </c>
    </row>
    <row r="16" spans="1:1" ht="15.6" x14ac:dyDescent="0.3">
      <c r="A16" s="341"/>
    </row>
    <row r="17" spans="1:1" s="599" customFormat="1" ht="15.6" x14ac:dyDescent="0.3">
      <c r="A17" s="330" t="s">
        <v>1265</v>
      </c>
    </row>
    <row r="18" spans="1:1" ht="15.6" x14ac:dyDescent="0.3">
      <c r="A18" s="341" t="s">
        <v>1266</v>
      </c>
    </row>
    <row r="19" spans="1:1" ht="18.75" customHeight="1" x14ac:dyDescent="0.3">
      <c r="A19" s="341" t="s">
        <v>1330</v>
      </c>
    </row>
    <row r="20" spans="1:1" ht="15.6" x14ac:dyDescent="0.3">
      <c r="A20" s="341" t="s">
        <v>1267</v>
      </c>
    </row>
    <row r="21" spans="1:1" ht="15.6" x14ac:dyDescent="0.3">
      <c r="A21" s="598" t="s">
        <v>1268</v>
      </c>
    </row>
    <row r="22" spans="1:1" ht="29.25" customHeight="1" x14ac:dyDescent="0.3">
      <c r="A22" s="600" t="s">
        <v>1269</v>
      </c>
    </row>
    <row r="23" spans="1:1" ht="15.6" x14ac:dyDescent="0.3">
      <c r="A23" s="341"/>
    </row>
    <row r="24" spans="1:1" s="599" customFormat="1" ht="15.6" x14ac:dyDescent="0.3">
      <c r="A24" s="330" t="s">
        <v>1270</v>
      </c>
    </row>
    <row r="25" spans="1:1" ht="46.8" x14ac:dyDescent="0.3">
      <c r="A25" s="341" t="s">
        <v>1271</v>
      </c>
    </row>
    <row r="26" spans="1:1" ht="15.6" x14ac:dyDescent="0.3">
      <c r="A26" s="341"/>
    </row>
    <row r="27" spans="1:1" s="599" customFormat="1" ht="15.6" x14ac:dyDescent="0.3">
      <c r="A27" s="330" t="s">
        <v>1272</v>
      </c>
    </row>
    <row r="28" spans="1:1" ht="31.2" x14ac:dyDescent="0.3">
      <c r="A28" s="341" t="s">
        <v>1273</v>
      </c>
    </row>
    <row r="29" spans="1:1" ht="15.6" x14ac:dyDescent="0.3">
      <c r="A29" s="341"/>
    </row>
    <row r="30" spans="1:1" ht="15.6" x14ac:dyDescent="0.3">
      <c r="A30" s="601" t="s">
        <v>1274</v>
      </c>
    </row>
    <row r="31" spans="1:1" ht="15.6" x14ac:dyDescent="0.3">
      <c r="A31" s="602" t="s">
        <v>1331</v>
      </c>
    </row>
    <row r="32" spans="1:1" ht="15.6" x14ac:dyDescent="0.3">
      <c r="A32" s="602" t="s">
        <v>6</v>
      </c>
    </row>
    <row r="33" spans="1:1" ht="15.6" x14ac:dyDescent="0.3">
      <c r="A33" s="602" t="s">
        <v>1275</v>
      </c>
    </row>
    <row r="34" spans="1:1" ht="15.6" x14ac:dyDescent="0.3">
      <c r="A34" s="341"/>
    </row>
    <row r="35" spans="1:1" ht="31.2" x14ac:dyDescent="0.3">
      <c r="A35" s="341" t="s">
        <v>1276</v>
      </c>
    </row>
    <row r="36" spans="1:1" ht="15.6" x14ac:dyDescent="0.3">
      <c r="A36" s="341"/>
    </row>
    <row r="37" spans="1:1" s="599" customFormat="1" ht="15.6" x14ac:dyDescent="0.3">
      <c r="A37" s="330" t="s">
        <v>1277</v>
      </c>
    </row>
    <row r="38" spans="1:1" ht="15.6" x14ac:dyDescent="0.3">
      <c r="A38" s="341" t="s">
        <v>1278</v>
      </c>
    </row>
    <row r="39" spans="1:1" ht="15.6" x14ac:dyDescent="0.3">
      <c r="A39" s="341"/>
    </row>
    <row r="40" spans="1:1" s="599" customFormat="1" ht="15.6" x14ac:dyDescent="0.3">
      <c r="A40" s="330" t="s">
        <v>1279</v>
      </c>
    </row>
    <row r="41" spans="1:1" ht="124.8" x14ac:dyDescent="0.3">
      <c r="A41" s="341" t="s">
        <v>1280</v>
      </c>
    </row>
    <row r="42" spans="1:1" ht="31.2" x14ac:dyDescent="0.3">
      <c r="A42" s="341" t="s">
        <v>1281</v>
      </c>
    </row>
    <row r="43" spans="1:1" ht="15.6" x14ac:dyDescent="0.3">
      <c r="A43" s="341"/>
    </row>
    <row r="44" spans="1:1" s="599" customFormat="1" ht="15.6" x14ac:dyDescent="0.3">
      <c r="A44" s="330" t="s">
        <v>1282</v>
      </c>
    </row>
    <row r="45" spans="1:1" ht="78" x14ac:dyDescent="0.3">
      <c r="A45" s="341" t="s">
        <v>1283</v>
      </c>
    </row>
    <row r="46" spans="1:1" ht="46.8" x14ac:dyDescent="0.3">
      <c r="A46" s="341" t="s">
        <v>1284</v>
      </c>
    </row>
    <row r="47" spans="1:1" ht="15.6" x14ac:dyDescent="0.3">
      <c r="A47" s="341"/>
    </row>
    <row r="48" spans="1:1" s="599" customFormat="1" ht="15.6" x14ac:dyDescent="0.3">
      <c r="A48" s="330" t="s">
        <v>1285</v>
      </c>
    </row>
    <row r="49" spans="1:1" ht="31.2" x14ac:dyDescent="0.3">
      <c r="A49" s="341" t="s">
        <v>1286</v>
      </c>
    </row>
    <row r="50" spans="1:1" ht="15.6" x14ac:dyDescent="0.3">
      <c r="A50" s="341"/>
    </row>
    <row r="51" spans="1:1" ht="15.6" x14ac:dyDescent="0.3">
      <c r="A51" s="330"/>
    </row>
  </sheetData>
  <pageMargins left="0.7" right="0.7" top="0.75" bottom="1.1200000000000001"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47"/>
  <sheetViews>
    <sheetView view="pageBreakPreview" topLeftCell="A16" zoomScale="60" zoomScaleNormal="100" workbookViewId="0">
      <selection activeCell="K31" sqref="K31"/>
    </sheetView>
  </sheetViews>
  <sheetFormatPr defaultColWidth="11.44140625" defaultRowHeight="14.4" x14ac:dyDescent="0.3"/>
  <cols>
    <col min="1" max="1" width="6.109375" style="329" customWidth="1"/>
    <col min="2" max="2" width="40.109375" style="329" customWidth="1"/>
    <col min="3" max="3" width="49.44140625" style="329" customWidth="1"/>
    <col min="4" max="4" width="11.44140625" style="329"/>
    <col min="5" max="5" width="7.33203125" style="329" bestFit="1" customWidth="1"/>
    <col min="6" max="6" width="12.5546875" style="329" bestFit="1" customWidth="1"/>
    <col min="7" max="16384" width="11.44140625" style="329"/>
  </cols>
  <sheetData>
    <row r="1" spans="1:7" ht="15.6" x14ac:dyDescent="0.3">
      <c r="A1" s="371">
        <v>8</v>
      </c>
      <c r="B1" s="353" t="s">
        <v>1287</v>
      </c>
      <c r="C1" s="353"/>
    </row>
    <row r="2" spans="1:7" ht="16.2" thickBot="1" x14ac:dyDescent="0.35">
      <c r="A2" s="330"/>
    </row>
    <row r="3" spans="1:7" s="334" customFormat="1" ht="31.8" thickBot="1" x14ac:dyDescent="0.35">
      <c r="A3" s="331" t="s">
        <v>378</v>
      </c>
      <c r="B3" s="332" t="s">
        <v>22</v>
      </c>
      <c r="C3" s="333" t="s">
        <v>419</v>
      </c>
    </row>
    <row r="4" spans="1:7" ht="15.6" x14ac:dyDescent="0.3">
      <c r="A4" s="819" t="s">
        <v>375</v>
      </c>
      <c r="B4" s="335" t="s">
        <v>421</v>
      </c>
      <c r="C4" s="335"/>
    </row>
    <row r="5" spans="1:7" ht="31.2" x14ac:dyDescent="0.3">
      <c r="A5" s="820"/>
      <c r="B5" s="336" t="s">
        <v>422</v>
      </c>
      <c r="C5" s="603" t="s">
        <v>330</v>
      </c>
    </row>
    <row r="6" spans="1:7" ht="16.2" thickBot="1" x14ac:dyDescent="0.35">
      <c r="A6" s="821"/>
      <c r="B6" s="337"/>
      <c r="C6" s="604"/>
    </row>
    <row r="7" spans="1:7" ht="15.6" x14ac:dyDescent="0.3">
      <c r="A7" s="819" t="s">
        <v>376</v>
      </c>
      <c r="B7" s="335" t="s">
        <v>423</v>
      </c>
      <c r="C7" s="603"/>
    </row>
    <row r="8" spans="1:7" ht="62.4" x14ac:dyDescent="0.3">
      <c r="A8" s="820"/>
      <c r="B8" s="336" t="s">
        <v>424</v>
      </c>
      <c r="C8" s="603" t="s">
        <v>330</v>
      </c>
    </row>
    <row r="9" spans="1:7" ht="16.2" thickBot="1" x14ac:dyDescent="0.35">
      <c r="A9" s="821"/>
      <c r="B9" s="340"/>
      <c r="C9" s="338"/>
    </row>
    <row r="10" spans="1:7" ht="15.6" x14ac:dyDescent="0.3">
      <c r="A10" s="330"/>
    </row>
    <row r="11" spans="1:7" ht="20.25" customHeight="1" x14ac:dyDescent="0.3">
      <c r="A11" s="605">
        <v>9</v>
      </c>
      <c r="B11" s="606" t="s">
        <v>1332</v>
      </c>
      <c r="C11" s="607"/>
    </row>
    <row r="12" spans="1:7" ht="42" customHeight="1" x14ac:dyDescent="0.3">
      <c r="B12" s="824" t="s">
        <v>1401</v>
      </c>
      <c r="C12" s="824"/>
    </row>
    <row r="13" spans="1:7" ht="21.75" customHeight="1" x14ac:dyDescent="0.3">
      <c r="A13" s="605">
        <v>10</v>
      </c>
      <c r="B13" s="608" t="s">
        <v>202</v>
      </c>
      <c r="C13" s="370"/>
      <c r="G13" s="609"/>
    </row>
    <row r="14" spans="1:7" ht="148.5" customHeight="1" x14ac:dyDescent="0.3">
      <c r="A14" s="329" t="s">
        <v>6</v>
      </c>
      <c r="B14" s="825" t="s">
        <v>1408</v>
      </c>
      <c r="C14" s="825"/>
    </row>
    <row r="15" spans="1:7" ht="63.75" customHeight="1" x14ac:dyDescent="0.3">
      <c r="A15" s="736">
        <v>11</v>
      </c>
      <c r="B15" s="824" t="s">
        <v>1337</v>
      </c>
      <c r="C15" s="824"/>
    </row>
    <row r="16" spans="1:7" ht="29.25" customHeight="1" x14ac:dyDescent="0.3">
      <c r="A16" s="605">
        <v>12</v>
      </c>
      <c r="B16" s="606" t="s">
        <v>1288</v>
      </c>
      <c r="C16" s="607"/>
    </row>
    <row r="17" spans="1:3" ht="32.25" customHeight="1" x14ac:dyDescent="0.3">
      <c r="B17" s="824" t="s">
        <v>434</v>
      </c>
      <c r="C17" s="824"/>
    </row>
    <row r="18" spans="1:3" ht="18.75" customHeight="1" x14ac:dyDescent="0.3">
      <c r="A18" s="605">
        <v>13</v>
      </c>
      <c r="B18" s="606" t="s">
        <v>1289</v>
      </c>
      <c r="C18" s="607"/>
    </row>
    <row r="19" spans="1:3" ht="129.75" customHeight="1" x14ac:dyDescent="0.3">
      <c r="B19" s="826" t="s">
        <v>1336</v>
      </c>
      <c r="C19" s="826"/>
    </row>
    <row r="20" spans="1:3" ht="15.6" x14ac:dyDescent="0.3">
      <c r="A20" s="351"/>
    </row>
    <row r="21" spans="1:3" s="734" customFormat="1" ht="15.6" x14ac:dyDescent="0.3">
      <c r="A21" s="733">
        <v>14</v>
      </c>
      <c r="B21" s="825" t="s">
        <v>1400</v>
      </c>
      <c r="C21" s="825"/>
    </row>
    <row r="22" spans="1:3" s="734" customFormat="1" ht="15.6" x14ac:dyDescent="0.3">
      <c r="A22" s="733"/>
      <c r="B22" s="735"/>
      <c r="C22" s="735"/>
    </row>
    <row r="23" spans="1:3" ht="49.5" customHeight="1" x14ac:dyDescent="0.3">
      <c r="A23" s="610">
        <v>15</v>
      </c>
      <c r="B23" s="824" t="s">
        <v>1290</v>
      </c>
      <c r="C23" s="824"/>
    </row>
    <row r="24" spans="1:3" ht="15.6" x14ac:dyDescent="0.3">
      <c r="A24" s="352"/>
    </row>
    <row r="25" spans="1:3" ht="45" customHeight="1" x14ac:dyDescent="0.3">
      <c r="A25" s="610">
        <v>16</v>
      </c>
      <c r="B25" s="826" t="s">
        <v>1291</v>
      </c>
      <c r="C25" s="826"/>
    </row>
    <row r="26" spans="1:3" ht="15.6" x14ac:dyDescent="0.3">
      <c r="A26" s="341"/>
    </row>
    <row r="27" spans="1:3" ht="24.75" customHeight="1" x14ac:dyDescent="0.3">
      <c r="A27" s="810" t="s">
        <v>350</v>
      </c>
      <c r="B27" s="810"/>
      <c r="C27" s="813" t="s">
        <v>1292</v>
      </c>
    </row>
    <row r="28" spans="1:3" ht="15.6" x14ac:dyDescent="0.3">
      <c r="A28" s="810" t="s">
        <v>439</v>
      </c>
      <c r="B28" s="810"/>
      <c r="C28" s="813"/>
    </row>
    <row r="29" spans="1:3" ht="15.6" x14ac:dyDescent="0.3">
      <c r="A29" s="810" t="s">
        <v>1293</v>
      </c>
      <c r="B29" s="810"/>
      <c r="C29" s="813"/>
    </row>
    <row r="30" spans="1:3" ht="15.6" customHeight="1" x14ac:dyDescent="0.3">
      <c r="A30" s="810" t="s">
        <v>1404</v>
      </c>
      <c r="B30" s="810"/>
      <c r="C30" s="813" t="s">
        <v>1404</v>
      </c>
    </row>
    <row r="31" spans="1:3" ht="47.25" customHeight="1" x14ac:dyDescent="0.3">
      <c r="A31" s="810"/>
      <c r="B31" s="810"/>
      <c r="C31" s="813"/>
    </row>
    <row r="32" spans="1:3" ht="15.6" customHeight="1" x14ac:dyDescent="0.3">
      <c r="A32" s="810" t="s">
        <v>441</v>
      </c>
      <c r="B32" s="810"/>
      <c r="C32" s="369" t="s">
        <v>1294</v>
      </c>
    </row>
    <row r="33" spans="1:6" ht="15.6" customHeight="1" x14ac:dyDescent="0.3">
      <c r="A33" s="810" t="s">
        <v>1295</v>
      </c>
      <c r="B33" s="810"/>
      <c r="C33" s="334"/>
    </row>
    <row r="34" spans="1:6" ht="17.25" customHeight="1" x14ac:dyDescent="0.3">
      <c r="A34" s="810" t="s">
        <v>1296</v>
      </c>
      <c r="B34" s="810"/>
    </row>
    <row r="35" spans="1:6" ht="15.6" x14ac:dyDescent="0.3">
      <c r="A35" s="341"/>
    </row>
    <row r="36" spans="1:6" ht="15.6" x14ac:dyDescent="0.3">
      <c r="A36" s="810" t="s">
        <v>10</v>
      </c>
      <c r="B36" s="810"/>
      <c r="C36" s="372" t="s">
        <v>6</v>
      </c>
    </row>
    <row r="37" spans="1:6" ht="15.6" x14ac:dyDescent="0.3">
      <c r="A37" s="810" t="s">
        <v>1308</v>
      </c>
      <c r="B37" s="810"/>
      <c r="C37" s="372" t="s">
        <v>6</v>
      </c>
    </row>
    <row r="38" spans="1:6" ht="15.6" x14ac:dyDescent="0.3">
      <c r="A38" s="353"/>
    </row>
    <row r="39" spans="1:6" ht="15.6" x14ac:dyDescent="0.3">
      <c r="A39" s="354"/>
    </row>
    <row r="46" spans="1:6" x14ac:dyDescent="0.3">
      <c r="F46" s="329">
        <v>4433365</v>
      </c>
    </row>
    <row r="47" spans="1:6" x14ac:dyDescent="0.3">
      <c r="F47" s="731">
        <f>+F46*2</f>
        <v>8866730</v>
      </c>
    </row>
  </sheetData>
  <mergeCells count="21">
    <mergeCell ref="C30:C31"/>
    <mergeCell ref="A32:B32"/>
    <mergeCell ref="A33:B33"/>
    <mergeCell ref="A34:B34"/>
    <mergeCell ref="A36:B36"/>
    <mergeCell ref="A37:B37"/>
    <mergeCell ref="A30:B31"/>
    <mergeCell ref="B19:C19"/>
    <mergeCell ref="B23:C23"/>
    <mergeCell ref="B25:C25"/>
    <mergeCell ref="A27:B27"/>
    <mergeCell ref="C27:C29"/>
    <mergeCell ref="A28:B28"/>
    <mergeCell ref="A29:B29"/>
    <mergeCell ref="B21:C21"/>
    <mergeCell ref="A4:A6"/>
    <mergeCell ref="A7:A9"/>
    <mergeCell ref="B12:C12"/>
    <mergeCell ref="B14:C14"/>
    <mergeCell ref="B17:C17"/>
    <mergeCell ref="B15:C15"/>
  </mergeCells>
  <pageMargins left="0.44" right="0.43" top="0.74803149606299213" bottom="0.74803149606299213" header="0.31496062992125984" footer="0.31496062992125984"/>
  <pageSetup paperSize="9" scale="98" fitToHeight="2"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41"/>
  <sheetViews>
    <sheetView topLeftCell="A31" workbookViewId="0">
      <selection activeCell="C49" sqref="C49"/>
    </sheetView>
  </sheetViews>
  <sheetFormatPr defaultRowHeight="14.4" x14ac:dyDescent="0.3"/>
  <cols>
    <col min="1" max="1" width="8.6640625" customWidth="1"/>
    <col min="2" max="2" width="39.44140625" customWidth="1"/>
    <col min="3" max="3" width="63.6640625" customWidth="1"/>
  </cols>
  <sheetData>
    <row r="1" spans="1:3" ht="15.6" x14ac:dyDescent="0.3">
      <c r="A1" s="399"/>
    </row>
    <row r="2" spans="1:3" x14ac:dyDescent="0.3">
      <c r="A2" s="827" t="s">
        <v>745</v>
      </c>
      <c r="B2" s="828"/>
      <c r="C2" s="828"/>
    </row>
    <row r="3" spans="1:3" ht="15.6" x14ac:dyDescent="0.3">
      <c r="A3" s="310"/>
    </row>
    <row r="4" spans="1:3" ht="36.75" customHeight="1" x14ac:dyDescent="0.3">
      <c r="A4" s="829" t="s">
        <v>746</v>
      </c>
      <c r="B4" s="829"/>
      <c r="C4" s="829"/>
    </row>
    <row r="5" spans="1:3" ht="15.6" x14ac:dyDescent="0.3">
      <c r="A5" s="830" t="s">
        <v>747</v>
      </c>
      <c r="B5" s="830"/>
      <c r="C5" s="830"/>
    </row>
    <row r="6" spans="1:3" s="426" customFormat="1" ht="15.6" x14ac:dyDescent="0.3">
      <c r="A6" s="831" t="s">
        <v>748</v>
      </c>
      <c r="B6" s="831"/>
      <c r="C6" s="831"/>
    </row>
    <row r="7" spans="1:3" ht="16.2" thickBot="1" x14ac:dyDescent="0.35">
      <c r="A7" s="310"/>
    </row>
    <row r="8" spans="1:3" ht="16.2" thickBot="1" x14ac:dyDescent="0.35">
      <c r="A8" s="101" t="s">
        <v>378</v>
      </c>
      <c r="B8" s="427" t="s">
        <v>22</v>
      </c>
      <c r="C8" s="427" t="s">
        <v>749</v>
      </c>
    </row>
    <row r="9" spans="1:3" ht="47.4" thickBot="1" x14ac:dyDescent="0.35">
      <c r="A9" s="428">
        <v>1</v>
      </c>
      <c r="B9" s="429" t="s">
        <v>750</v>
      </c>
      <c r="C9" s="429" t="s">
        <v>751</v>
      </c>
    </row>
    <row r="10" spans="1:3" ht="31.8" thickBot="1" x14ac:dyDescent="0.35">
      <c r="A10" s="428">
        <v>2</v>
      </c>
      <c r="B10" s="430" t="s">
        <v>752</v>
      </c>
      <c r="C10" s="429" t="s">
        <v>753</v>
      </c>
    </row>
    <row r="11" spans="1:3" ht="31.8" thickBot="1" x14ac:dyDescent="0.35">
      <c r="A11" s="428">
        <v>3</v>
      </c>
      <c r="B11" s="429" t="s">
        <v>754</v>
      </c>
      <c r="C11" s="429" t="s">
        <v>755</v>
      </c>
    </row>
    <row r="12" spans="1:3" ht="31.8" thickBot="1" x14ac:dyDescent="0.35">
      <c r="A12" s="428">
        <v>4</v>
      </c>
      <c r="B12" s="430" t="s">
        <v>756</v>
      </c>
      <c r="C12" s="429" t="s">
        <v>757</v>
      </c>
    </row>
    <row r="13" spans="1:3" ht="31.8" thickBot="1" x14ac:dyDescent="0.35">
      <c r="A13" s="428">
        <v>5</v>
      </c>
      <c r="B13" s="430" t="s">
        <v>758</v>
      </c>
      <c r="C13" s="429" t="s">
        <v>759</v>
      </c>
    </row>
    <row r="14" spans="1:3" ht="31.8" thickBot="1" x14ac:dyDescent="0.35">
      <c r="A14" s="428">
        <v>6</v>
      </c>
      <c r="B14" s="429" t="s">
        <v>760</v>
      </c>
      <c r="C14" s="429" t="s">
        <v>761</v>
      </c>
    </row>
    <row r="15" spans="1:3" ht="31.8" thickBot="1" x14ac:dyDescent="0.35">
      <c r="A15" s="428">
        <v>7</v>
      </c>
      <c r="B15" s="429" t="s">
        <v>762</v>
      </c>
      <c r="C15" s="429" t="s">
        <v>763</v>
      </c>
    </row>
    <row r="16" spans="1:3" ht="31.8" thickBot="1" x14ac:dyDescent="0.35">
      <c r="A16" s="428">
        <v>8</v>
      </c>
      <c r="B16" s="429" t="s">
        <v>764</v>
      </c>
      <c r="C16" s="429" t="s">
        <v>765</v>
      </c>
    </row>
    <row r="17" spans="1:3" ht="31.8" thickBot="1" x14ac:dyDescent="0.35">
      <c r="A17" s="428">
        <v>9</v>
      </c>
      <c r="B17" s="430" t="s">
        <v>766</v>
      </c>
      <c r="C17" s="429" t="s">
        <v>767</v>
      </c>
    </row>
    <row r="18" spans="1:3" ht="31.8" thickBot="1" x14ac:dyDescent="0.35">
      <c r="A18" s="428">
        <v>10</v>
      </c>
      <c r="B18" s="429" t="s">
        <v>768</v>
      </c>
      <c r="C18" s="429" t="s">
        <v>769</v>
      </c>
    </row>
    <row r="19" spans="1:3" ht="47.4" thickBot="1" x14ac:dyDescent="0.35">
      <c r="A19" s="428">
        <v>11</v>
      </c>
      <c r="B19" s="430" t="s">
        <v>770</v>
      </c>
      <c r="C19" s="429" t="s">
        <v>771</v>
      </c>
    </row>
    <row r="20" spans="1:3" ht="47.4" thickBot="1" x14ac:dyDescent="0.35">
      <c r="A20" s="428">
        <v>12</v>
      </c>
      <c r="B20" s="429" t="s">
        <v>772</v>
      </c>
      <c r="C20" s="429" t="s">
        <v>773</v>
      </c>
    </row>
    <row r="21" spans="1:3" ht="47.4" thickBot="1" x14ac:dyDescent="0.35">
      <c r="A21" s="428">
        <v>13</v>
      </c>
      <c r="B21" s="429" t="s">
        <v>774</v>
      </c>
      <c r="C21" s="429" t="s">
        <v>773</v>
      </c>
    </row>
    <row r="22" spans="1:3" ht="78.599999999999994" thickBot="1" x14ac:dyDescent="0.35">
      <c r="A22" s="431">
        <v>14</v>
      </c>
      <c r="B22" s="432" t="s">
        <v>775</v>
      </c>
      <c r="C22" s="433" t="s">
        <v>776</v>
      </c>
    </row>
    <row r="23" spans="1:3" ht="78.599999999999994" thickBot="1" x14ac:dyDescent="0.35">
      <c r="A23" s="434">
        <v>15</v>
      </c>
      <c r="B23" s="435" t="s">
        <v>777</v>
      </c>
      <c r="C23" s="435" t="s">
        <v>778</v>
      </c>
    </row>
    <row r="24" spans="1:3" ht="47.4" thickBot="1" x14ac:dyDescent="0.35">
      <c r="A24" s="428">
        <v>16</v>
      </c>
      <c r="B24" s="430" t="s">
        <v>779</v>
      </c>
      <c r="C24" s="674" t="s">
        <v>780</v>
      </c>
    </row>
    <row r="25" spans="1:3" ht="15.6" x14ac:dyDescent="0.3">
      <c r="A25" s="401"/>
    </row>
    <row r="26" spans="1:3" ht="79.5" customHeight="1" x14ac:dyDescent="0.3">
      <c r="A26" s="832" t="s">
        <v>781</v>
      </c>
      <c r="B26" s="832"/>
      <c r="C26" s="832"/>
    </row>
    <row r="27" spans="1:3" ht="15.6" x14ac:dyDescent="0.3">
      <c r="A27" s="309"/>
    </row>
    <row r="28" spans="1:3" ht="15.6" x14ac:dyDescent="0.3">
      <c r="A28" s="309"/>
    </row>
    <row r="29" spans="1:3" ht="14.25" customHeight="1" x14ac:dyDescent="0.3">
      <c r="A29" s="823" t="s">
        <v>350</v>
      </c>
      <c r="B29" s="823"/>
    </row>
    <row r="30" spans="1:3" ht="14.25" customHeight="1" x14ac:dyDescent="0.3">
      <c r="A30" s="823" t="s">
        <v>351</v>
      </c>
      <c r="B30" s="823"/>
    </row>
    <row r="31" spans="1:3" ht="14.25" customHeight="1" x14ac:dyDescent="0.3">
      <c r="A31" s="823" t="s">
        <v>352</v>
      </c>
      <c r="B31" s="823"/>
    </row>
    <row r="32" spans="1:3" ht="14.25" customHeight="1" x14ac:dyDescent="0.3">
      <c r="A32" s="823" t="s">
        <v>1423</v>
      </c>
      <c r="B32" s="823"/>
    </row>
    <row r="33" spans="1:2" ht="14.25" customHeight="1" x14ac:dyDescent="0.3">
      <c r="A33" s="823"/>
      <c r="B33" s="823"/>
    </row>
    <row r="34" spans="1:2" ht="15.6" customHeight="1" x14ac:dyDescent="0.3">
      <c r="A34" s="823"/>
      <c r="B34" s="823"/>
    </row>
    <row r="35" spans="1:2" ht="15.6" customHeight="1" x14ac:dyDescent="0.3">
      <c r="A35" s="823"/>
      <c r="B35" s="823"/>
    </row>
    <row r="36" spans="1:2" ht="14.25" customHeight="1" x14ac:dyDescent="0.3">
      <c r="A36" s="823" t="s">
        <v>353</v>
      </c>
      <c r="B36" s="823"/>
    </row>
    <row r="37" spans="1:2" ht="14.25" customHeight="1" x14ac:dyDescent="0.3">
      <c r="A37" s="823" t="s">
        <v>377</v>
      </c>
      <c r="B37" s="823"/>
    </row>
    <row r="38" spans="1:2" ht="14.25" customHeight="1" x14ac:dyDescent="0.3">
      <c r="A38" s="823" t="s">
        <v>355</v>
      </c>
      <c r="B38" s="823"/>
    </row>
    <row r="39" spans="1:2" ht="14.25" customHeight="1" x14ac:dyDescent="0.3">
      <c r="A39" s="823" t="str">
        <f>+'Audit report 1'!A71</f>
        <v xml:space="preserve"> UDIN क्रमांक 22047723ASFMTC9302</v>
      </c>
      <c r="B39" s="823"/>
    </row>
    <row r="40" spans="1:2" ht="14.25" customHeight="1" x14ac:dyDescent="0.3">
      <c r="A40" s="823" t="str">
        <f>+'Audit report 1'!A74</f>
        <v xml:space="preserve"> ठाणे</v>
      </c>
      <c r="B40" s="823"/>
    </row>
    <row r="41" spans="1:2" ht="15.6" x14ac:dyDescent="0.3">
      <c r="A41" s="730" t="str">
        <f>+'Audit report 1'!A75</f>
        <v xml:space="preserve"> दिनांक: 31 ऑगस्ट 2022</v>
      </c>
      <c r="B41" s="436"/>
    </row>
  </sheetData>
  <mergeCells count="14">
    <mergeCell ref="A40:B40"/>
    <mergeCell ref="A30:B30"/>
    <mergeCell ref="A31:B31"/>
    <mergeCell ref="A36:B36"/>
    <mergeCell ref="A37:B37"/>
    <mergeCell ref="A38:B38"/>
    <mergeCell ref="A39:B39"/>
    <mergeCell ref="A32:B35"/>
    <mergeCell ref="A2:C2"/>
    <mergeCell ref="A4:C4"/>
    <mergeCell ref="A5:C5"/>
    <mergeCell ref="A6:C6"/>
    <mergeCell ref="A26:C26"/>
    <mergeCell ref="A29:B29"/>
  </mergeCells>
  <pageMargins left="0.70866141732283472" right="0.70866141732283472" top="0.88" bottom="1.17" header="0.31496062992125984" footer="0.31496062992125984"/>
  <pageSetup paperSize="9" scale="78" fitToHeight="2"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6"/>
  <sheetViews>
    <sheetView view="pageBreakPreview" topLeftCell="A57" zoomScale="60" zoomScaleNormal="100" workbookViewId="0">
      <selection activeCell="A68" sqref="A68:K68"/>
    </sheetView>
  </sheetViews>
  <sheetFormatPr defaultRowHeight="14.4" x14ac:dyDescent="0.3"/>
  <cols>
    <col min="1" max="1" width="32.44140625" customWidth="1"/>
    <col min="2" max="2" width="15.33203125" customWidth="1"/>
    <col min="3" max="3" width="15" customWidth="1"/>
    <col min="4" max="4" width="19" customWidth="1"/>
    <col min="12" max="12" width="10.44140625" bestFit="1" customWidth="1"/>
  </cols>
  <sheetData>
    <row r="1" spans="1:12" ht="15.6" x14ac:dyDescent="0.3">
      <c r="A1" s="410" t="s">
        <v>379</v>
      </c>
    </row>
    <row r="2" spans="1:12" x14ac:dyDescent="0.3">
      <c r="A2" s="411"/>
    </row>
    <row r="3" spans="1:12" ht="94.8" customHeight="1" x14ac:dyDescent="0.3">
      <c r="A3" s="835" t="s">
        <v>1338</v>
      </c>
      <c r="B3" s="835"/>
      <c r="C3" s="835"/>
      <c r="D3" s="835"/>
      <c r="E3" s="835"/>
      <c r="F3" s="835"/>
      <c r="G3" s="835"/>
      <c r="H3" s="413"/>
      <c r="I3" s="413"/>
      <c r="J3" s="413"/>
      <c r="K3" s="413"/>
      <c r="L3" s="671">
        <v>44268</v>
      </c>
    </row>
    <row r="4" spans="1:12" ht="25.5" customHeight="1" x14ac:dyDescent="0.3">
      <c r="A4" s="834" t="s">
        <v>715</v>
      </c>
      <c r="B4" s="834"/>
      <c r="C4" s="834"/>
      <c r="D4" s="834"/>
      <c r="E4" s="834"/>
      <c r="F4" s="834"/>
      <c r="G4" s="834"/>
      <c r="H4" s="413"/>
      <c r="I4" s="413"/>
      <c r="J4" s="413"/>
      <c r="K4" s="413"/>
    </row>
    <row r="5" spans="1:12" ht="51" customHeight="1" x14ac:dyDescent="0.3">
      <c r="A5" s="835" t="s">
        <v>716</v>
      </c>
      <c r="B5" s="835"/>
      <c r="C5" s="835"/>
      <c r="D5" s="835"/>
      <c r="E5" s="835"/>
      <c r="F5" s="835"/>
      <c r="G5" s="835"/>
      <c r="H5" s="413"/>
      <c r="I5" s="413"/>
      <c r="J5" s="413"/>
      <c r="K5" s="413"/>
    </row>
    <row r="6" spans="1:12" ht="153" customHeight="1" x14ac:dyDescent="0.3">
      <c r="A6" s="836" t="s">
        <v>1409</v>
      </c>
      <c r="B6" s="836"/>
      <c r="C6" s="836"/>
      <c r="D6" s="836"/>
      <c r="E6" s="836"/>
      <c r="F6" s="836"/>
      <c r="G6" s="836"/>
      <c r="H6" s="413"/>
      <c r="I6" s="413"/>
      <c r="J6" s="413"/>
      <c r="K6" s="413"/>
    </row>
    <row r="7" spans="1:12" ht="15.75" customHeight="1" x14ac:dyDescent="0.3">
      <c r="A7" s="415"/>
      <c r="B7" s="415"/>
      <c r="C7" s="415"/>
      <c r="D7" s="415"/>
      <c r="E7" s="415"/>
      <c r="F7" s="415"/>
      <c r="G7" s="415"/>
      <c r="H7" s="416"/>
      <c r="I7" s="416"/>
      <c r="J7" s="416"/>
      <c r="K7" s="416"/>
    </row>
    <row r="8" spans="1:12" ht="15.6" x14ac:dyDescent="0.3">
      <c r="A8" s="834" t="s">
        <v>717</v>
      </c>
      <c r="B8" s="834"/>
      <c r="C8" s="834"/>
      <c r="D8" s="834"/>
      <c r="E8" s="834"/>
      <c r="F8" s="834"/>
      <c r="G8" s="834"/>
    </row>
    <row r="9" spans="1:12" ht="16.5" customHeight="1" x14ac:dyDescent="0.3">
      <c r="A9" s="837" t="s">
        <v>718</v>
      </c>
      <c r="B9" s="837"/>
      <c r="C9" s="837"/>
      <c r="D9" s="837"/>
      <c r="E9" s="837"/>
      <c r="F9" s="837"/>
      <c r="G9" s="837"/>
      <c r="H9" s="417"/>
      <c r="I9" s="417"/>
      <c r="J9" s="417"/>
      <c r="K9" s="417"/>
    </row>
    <row r="10" spans="1:12" ht="88.2" customHeight="1" x14ac:dyDescent="0.3">
      <c r="A10" s="835" t="s">
        <v>1411</v>
      </c>
      <c r="B10" s="835"/>
      <c r="C10" s="835"/>
      <c r="D10" s="835"/>
      <c r="E10" s="835"/>
      <c r="F10" s="835"/>
      <c r="G10" s="835"/>
      <c r="H10" s="414"/>
      <c r="I10" s="414"/>
      <c r="J10" s="414"/>
      <c r="K10" s="414"/>
    </row>
    <row r="11" spans="1:12" ht="15.6" x14ac:dyDescent="0.3">
      <c r="A11" s="310"/>
    </row>
    <row r="12" spans="1:12" ht="15" customHeight="1" x14ac:dyDescent="0.3">
      <c r="A12" s="833" t="s">
        <v>719</v>
      </c>
      <c r="B12" s="833"/>
      <c r="C12" s="833"/>
      <c r="D12" s="833"/>
      <c r="E12" s="833"/>
      <c r="F12" s="833"/>
      <c r="G12" s="833"/>
      <c r="H12" s="414"/>
      <c r="I12" s="414"/>
      <c r="J12" s="414"/>
      <c r="K12" s="414"/>
    </row>
    <row r="13" spans="1:12" ht="30.75" customHeight="1" x14ac:dyDescent="0.3">
      <c r="A13" s="837" t="s">
        <v>387</v>
      </c>
      <c r="B13" s="837"/>
      <c r="C13" s="837"/>
      <c r="D13" s="837"/>
      <c r="E13" s="837"/>
      <c r="F13" s="837"/>
      <c r="G13" s="837"/>
      <c r="H13" s="414"/>
      <c r="I13" s="414"/>
      <c r="J13" s="414"/>
      <c r="K13" s="414"/>
    </row>
    <row r="14" spans="1:12" ht="15" customHeight="1" x14ac:dyDescent="0.3">
      <c r="A14" s="846" t="s">
        <v>720</v>
      </c>
      <c r="B14" s="846"/>
      <c r="C14" s="846"/>
      <c r="D14" s="846"/>
      <c r="E14" s="846"/>
      <c r="F14" s="846"/>
      <c r="G14" s="846"/>
      <c r="H14" s="414"/>
      <c r="I14" s="414"/>
      <c r="J14" s="414"/>
      <c r="K14" s="414"/>
    </row>
    <row r="15" spans="1:12" ht="34.5" customHeight="1" x14ac:dyDescent="0.3">
      <c r="A15" s="838" t="s">
        <v>721</v>
      </c>
      <c r="B15" s="838"/>
      <c r="C15" s="838"/>
      <c r="D15" s="838"/>
      <c r="E15" s="838"/>
      <c r="F15" s="838"/>
      <c r="G15" s="838"/>
      <c r="H15" s="414"/>
      <c r="I15" s="414"/>
      <c r="J15" s="414"/>
      <c r="K15" s="414"/>
      <c r="L15" s="414"/>
    </row>
    <row r="16" spans="1:12" ht="16.2" thickBot="1" x14ac:dyDescent="0.35">
      <c r="A16" s="310"/>
    </row>
    <row r="17" spans="1:12" ht="72.599999999999994" thickBot="1" x14ac:dyDescent="0.35">
      <c r="A17" s="685" t="s">
        <v>722</v>
      </c>
      <c r="B17" s="682" t="s">
        <v>723</v>
      </c>
      <c r="C17" s="682" t="s">
        <v>724</v>
      </c>
      <c r="D17" s="419" t="s">
        <v>725</v>
      </c>
    </row>
    <row r="18" spans="1:12" x14ac:dyDescent="0.3">
      <c r="A18" s="686"/>
      <c r="B18" s="678"/>
      <c r="C18" s="678"/>
      <c r="D18" s="679"/>
    </row>
    <row r="19" spans="1:12" x14ac:dyDescent="0.3">
      <c r="A19" s="687" t="s">
        <v>726</v>
      </c>
      <c r="B19" s="683">
        <f>+ बी.एस!E16</f>
        <v>2384949</v>
      </c>
      <c r="C19" s="738">
        <v>0</v>
      </c>
      <c r="D19" s="680">
        <f>+C19-B19</f>
        <v>-2384949</v>
      </c>
    </row>
    <row r="20" spans="1:12" x14ac:dyDescent="0.3">
      <c r="A20" s="687" t="s">
        <v>146</v>
      </c>
      <c r="B20" s="683">
        <f>+ बी.एस!E17</f>
        <v>2680868</v>
      </c>
      <c r="C20" s="683">
        <f>+'Schedule 6 fixed deposits'!M16</f>
        <v>2680868</v>
      </c>
      <c r="D20" s="680">
        <f>+C20-B20</f>
        <v>0</v>
      </c>
    </row>
    <row r="21" spans="1:12" x14ac:dyDescent="0.3">
      <c r="A21" s="687" t="s">
        <v>147</v>
      </c>
      <c r="B21" s="683">
        <f>+ बी.एस!E18</f>
        <v>8043152</v>
      </c>
      <c r="C21" s="683">
        <f>+'Schedule 6 fixed deposits'!M10</f>
        <v>8043152</v>
      </c>
      <c r="D21" s="680">
        <f>+C21-B21</f>
        <v>0</v>
      </c>
    </row>
    <row r="22" spans="1:12" x14ac:dyDescent="0.3">
      <c r="A22" s="687" t="s">
        <v>148</v>
      </c>
      <c r="B22" s="683">
        <f>+ बी.एस!E19</f>
        <v>38400</v>
      </c>
      <c r="C22" s="738">
        <v>0</v>
      </c>
      <c r="D22" s="680">
        <f>+C22-B22</f>
        <v>-38400</v>
      </c>
    </row>
    <row r="23" spans="1:12" ht="15" thickBot="1" x14ac:dyDescent="0.35">
      <c r="A23" s="688" t="s">
        <v>28</v>
      </c>
      <c r="B23" s="684">
        <f>SUM(B19:B22)</f>
        <v>13147369</v>
      </c>
      <c r="C23" s="684">
        <f>SUM(C19:C22)</f>
        <v>10724020</v>
      </c>
      <c r="D23" s="681">
        <f>+C23-B23</f>
        <v>-2423349</v>
      </c>
    </row>
    <row r="24" spans="1:12" ht="15.6" thickTop="1" thickBot="1" x14ac:dyDescent="0.35">
      <c r="A24" s="689"/>
      <c r="B24" s="420"/>
      <c r="C24" s="420"/>
      <c r="D24" s="421"/>
    </row>
    <row r="26" spans="1:12" ht="53.25" customHeight="1" x14ac:dyDescent="0.3">
      <c r="A26" s="839" t="s">
        <v>1345</v>
      </c>
      <c r="B26" s="839"/>
      <c r="C26" s="839"/>
      <c r="D26" s="839"/>
      <c r="E26" s="839"/>
      <c r="F26" s="839"/>
      <c r="G26" s="839"/>
      <c r="H26" s="422"/>
      <c r="I26" s="422"/>
      <c r="J26" s="422"/>
      <c r="K26" s="422"/>
      <c r="L26" s="422"/>
    </row>
    <row r="27" spans="1:12" ht="15.6" x14ac:dyDescent="0.3">
      <c r="A27" s="310"/>
    </row>
    <row r="28" spans="1:12" ht="15" customHeight="1" x14ac:dyDescent="0.3">
      <c r="A28" s="834" t="s">
        <v>727</v>
      </c>
      <c r="B28" s="834"/>
      <c r="C28" s="834"/>
      <c r="D28" s="834"/>
      <c r="E28" s="834"/>
      <c r="F28" s="834"/>
      <c r="G28" s="834"/>
      <c r="H28" s="424"/>
      <c r="I28" s="424"/>
      <c r="J28" s="424"/>
      <c r="K28" s="424"/>
    </row>
    <row r="29" spans="1:12" ht="40.799999999999997" customHeight="1" x14ac:dyDescent="0.3">
      <c r="A29" s="838" t="s">
        <v>389</v>
      </c>
      <c r="B29" s="838"/>
      <c r="C29" s="838"/>
      <c r="D29" s="838"/>
      <c r="E29" s="838"/>
      <c r="F29" s="838"/>
      <c r="G29" s="838"/>
      <c r="H29" s="424"/>
      <c r="I29" s="424"/>
      <c r="J29" s="424"/>
      <c r="K29" s="424"/>
    </row>
    <row r="30" spans="1:12" ht="15.6" x14ac:dyDescent="0.3">
      <c r="A30" s="310"/>
    </row>
    <row r="31" spans="1:12" ht="15" customHeight="1" x14ac:dyDescent="0.3">
      <c r="A31" s="840" t="s">
        <v>728</v>
      </c>
      <c r="B31" s="840"/>
      <c r="C31" s="840"/>
      <c r="D31" s="840"/>
      <c r="E31" s="840"/>
      <c r="F31" s="840"/>
      <c r="G31" s="840"/>
      <c r="H31" s="424"/>
      <c r="I31" s="424"/>
      <c r="J31" s="424"/>
      <c r="K31" s="424"/>
    </row>
    <row r="32" spans="1:12" ht="48" customHeight="1" x14ac:dyDescent="0.3">
      <c r="A32" s="847" t="s">
        <v>1347</v>
      </c>
      <c r="B32" s="847"/>
      <c r="C32" s="847"/>
      <c r="D32" s="847"/>
      <c r="E32" s="847"/>
      <c r="F32" s="847"/>
      <c r="G32" s="847"/>
      <c r="H32" s="424"/>
      <c r="I32" s="424"/>
      <c r="J32" s="424"/>
      <c r="K32" s="424"/>
    </row>
    <row r="33" spans="1:12" ht="15.6" x14ac:dyDescent="0.3">
      <c r="A33" s="310"/>
    </row>
    <row r="34" spans="1:12" ht="15" customHeight="1" x14ac:dyDescent="0.3">
      <c r="A34" s="840" t="s">
        <v>731</v>
      </c>
      <c r="B34" s="840"/>
      <c r="C34" s="840"/>
      <c r="D34" s="840"/>
      <c r="E34" s="840"/>
      <c r="F34" s="840"/>
      <c r="G34" s="840"/>
      <c r="H34" s="424"/>
      <c r="I34" s="424"/>
      <c r="J34" s="424"/>
      <c r="K34" s="424"/>
    </row>
    <row r="35" spans="1:12" ht="49.5" customHeight="1" x14ac:dyDescent="0.3">
      <c r="A35" s="847" t="s">
        <v>732</v>
      </c>
      <c r="B35" s="847"/>
      <c r="C35" s="847"/>
      <c r="D35" s="847"/>
      <c r="E35" s="847"/>
      <c r="F35" s="847"/>
      <c r="G35" s="847"/>
      <c r="H35" s="424"/>
      <c r="I35" s="424"/>
      <c r="J35" s="424"/>
      <c r="K35" s="424"/>
    </row>
    <row r="36" spans="1:12" ht="15.6" x14ac:dyDescent="0.3">
      <c r="A36" s="312"/>
    </row>
    <row r="37" spans="1:12" ht="15" customHeight="1" x14ac:dyDescent="0.3">
      <c r="A37" s="727" t="s">
        <v>1394</v>
      </c>
      <c r="B37" s="424"/>
      <c r="C37" s="424"/>
      <c r="D37" s="424"/>
      <c r="E37" s="424"/>
      <c r="F37" s="424"/>
      <c r="G37" s="424"/>
      <c r="H37" s="424"/>
      <c r="I37" s="424"/>
      <c r="J37" s="424"/>
      <c r="K37" s="424"/>
    </row>
    <row r="38" spans="1:12" ht="27.75" customHeight="1" x14ac:dyDescent="0.3">
      <c r="A38" s="842" t="s">
        <v>733</v>
      </c>
      <c r="B38" s="842"/>
      <c r="C38" s="842"/>
      <c r="D38" s="842"/>
      <c r="E38" s="842"/>
      <c r="F38" s="842"/>
      <c r="G38" s="842"/>
      <c r="H38" s="423"/>
      <c r="I38" s="423"/>
      <c r="J38" s="423"/>
      <c r="K38" s="423"/>
    </row>
    <row r="39" spans="1:12" ht="15" customHeight="1" x14ac:dyDescent="0.3">
      <c r="A39" s="843" t="s">
        <v>6</v>
      </c>
      <c r="B39" s="843"/>
      <c r="C39" s="843"/>
      <c r="D39" s="412" t="s">
        <v>6</v>
      </c>
      <c r="E39" s="412"/>
      <c r="F39" s="412"/>
      <c r="G39" s="412"/>
      <c r="H39" s="423"/>
      <c r="I39" s="423"/>
      <c r="J39" s="423"/>
      <c r="K39" s="423"/>
    </row>
    <row r="40" spans="1:12" ht="15" customHeight="1" x14ac:dyDescent="0.3">
      <c r="A40" s="844" t="s">
        <v>734</v>
      </c>
      <c r="B40" s="845"/>
      <c r="C40" s="845"/>
      <c r="D40" s="424"/>
      <c r="E40" s="424"/>
      <c r="F40" s="424"/>
      <c r="G40" s="424"/>
      <c r="H40" s="424"/>
      <c r="I40" s="424"/>
      <c r="J40" s="424"/>
      <c r="K40" s="424"/>
    </row>
    <row r="41" spans="1:12" ht="15.75" customHeight="1" x14ac:dyDescent="0.3">
      <c r="A41" s="844" t="s">
        <v>735</v>
      </c>
      <c r="B41" s="845"/>
      <c r="C41" s="845"/>
      <c r="D41" s="424"/>
      <c r="E41" s="424"/>
      <c r="F41" s="424"/>
      <c r="G41" s="424"/>
      <c r="H41" s="424"/>
      <c r="I41" s="424"/>
      <c r="J41" s="424"/>
      <c r="K41" s="424"/>
      <c r="L41" s="424"/>
    </row>
    <row r="42" spans="1:12" x14ac:dyDescent="0.3">
      <c r="A42" s="844" t="s">
        <v>736</v>
      </c>
      <c r="B42" s="845"/>
      <c r="C42" s="845"/>
    </row>
    <row r="43" spans="1:12" x14ac:dyDescent="0.3">
      <c r="A43" s="844" t="s">
        <v>737</v>
      </c>
      <c r="B43" s="845"/>
      <c r="C43" s="845"/>
    </row>
    <row r="44" spans="1:12" ht="42" customHeight="1" x14ac:dyDescent="0.3">
      <c r="A44" s="847" t="s">
        <v>738</v>
      </c>
      <c r="B44" s="847"/>
      <c r="C44" s="847"/>
      <c r="D44" s="847"/>
      <c r="E44" s="847"/>
      <c r="F44" s="847"/>
      <c r="G44" s="847"/>
      <c r="H44" s="422"/>
      <c r="I44" s="422"/>
      <c r="J44" s="422"/>
    </row>
    <row r="45" spans="1:12" ht="21.75" customHeight="1" x14ac:dyDescent="0.3">
      <c r="A45" s="829" t="s">
        <v>739</v>
      </c>
      <c r="B45" s="829"/>
      <c r="C45" s="829"/>
      <c r="D45" s="829"/>
      <c r="E45" s="829"/>
      <c r="F45" s="829"/>
      <c r="G45" s="829"/>
      <c r="H45" s="422"/>
      <c r="I45" s="422"/>
      <c r="J45" s="422"/>
    </row>
    <row r="46" spans="1:12" ht="21.75" customHeight="1" x14ac:dyDescent="0.3">
      <c r="A46" s="848"/>
      <c r="B46" s="848"/>
      <c r="C46" s="848"/>
      <c r="D46" s="848"/>
      <c r="E46" s="848"/>
      <c r="F46" s="848"/>
      <c r="G46" s="848"/>
      <c r="H46" s="422"/>
      <c r="I46" s="422"/>
      <c r="J46" s="422"/>
    </row>
    <row r="47" spans="1:12" ht="15" customHeight="1" x14ac:dyDescent="0.3">
      <c r="A47" s="413" t="s">
        <v>1412</v>
      </c>
      <c r="B47" s="424"/>
      <c r="C47" s="424"/>
      <c r="D47" s="424"/>
      <c r="E47" s="424"/>
      <c r="F47" s="424"/>
      <c r="G47" s="424"/>
      <c r="H47" s="424"/>
      <c r="I47" s="424"/>
      <c r="J47" s="424"/>
      <c r="K47" s="424"/>
    </row>
    <row r="48" spans="1:12" ht="63" customHeight="1" x14ac:dyDescent="0.3">
      <c r="A48" s="847" t="s">
        <v>740</v>
      </c>
      <c r="B48" s="847"/>
      <c r="C48" s="847"/>
      <c r="D48" s="847"/>
      <c r="E48" s="847"/>
      <c r="F48" s="847"/>
      <c r="G48" s="847"/>
      <c r="H48" s="424"/>
      <c r="I48" s="424"/>
      <c r="J48" s="424"/>
      <c r="K48" s="424"/>
    </row>
    <row r="49" spans="1:12" ht="15.6" x14ac:dyDescent="0.3">
      <c r="A49" s="729"/>
      <c r="B49" s="729"/>
      <c r="C49" s="729"/>
      <c r="D49" s="729"/>
      <c r="E49" s="729"/>
      <c r="F49" s="729"/>
      <c r="G49" s="729"/>
      <c r="H49" s="424"/>
      <c r="I49" s="424"/>
      <c r="J49" s="424"/>
      <c r="K49" s="424"/>
    </row>
    <row r="50" spans="1:12" ht="15" customHeight="1" x14ac:dyDescent="0.3">
      <c r="A50" s="834" t="s">
        <v>1395</v>
      </c>
      <c r="B50" s="834"/>
      <c r="C50" s="834"/>
      <c r="D50" s="834"/>
      <c r="E50" s="834"/>
      <c r="F50" s="834"/>
      <c r="G50" s="834"/>
      <c r="H50" s="424"/>
      <c r="I50" s="424"/>
      <c r="J50" s="424"/>
      <c r="K50" s="424"/>
    </row>
    <row r="51" spans="1:12" ht="61.5" customHeight="1" x14ac:dyDescent="0.3">
      <c r="A51" s="847" t="s">
        <v>741</v>
      </c>
      <c r="B51" s="847"/>
      <c r="C51" s="847"/>
      <c r="D51" s="847"/>
      <c r="E51" s="847"/>
      <c r="F51" s="847"/>
      <c r="G51" s="847"/>
      <c r="H51" s="424"/>
      <c r="I51" s="424"/>
      <c r="J51" s="424"/>
      <c r="K51" s="424"/>
    </row>
    <row r="52" spans="1:12" ht="15.6" x14ac:dyDescent="0.3">
      <c r="A52" s="310"/>
    </row>
    <row r="53" spans="1:12" ht="15" customHeight="1" x14ac:dyDescent="0.3">
      <c r="A53" s="416" t="s">
        <v>1396</v>
      </c>
      <c r="B53" s="424"/>
      <c r="C53" s="424"/>
      <c r="D53" s="424"/>
      <c r="E53" s="424"/>
      <c r="F53" s="424"/>
      <c r="G53" s="424"/>
      <c r="H53" s="424"/>
      <c r="I53" s="424"/>
      <c r="J53" s="424"/>
      <c r="K53" s="424"/>
      <c r="L53" s="424"/>
    </row>
    <row r="54" spans="1:12" ht="44.25" customHeight="1" x14ac:dyDescent="0.3">
      <c r="A54" s="849" t="s">
        <v>742</v>
      </c>
      <c r="B54" s="849"/>
      <c r="C54" s="849"/>
      <c r="D54" s="849"/>
      <c r="E54" s="849"/>
      <c r="F54" s="849"/>
      <c r="G54" s="849"/>
      <c r="H54" s="424"/>
      <c r="I54" s="424"/>
      <c r="J54" s="424"/>
      <c r="K54" s="424"/>
      <c r="L54" s="424"/>
    </row>
    <row r="55" spans="1:12" ht="15.6" x14ac:dyDescent="0.3">
      <c r="A55" s="310"/>
    </row>
    <row r="56" spans="1:12" ht="15" customHeight="1" x14ac:dyDescent="0.3">
      <c r="A56" s="416" t="s">
        <v>1397</v>
      </c>
      <c r="B56" s="424"/>
      <c r="C56" s="424"/>
      <c r="D56" s="424"/>
      <c r="E56" s="424"/>
      <c r="F56" s="424"/>
      <c r="G56" s="424"/>
      <c r="H56" s="424"/>
      <c r="I56" s="424"/>
      <c r="J56" s="424"/>
      <c r="K56" s="424"/>
      <c r="L56" s="424"/>
    </row>
    <row r="57" spans="1:12" ht="63" customHeight="1" x14ac:dyDescent="0.3">
      <c r="A57" s="847" t="s">
        <v>1348</v>
      </c>
      <c r="B57" s="847"/>
      <c r="C57" s="847"/>
      <c r="D57" s="847"/>
      <c r="E57" s="847"/>
      <c r="F57" s="847"/>
      <c r="G57" s="847"/>
      <c r="H57" s="424"/>
      <c r="I57" s="424"/>
      <c r="J57" s="673" t="s">
        <v>1346</v>
      </c>
      <c r="K57" s="424"/>
      <c r="L57" s="424"/>
    </row>
    <row r="58" spans="1:12" ht="17.25" customHeight="1" x14ac:dyDescent="0.3">
      <c r="A58" s="425"/>
      <c r="B58" s="425"/>
      <c r="C58" s="425"/>
      <c r="D58" s="425"/>
      <c r="E58" s="425"/>
      <c r="F58" s="425"/>
      <c r="G58" s="425"/>
      <c r="H58" s="422"/>
      <c r="I58" s="422"/>
      <c r="J58" s="422"/>
      <c r="K58" s="422"/>
      <c r="L58" s="422"/>
    </row>
    <row r="59" spans="1:12" ht="15" customHeight="1" x14ac:dyDescent="0.3">
      <c r="A59" s="834" t="s">
        <v>1398</v>
      </c>
      <c r="B59" s="834"/>
      <c r="C59" s="834"/>
      <c r="D59" s="834"/>
      <c r="E59" s="834"/>
      <c r="F59" s="834"/>
      <c r="G59" s="834"/>
      <c r="H59" s="424"/>
      <c r="I59" s="424"/>
      <c r="J59" s="424"/>
      <c r="K59" s="424"/>
    </row>
    <row r="60" spans="1:12" ht="83.25" customHeight="1" x14ac:dyDescent="0.3">
      <c r="A60" s="847" t="s">
        <v>1349</v>
      </c>
      <c r="B60" s="847"/>
      <c r="C60" s="847"/>
      <c r="D60" s="847"/>
      <c r="E60" s="847"/>
      <c r="F60" s="847"/>
      <c r="G60" s="847"/>
      <c r="H60" s="424"/>
      <c r="I60" s="424"/>
      <c r="J60" s="424"/>
      <c r="K60" s="424"/>
      <c r="L60" s="424"/>
    </row>
    <row r="61" spans="1:12" ht="28.5" customHeight="1" x14ac:dyDescent="0.3">
      <c r="A61" s="425"/>
      <c r="B61" s="425"/>
      <c r="C61" s="425"/>
      <c r="D61" s="425"/>
      <c r="E61" s="425"/>
      <c r="F61" s="425"/>
      <c r="G61" s="425"/>
      <c r="H61" s="424"/>
      <c r="I61" s="424"/>
      <c r="J61" s="424"/>
      <c r="K61" s="424"/>
      <c r="L61" s="424"/>
    </row>
    <row r="62" spans="1:12" ht="15" customHeight="1" x14ac:dyDescent="0.3">
      <c r="A62" s="841" t="s">
        <v>1399</v>
      </c>
      <c r="B62" s="841"/>
      <c r="C62" s="841"/>
      <c r="D62" s="841"/>
      <c r="E62" s="841"/>
      <c r="F62" s="841"/>
      <c r="G62" s="841"/>
      <c r="H62" s="424"/>
      <c r="I62" s="424"/>
      <c r="J62" s="424"/>
      <c r="K62" s="424"/>
      <c r="L62" s="424"/>
    </row>
    <row r="63" spans="1:12" s="358" customFormat="1" ht="57" customHeight="1" x14ac:dyDescent="0.3">
      <c r="A63" s="839" t="s">
        <v>1413</v>
      </c>
      <c r="B63" s="839"/>
      <c r="C63" s="839"/>
      <c r="D63" s="839"/>
      <c r="E63" s="839"/>
      <c r="F63" s="839"/>
      <c r="G63" s="839"/>
      <c r="H63" s="737"/>
      <c r="I63" s="737"/>
      <c r="J63" s="737"/>
      <c r="K63" s="737"/>
    </row>
    <row r="64" spans="1:12" ht="15.6" x14ac:dyDescent="0.3">
      <c r="A64" s="310"/>
    </row>
    <row r="65" spans="1:11" ht="15.6" x14ac:dyDescent="0.3">
      <c r="A65" s="310"/>
    </row>
    <row r="66" spans="1:11" x14ac:dyDescent="0.3">
      <c r="A66" s="841" t="s">
        <v>350</v>
      </c>
      <c r="B66" s="845"/>
      <c r="C66" s="845"/>
      <c r="D66" s="845"/>
      <c r="E66" s="845"/>
      <c r="F66" s="845"/>
      <c r="G66" s="845"/>
      <c r="H66" s="845"/>
      <c r="I66" s="845"/>
      <c r="J66" s="845"/>
      <c r="K66" s="845"/>
    </row>
    <row r="67" spans="1:11" x14ac:dyDescent="0.3">
      <c r="A67" s="841" t="s">
        <v>351</v>
      </c>
      <c r="B67" s="845"/>
      <c r="C67" s="845"/>
      <c r="D67" s="845"/>
      <c r="E67" s="845"/>
      <c r="F67" s="845"/>
      <c r="G67" s="845"/>
      <c r="H67" s="845"/>
      <c r="I67" s="845"/>
      <c r="J67" s="845"/>
      <c r="K67" s="845"/>
    </row>
    <row r="68" spans="1:11" x14ac:dyDescent="0.3">
      <c r="A68" s="841" t="s">
        <v>352</v>
      </c>
      <c r="B68" s="845"/>
      <c r="C68" s="845"/>
      <c r="D68" s="845"/>
      <c r="E68" s="845"/>
      <c r="F68" s="845"/>
      <c r="G68" s="845"/>
      <c r="H68" s="845"/>
      <c r="I68" s="845"/>
      <c r="J68" s="845"/>
      <c r="K68" s="845"/>
    </row>
    <row r="69" spans="1:11" ht="15.6" customHeight="1" x14ac:dyDescent="0.3">
      <c r="A69" s="823" t="s">
        <v>1414</v>
      </c>
      <c r="B69" s="823"/>
    </row>
    <row r="70" spans="1:11" ht="15.6" customHeight="1" x14ac:dyDescent="0.3">
      <c r="A70" s="823"/>
      <c r="B70" s="823"/>
    </row>
    <row r="71" spans="1:11" ht="15.6" customHeight="1" x14ac:dyDescent="0.3">
      <c r="A71" s="823"/>
      <c r="B71" s="823"/>
    </row>
    <row r="72" spans="1:11" ht="15.6" customHeight="1" x14ac:dyDescent="0.3">
      <c r="A72" s="823"/>
      <c r="B72" s="823"/>
    </row>
    <row r="73" spans="1:11" ht="14.4" customHeight="1" x14ac:dyDescent="0.3">
      <c r="A73" s="841" t="s">
        <v>353</v>
      </c>
      <c r="B73" s="841"/>
      <c r="C73" s="841"/>
      <c r="D73" s="841"/>
      <c r="E73" s="841"/>
      <c r="F73" s="841"/>
      <c r="G73" s="841"/>
      <c r="H73" s="424"/>
      <c r="I73" s="424"/>
      <c r="J73" s="424"/>
      <c r="K73" s="424"/>
    </row>
    <row r="74" spans="1:11" ht="14.4" customHeight="1" x14ac:dyDescent="0.3">
      <c r="A74" s="841" t="s">
        <v>354</v>
      </c>
      <c r="B74" s="841"/>
      <c r="C74" s="841"/>
      <c r="D74" s="841"/>
      <c r="E74" s="841"/>
      <c r="F74" s="841"/>
      <c r="G74" s="841"/>
      <c r="H74" s="739"/>
      <c r="I74" s="739"/>
      <c r="J74" s="739"/>
    </row>
    <row r="75" spans="1:11" ht="14.4" customHeight="1" x14ac:dyDescent="0.3">
      <c r="A75" s="841" t="s">
        <v>355</v>
      </c>
      <c r="B75" s="841"/>
      <c r="C75" s="841"/>
      <c r="D75" s="841"/>
      <c r="E75" s="841"/>
      <c r="F75" s="841"/>
      <c r="G75" s="841"/>
      <c r="H75" s="424"/>
      <c r="I75" s="424"/>
      <c r="J75" s="424"/>
      <c r="K75" s="424"/>
    </row>
    <row r="76" spans="1:11" ht="14.4" customHeight="1" x14ac:dyDescent="0.3">
      <c r="A76" s="841" t="s">
        <v>1415</v>
      </c>
      <c r="B76" s="841"/>
      <c r="C76" s="841"/>
      <c r="D76" s="841"/>
      <c r="E76" s="841"/>
      <c r="F76" s="841"/>
      <c r="G76" s="841"/>
      <c r="H76" s="424"/>
      <c r="I76" s="424"/>
      <c r="J76" s="424"/>
      <c r="K76" s="424"/>
    </row>
  </sheetData>
  <mergeCells count="44">
    <mergeCell ref="A76:G76"/>
    <mergeCell ref="A67:K67"/>
    <mergeCell ref="A68:K68"/>
    <mergeCell ref="A69:B72"/>
    <mergeCell ref="A73:G73"/>
    <mergeCell ref="A74:G74"/>
    <mergeCell ref="A75:G75"/>
    <mergeCell ref="A59:G59"/>
    <mergeCell ref="A60:G60"/>
    <mergeCell ref="A63:G63"/>
    <mergeCell ref="A66:K66"/>
    <mergeCell ref="A51:G51"/>
    <mergeCell ref="A54:G54"/>
    <mergeCell ref="A57:G57"/>
    <mergeCell ref="A50:G50"/>
    <mergeCell ref="A43:C43"/>
    <mergeCell ref="A44:G44"/>
    <mergeCell ref="A45:G45"/>
    <mergeCell ref="A46:G46"/>
    <mergeCell ref="A48:G48"/>
    <mergeCell ref="A42:C42"/>
    <mergeCell ref="A14:G14"/>
    <mergeCell ref="A28:G28"/>
    <mergeCell ref="A35:G35"/>
    <mergeCell ref="A29:G29"/>
    <mergeCell ref="A32:G32"/>
    <mergeCell ref="A13:G13"/>
    <mergeCell ref="A15:G15"/>
    <mergeCell ref="A26:G26"/>
    <mergeCell ref="A31:G31"/>
    <mergeCell ref="A34:G34"/>
    <mergeCell ref="A62:G62"/>
    <mergeCell ref="A38:G38"/>
    <mergeCell ref="A39:C39"/>
    <mergeCell ref="A40:C40"/>
    <mergeCell ref="A41:C41"/>
    <mergeCell ref="A12:G12"/>
    <mergeCell ref="A4:G4"/>
    <mergeCell ref="A3:G3"/>
    <mergeCell ref="A5:G5"/>
    <mergeCell ref="A6:G6"/>
    <mergeCell ref="A8:G8"/>
    <mergeCell ref="A9:G9"/>
    <mergeCell ref="A10:G10"/>
  </mergeCells>
  <pageMargins left="0.45" right="0.45" top="0.76" bottom="0.74803149606299213" header="0.31496062992125984" footer="0.31496062992125984"/>
  <pageSetup paperSize="9" scale="80" fitToHeight="4" orientation="portrait" r:id="rId1"/>
  <rowBreaks count="1" manualBreakCount="1">
    <brk id="27" max="6" man="1"/>
  </rowBreak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23"/>
  <sheetViews>
    <sheetView view="pageBreakPreview" topLeftCell="A47" zoomScale="60" zoomScaleNormal="100" workbookViewId="0">
      <selection activeCell="D119" sqref="D119:G120"/>
    </sheetView>
  </sheetViews>
  <sheetFormatPr defaultColWidth="11.44140625" defaultRowHeight="14.4" x14ac:dyDescent="0.3"/>
  <cols>
    <col min="1" max="1" width="9.6640625" style="504" customWidth="1"/>
    <col min="2" max="2" width="30.109375" style="437" customWidth="1"/>
    <col min="3" max="3" width="4.44140625" style="437" customWidth="1"/>
    <col min="4" max="4" width="41.33203125" style="437" customWidth="1"/>
    <col min="5" max="5" width="15.44140625" style="437" customWidth="1"/>
    <col min="6" max="6" width="16.44140625" style="484" bestFit="1" customWidth="1"/>
    <col min="7" max="7" width="16.44140625" style="484" customWidth="1"/>
    <col min="8" max="8" width="0" style="437" hidden="1" customWidth="1"/>
    <col min="9" max="9" width="15.33203125" style="437" hidden="1" customWidth="1"/>
    <col min="10" max="27" width="0" style="437" hidden="1" customWidth="1"/>
    <col min="28" max="16384" width="11.44140625" style="437"/>
  </cols>
  <sheetData>
    <row r="1" spans="1:10" ht="18" x14ac:dyDescent="0.3">
      <c r="A1" s="850" t="s">
        <v>347</v>
      </c>
      <c r="B1" s="850"/>
      <c r="C1" s="850"/>
      <c r="D1" s="850"/>
      <c r="E1" s="850"/>
      <c r="F1" s="850"/>
      <c r="G1" s="850"/>
    </row>
    <row r="2" spans="1:10" s="439" customFormat="1" ht="38.25" customHeight="1" thickBot="1" x14ac:dyDescent="0.35">
      <c r="A2" s="851" t="s">
        <v>267</v>
      </c>
      <c r="B2" s="851"/>
      <c r="C2" s="851"/>
      <c r="D2" s="851"/>
      <c r="E2" s="851"/>
      <c r="F2" s="851"/>
      <c r="G2" s="851"/>
      <c r="H2" s="438"/>
      <c r="I2" s="438"/>
      <c r="J2" s="438"/>
    </row>
    <row r="3" spans="1:10" ht="15" thickBot="1" x14ac:dyDescent="0.35">
      <c r="A3" s="440" t="s">
        <v>268</v>
      </c>
      <c r="B3" s="441" t="s">
        <v>22</v>
      </c>
      <c r="C3" s="852" t="s">
        <v>269</v>
      </c>
      <c r="D3" s="852"/>
      <c r="E3" s="852"/>
      <c r="F3" s="852"/>
      <c r="G3" s="442" t="s">
        <v>31</v>
      </c>
    </row>
    <row r="4" spans="1:10" ht="43.2" x14ac:dyDescent="0.3">
      <c r="A4" s="443">
        <v>1</v>
      </c>
      <c r="B4" s="444" t="s">
        <v>270</v>
      </c>
      <c r="C4" s="445" t="s">
        <v>274</v>
      </c>
      <c r="D4" s="446" t="s">
        <v>275</v>
      </c>
      <c r="E4" s="437" t="s">
        <v>6</v>
      </c>
      <c r="F4" s="447" t="s">
        <v>6</v>
      </c>
      <c r="G4" s="448" t="s">
        <v>6</v>
      </c>
    </row>
    <row r="5" spans="1:10" ht="30.75" customHeight="1" x14ac:dyDescent="0.3">
      <c r="A5" s="449"/>
      <c r="B5" s="450"/>
      <c r="D5" s="451" t="s">
        <v>8</v>
      </c>
      <c r="E5" s="853" t="str">
        <f>+ बी.एस!C12</f>
        <v xml:space="preserve"> रु.50/- चे 2850 शेअर्स पूर्ण भरले</v>
      </c>
      <c r="F5" s="853"/>
      <c r="G5" s="448">
        <f>+ बी.एस!F12</f>
        <v>142500</v>
      </c>
    </row>
    <row r="6" spans="1:10" x14ac:dyDescent="0.3">
      <c r="A6" s="449"/>
      <c r="B6" s="450"/>
      <c r="D6" s="452" t="s">
        <v>6</v>
      </c>
      <c r="F6" s="453"/>
      <c r="G6" s="448" t="s">
        <v>6</v>
      </c>
    </row>
    <row r="7" spans="1:10" x14ac:dyDescent="0.3">
      <c r="A7" s="449"/>
      <c r="B7" s="450"/>
      <c r="C7" s="437" t="s">
        <v>276</v>
      </c>
      <c r="D7" s="446" t="s">
        <v>277</v>
      </c>
      <c r="F7" s="453"/>
      <c r="G7" s="448"/>
    </row>
    <row r="8" spans="1:10" ht="36.75" customHeight="1" thickBot="1" x14ac:dyDescent="0.35">
      <c r="A8" s="449"/>
      <c r="B8" s="450"/>
      <c r="D8" s="854" t="s">
        <v>361</v>
      </c>
      <c r="E8" s="854"/>
      <c r="F8" s="854"/>
      <c r="G8" s="448">
        <f>+F15</f>
        <v>13147369</v>
      </c>
    </row>
    <row r="9" spans="1:10" ht="15" thickBot="1" x14ac:dyDescent="0.35">
      <c r="A9" s="449"/>
      <c r="B9" s="450"/>
      <c r="D9" s="855" t="s">
        <v>272</v>
      </c>
      <c r="E9" s="856"/>
      <c r="F9" s="455" t="s">
        <v>271</v>
      </c>
      <c r="G9" s="448"/>
    </row>
    <row r="10" spans="1:10" x14ac:dyDescent="0.3">
      <c r="A10" s="449"/>
      <c r="B10" s="450"/>
      <c r="D10" s="456" t="s">
        <v>66</v>
      </c>
      <c r="E10" s="452"/>
      <c r="F10" s="457">
        <f>+ बी.एस!E16</f>
        <v>2384949</v>
      </c>
      <c r="G10" s="448"/>
    </row>
    <row r="11" spans="1:10" x14ac:dyDescent="0.3">
      <c r="A11" s="449"/>
      <c r="B11" s="450"/>
      <c r="D11" s="456" t="s">
        <v>67</v>
      </c>
      <c r="E11" s="452"/>
      <c r="F11" s="457">
        <f>+ बी.एस!E17</f>
        <v>2680868</v>
      </c>
      <c r="G11" s="448"/>
    </row>
    <row r="12" spans="1:10" x14ac:dyDescent="0.3">
      <c r="A12" s="449"/>
      <c r="B12" s="450"/>
      <c r="D12" s="456" t="s">
        <v>68</v>
      </c>
      <c r="E12" s="452"/>
      <c r="F12" s="457">
        <f>+ बी.एस!E18</f>
        <v>8043152</v>
      </c>
      <c r="G12" s="448"/>
    </row>
    <row r="13" spans="1:10" x14ac:dyDescent="0.3">
      <c r="A13" s="449"/>
      <c r="B13" s="450"/>
      <c r="D13" s="456" t="s">
        <v>112</v>
      </c>
      <c r="E13" s="452"/>
      <c r="F13" s="457">
        <f>+ बी.एस!E19</f>
        <v>38400</v>
      </c>
      <c r="G13" s="448"/>
    </row>
    <row r="14" spans="1:10" x14ac:dyDescent="0.3">
      <c r="A14" s="449"/>
      <c r="B14" s="450"/>
      <c r="D14" s="456"/>
      <c r="E14" s="452"/>
      <c r="F14" s="457"/>
      <c r="G14" s="448"/>
    </row>
    <row r="15" spans="1:10" ht="15" thickBot="1" x14ac:dyDescent="0.35">
      <c r="A15" s="449"/>
      <c r="B15" s="450"/>
      <c r="D15" s="859" t="s">
        <v>28</v>
      </c>
      <c r="E15" s="860"/>
      <c r="F15" s="458">
        <f>SUM(F10:F14)</f>
        <v>13147369</v>
      </c>
      <c r="G15" s="448"/>
    </row>
    <row r="16" spans="1:10" ht="15.6" thickTop="1" thickBot="1" x14ac:dyDescent="0.35">
      <c r="A16" s="449"/>
      <c r="B16" s="450"/>
      <c r="D16" s="459"/>
      <c r="E16" s="460"/>
      <c r="F16" s="461"/>
      <c r="G16" s="448"/>
    </row>
    <row r="17" spans="1:11" x14ac:dyDescent="0.3">
      <c r="A17" s="449"/>
      <c r="B17" s="450"/>
      <c r="F17" s="453"/>
      <c r="G17" s="448"/>
    </row>
    <row r="18" spans="1:11" x14ac:dyDescent="0.3">
      <c r="A18" s="449"/>
      <c r="B18" s="450"/>
      <c r="C18" s="437" t="s">
        <v>782</v>
      </c>
      <c r="D18" s="462" t="s">
        <v>273</v>
      </c>
      <c r="F18" s="453"/>
      <c r="G18" s="448">
        <v>0</v>
      </c>
    </row>
    <row r="19" spans="1:11" x14ac:dyDescent="0.3">
      <c r="A19" s="449"/>
      <c r="B19" s="450"/>
      <c r="D19" s="462"/>
      <c r="F19" s="453"/>
      <c r="G19" s="448"/>
    </row>
    <row r="20" spans="1:11" x14ac:dyDescent="0.3">
      <c r="A20" s="449"/>
      <c r="B20" s="450"/>
      <c r="C20" s="437" t="s">
        <v>783</v>
      </c>
      <c r="D20" s="462" t="s">
        <v>281</v>
      </c>
      <c r="F20" s="453"/>
      <c r="G20" s="463">
        <f>+F27</f>
        <v>9271851.4299999997</v>
      </c>
    </row>
    <row r="21" spans="1:11" ht="15" thickBot="1" x14ac:dyDescent="0.35">
      <c r="A21" s="449"/>
      <c r="B21" s="450"/>
      <c r="D21" s="437" t="s">
        <v>282</v>
      </c>
      <c r="F21" s="453"/>
      <c r="G21" s="448"/>
    </row>
    <row r="22" spans="1:11" ht="15" thickBot="1" x14ac:dyDescent="0.35">
      <c r="A22" s="449"/>
      <c r="B22" s="450"/>
      <c r="D22" s="855" t="s">
        <v>22</v>
      </c>
      <c r="E22" s="856"/>
      <c r="F22" s="455" t="s">
        <v>271</v>
      </c>
      <c r="G22" s="448"/>
    </row>
    <row r="23" spans="1:11" x14ac:dyDescent="0.3">
      <c r="A23" s="449"/>
      <c r="B23" s="450"/>
      <c r="D23" s="456" t="s">
        <v>135</v>
      </c>
      <c r="E23" s="452"/>
      <c r="F23" s="457">
        <f>+ बी.एस!E23</f>
        <v>9038584.9100000001</v>
      </c>
      <c r="G23" s="448"/>
    </row>
    <row r="24" spans="1:11" x14ac:dyDescent="0.3">
      <c r="A24" s="449"/>
      <c r="B24" s="450"/>
      <c r="D24" s="456" t="s">
        <v>119</v>
      </c>
      <c r="E24" s="452"/>
      <c r="F24" s="457">
        <f>+ बी.एस!E24</f>
        <v>132766.51999999999</v>
      </c>
      <c r="G24" s="448"/>
      <c r="I24" s="456">
        <f>+'[4]Bal Sheet'!H24</f>
        <v>174884</v>
      </c>
      <c r="K24" s="437" t="s">
        <v>784</v>
      </c>
    </row>
    <row r="25" spans="1:11" x14ac:dyDescent="0.3">
      <c r="A25" s="449"/>
      <c r="B25" s="450"/>
      <c r="D25" s="456" t="s">
        <v>120</v>
      </c>
      <c r="E25" s="452"/>
      <c r="F25" s="457">
        <f>+ बी.एस!E25</f>
        <v>100500</v>
      </c>
      <c r="G25" s="448"/>
    </row>
    <row r="26" spans="1:11" x14ac:dyDescent="0.3">
      <c r="A26" s="449"/>
      <c r="B26" s="450"/>
      <c r="D26" s="456" t="s">
        <v>6</v>
      </c>
      <c r="E26" s="452"/>
      <c r="F26" s="457" t="s">
        <v>6</v>
      </c>
      <c r="G26" s="448"/>
    </row>
    <row r="27" spans="1:11" ht="15" thickBot="1" x14ac:dyDescent="0.35">
      <c r="A27" s="449"/>
      <c r="B27" s="450"/>
      <c r="D27" s="859" t="s">
        <v>283</v>
      </c>
      <c r="E27" s="860"/>
      <c r="F27" s="458">
        <f>SUM(F23:F26)</f>
        <v>9271851.4299999997</v>
      </c>
      <c r="G27" s="448"/>
    </row>
    <row r="28" spans="1:11" ht="15.6" thickTop="1" thickBot="1" x14ac:dyDescent="0.35">
      <c r="A28" s="449"/>
      <c r="B28" s="450"/>
      <c r="D28" s="459"/>
      <c r="E28" s="460"/>
      <c r="F28" s="461"/>
      <c r="G28" s="448"/>
    </row>
    <row r="29" spans="1:11" x14ac:dyDescent="0.3">
      <c r="A29" s="449"/>
      <c r="B29" s="450"/>
      <c r="F29" s="453"/>
      <c r="G29" s="448"/>
    </row>
    <row r="30" spans="1:11" x14ac:dyDescent="0.3">
      <c r="A30" s="449"/>
      <c r="B30" s="450"/>
      <c r="C30" s="437" t="s">
        <v>785</v>
      </c>
      <c r="D30" s="462" t="s">
        <v>285</v>
      </c>
      <c r="F30" s="453"/>
      <c r="G30" s="448">
        <f>+ बी.एस!F29</f>
        <v>5835447.0600000024</v>
      </c>
    </row>
    <row r="31" spans="1:11" x14ac:dyDescent="0.3">
      <c r="A31" s="449"/>
      <c r="B31" s="450"/>
      <c r="F31" s="453"/>
      <c r="G31" s="448"/>
    </row>
    <row r="32" spans="1:11" ht="15" thickBot="1" x14ac:dyDescent="0.35">
      <c r="A32" s="449"/>
      <c r="B32" s="450"/>
      <c r="D32" s="464" t="s">
        <v>786</v>
      </c>
      <c r="F32" s="453"/>
      <c r="G32" s="465">
        <f>SUM(G4:G31)</f>
        <v>28397167.490000002</v>
      </c>
    </row>
    <row r="33" spans="1:7" x14ac:dyDescent="0.3">
      <c r="A33" s="449"/>
      <c r="B33" s="450"/>
      <c r="F33" s="453"/>
      <c r="G33" s="448"/>
    </row>
    <row r="34" spans="1:7" x14ac:dyDescent="0.3">
      <c r="A34" s="449"/>
      <c r="B34" s="450"/>
      <c r="C34" s="437" t="s">
        <v>787</v>
      </c>
      <c r="D34" s="464" t="s">
        <v>287</v>
      </c>
      <c r="F34" s="453"/>
      <c r="G34" s="448">
        <f>+F36+F43</f>
        <v>4831307.84</v>
      </c>
    </row>
    <row r="35" spans="1:7" ht="21.75" customHeight="1" x14ac:dyDescent="0.3">
      <c r="A35" s="449"/>
      <c r="B35" s="450"/>
      <c r="D35" s="854" t="s">
        <v>364</v>
      </c>
      <c r="E35" s="854"/>
      <c r="F35" s="453"/>
      <c r="G35" s="448"/>
    </row>
    <row r="36" spans="1:7" ht="15" thickBot="1" x14ac:dyDescent="0.35">
      <c r="A36" s="449"/>
      <c r="B36" s="450"/>
      <c r="D36" s="437" t="s">
        <v>289</v>
      </c>
      <c r="F36" s="466">
        <f>+ बी.एस!K8</f>
        <v>0</v>
      </c>
      <c r="G36" s="448"/>
    </row>
    <row r="37" spans="1:7" ht="15" thickBot="1" x14ac:dyDescent="0.35">
      <c r="A37" s="449"/>
      <c r="B37" s="450"/>
      <c r="D37" s="437" t="s">
        <v>362</v>
      </c>
      <c r="F37" s="453"/>
      <c r="G37" s="448"/>
    </row>
    <row r="38" spans="1:7" ht="15" thickBot="1" x14ac:dyDescent="0.35">
      <c r="A38" s="449"/>
      <c r="B38" s="450"/>
      <c r="D38" s="855" t="s">
        <v>288</v>
      </c>
      <c r="E38" s="856"/>
      <c r="F38" s="442" t="s">
        <v>271</v>
      </c>
      <c r="G38" s="448"/>
    </row>
    <row r="39" spans="1:7" x14ac:dyDescent="0.3">
      <c r="A39" s="449"/>
      <c r="B39" s="450"/>
      <c r="D39" s="467" t="str">
        <f>+ बी.एस!I10</f>
        <v xml:space="preserve"> मी - ICICI बँक</v>
      </c>
      <c r="E39" s="468"/>
      <c r="F39" s="469">
        <f>+ बी.एस!K10</f>
        <v>4503708.8</v>
      </c>
      <c r="G39" s="448"/>
    </row>
    <row r="40" spans="1:7" x14ac:dyDescent="0.3">
      <c r="A40" s="449"/>
      <c r="B40" s="450"/>
      <c r="D40" s="467" t="str">
        <f>+ बी.एस!I11</f>
        <v xml:space="preserve"> II - अॅक्सिस बँक लि</v>
      </c>
      <c r="E40" s="468"/>
      <c r="F40" s="469">
        <f>+ बी.एस!K11</f>
        <v>117971</v>
      </c>
      <c r="G40" s="448"/>
    </row>
    <row r="41" spans="1:7" x14ac:dyDescent="0.3">
      <c r="A41" s="449"/>
      <c r="B41" s="450"/>
      <c r="D41" s="467" t="str">
        <f>+ बी.एस!I12</f>
        <v xml:space="preserve"> III - IDFC नोडल खाते</v>
      </c>
      <c r="E41" s="468"/>
      <c r="F41" s="469">
        <f>+ बी.एस!K12</f>
        <v>17024.04</v>
      </c>
      <c r="G41" s="448"/>
    </row>
    <row r="42" spans="1:7" x14ac:dyDescent="0.3">
      <c r="A42" s="449"/>
      <c r="B42" s="450"/>
      <c r="D42" s="467" t="str">
        <f>+ बी.एस!I13</f>
        <v xml:space="preserve"> IV - मुंबई जिल्हा मध्यवर्ती को-ऑप. बँक लि</v>
      </c>
      <c r="E42" s="470"/>
      <c r="F42" s="469">
        <f>+ बी.एस!K13</f>
        <v>192604</v>
      </c>
      <c r="G42" s="448"/>
    </row>
    <row r="43" spans="1:7" ht="15" thickBot="1" x14ac:dyDescent="0.35">
      <c r="A43" s="449"/>
      <c r="B43" s="450"/>
      <c r="D43" s="861" t="s">
        <v>294</v>
      </c>
      <c r="E43" s="862"/>
      <c r="F43" s="471">
        <f>SUM(F39:F42)</f>
        <v>4831307.84</v>
      </c>
      <c r="G43" s="448"/>
    </row>
    <row r="44" spans="1:7" ht="15" thickBot="1" x14ac:dyDescent="0.35">
      <c r="A44" s="449"/>
      <c r="B44" s="450"/>
      <c r="D44" s="869" t="s">
        <v>6</v>
      </c>
      <c r="E44" s="870"/>
      <c r="F44" s="473"/>
      <c r="G44" s="448"/>
    </row>
    <row r="45" spans="1:7" ht="15" thickBot="1" x14ac:dyDescent="0.35">
      <c r="A45" s="474"/>
      <c r="B45" s="475"/>
      <c r="C45" s="460"/>
      <c r="D45" s="460"/>
      <c r="E45" s="460"/>
      <c r="F45" s="466"/>
      <c r="G45" s="473"/>
    </row>
    <row r="46" spans="1:7" x14ac:dyDescent="0.3">
      <c r="A46" s="449"/>
      <c r="B46" s="450"/>
      <c r="C46" s="437" t="s">
        <v>291</v>
      </c>
      <c r="D46" s="464" t="s">
        <v>292</v>
      </c>
      <c r="F46" s="453"/>
      <c r="G46" s="448">
        <v>0</v>
      </c>
    </row>
    <row r="47" spans="1:7" ht="15" thickBot="1" x14ac:dyDescent="0.35">
      <c r="A47" s="449"/>
      <c r="B47" s="450"/>
      <c r="D47" s="437" t="s">
        <v>788</v>
      </c>
      <c r="F47" s="453"/>
      <c r="G47" s="448"/>
    </row>
    <row r="48" spans="1:7" ht="15" thickBot="1" x14ac:dyDescent="0.35">
      <c r="A48" s="449"/>
      <c r="B48" s="450"/>
      <c r="D48" s="476" t="s">
        <v>296</v>
      </c>
      <c r="E48" s="477" t="s">
        <v>300</v>
      </c>
      <c r="F48" s="442" t="s">
        <v>271</v>
      </c>
      <c r="G48" s="448"/>
    </row>
    <row r="49" spans="1:7" x14ac:dyDescent="0.3">
      <c r="A49" s="449"/>
      <c r="B49" s="450"/>
      <c r="D49" s="478" t="s">
        <v>6</v>
      </c>
      <c r="E49" s="479" t="s">
        <v>6</v>
      </c>
      <c r="F49" s="469">
        <v>0</v>
      </c>
      <c r="G49" s="448"/>
    </row>
    <row r="50" spans="1:7" x14ac:dyDescent="0.3">
      <c r="A50" s="449"/>
      <c r="B50" s="450"/>
      <c r="D50" s="480" t="s">
        <v>330</v>
      </c>
      <c r="E50" s="479" t="s">
        <v>6</v>
      </c>
      <c r="F50" s="469">
        <v>0</v>
      </c>
      <c r="G50" s="448"/>
    </row>
    <row r="51" spans="1:7" x14ac:dyDescent="0.3">
      <c r="A51" s="449"/>
      <c r="B51" s="450"/>
      <c r="D51" s="478" t="s">
        <v>6</v>
      </c>
      <c r="E51" s="449" t="s">
        <v>6</v>
      </c>
      <c r="F51" s="448"/>
      <c r="G51" s="448"/>
    </row>
    <row r="52" spans="1:7" ht="15" thickBot="1" x14ac:dyDescent="0.35">
      <c r="A52" s="449"/>
      <c r="B52" s="450"/>
      <c r="D52" s="481" t="s">
        <v>789</v>
      </c>
      <c r="E52" s="481" t="s">
        <v>6</v>
      </c>
      <c r="F52" s="458">
        <v>0</v>
      </c>
      <c r="G52" s="448"/>
    </row>
    <row r="53" spans="1:7" ht="15.6" thickTop="1" thickBot="1" x14ac:dyDescent="0.35">
      <c r="A53" s="449"/>
      <c r="B53" s="450"/>
      <c r="D53" s="459"/>
      <c r="E53" s="475"/>
      <c r="F53" s="473"/>
      <c r="G53" s="448"/>
    </row>
    <row r="54" spans="1:7" x14ac:dyDescent="0.3">
      <c r="A54" s="449"/>
      <c r="B54" s="450"/>
      <c r="F54" s="453"/>
      <c r="G54" s="448"/>
    </row>
    <row r="55" spans="1:7" ht="15" thickBot="1" x14ac:dyDescent="0.35">
      <c r="A55" s="474"/>
      <c r="B55" s="475"/>
      <c r="C55" s="460"/>
      <c r="D55" s="460"/>
      <c r="E55" s="460"/>
      <c r="F55" s="466"/>
      <c r="G55" s="473"/>
    </row>
    <row r="56" spans="1:7" ht="15" thickBot="1" x14ac:dyDescent="0.35">
      <c r="A56" s="482"/>
      <c r="B56" s="460"/>
      <c r="C56" s="460"/>
      <c r="D56" s="460" t="s">
        <v>6</v>
      </c>
      <c r="E56" s="460"/>
      <c r="F56" s="466"/>
      <c r="G56" s="466" t="s">
        <v>6</v>
      </c>
    </row>
    <row r="57" spans="1:7" x14ac:dyDescent="0.3">
      <c r="A57" s="449"/>
      <c r="B57" s="450"/>
      <c r="D57" s="483" t="s">
        <v>790</v>
      </c>
      <c r="G57" s="448">
        <f>+F63</f>
        <v>17253489.52</v>
      </c>
    </row>
    <row r="58" spans="1:7" ht="33.75" customHeight="1" thickBot="1" x14ac:dyDescent="0.35">
      <c r="A58" s="449"/>
      <c r="B58" s="450"/>
      <c r="D58" s="854" t="s">
        <v>363</v>
      </c>
      <c r="E58" s="854"/>
      <c r="F58" s="854"/>
      <c r="G58" s="448"/>
    </row>
    <row r="59" spans="1:7" ht="15" thickBot="1" x14ac:dyDescent="0.35">
      <c r="A59" s="449"/>
      <c r="B59" s="450"/>
      <c r="D59" s="855" t="s">
        <v>288</v>
      </c>
      <c r="E59" s="856"/>
      <c r="F59" s="485" t="s">
        <v>271</v>
      </c>
      <c r="G59" s="448"/>
    </row>
    <row r="60" spans="1:7" ht="18" customHeight="1" x14ac:dyDescent="0.3">
      <c r="A60" s="449"/>
      <c r="B60" s="450"/>
      <c r="D60" s="857" t="str">
        <f>+ बी.एस!I17</f>
        <v> i अॅक्सिस बँक (वसुल केलेल्या व्याजासह)</v>
      </c>
      <c r="E60" s="858"/>
      <c r="F60" s="457">
        <f>+ बी.एस!K17</f>
        <v>10724020</v>
      </c>
      <c r="G60" s="448"/>
    </row>
    <row r="61" spans="1:7" ht="18" customHeight="1" x14ac:dyDescent="0.3">
      <c r="A61" s="449"/>
      <c r="B61" s="450"/>
      <c r="D61" s="857" t="str">
        <f>+ बी.एस!I18</f>
        <v> ii ICICI बँक (वसुल केलेल्या व्याजासह)</v>
      </c>
      <c r="E61" s="858"/>
      <c r="F61" s="457">
        <f>+ बी.एस!K18</f>
        <v>6529469.5199999996</v>
      </c>
      <c r="G61" s="448"/>
    </row>
    <row r="62" spans="1:7" ht="18" customHeight="1" x14ac:dyDescent="0.3">
      <c r="A62" s="449"/>
      <c r="B62" s="450"/>
      <c r="D62" s="640"/>
      <c r="E62" s="641"/>
      <c r="F62" s="457"/>
      <c r="G62" s="448"/>
    </row>
    <row r="63" spans="1:7" ht="15" thickBot="1" x14ac:dyDescent="0.35">
      <c r="A63" s="449"/>
      <c r="B63" s="450"/>
      <c r="D63" s="859" t="s">
        <v>791</v>
      </c>
      <c r="E63" s="860"/>
      <c r="F63" s="458">
        <f>SUM(F60:F62)</f>
        <v>17253489.52</v>
      </c>
      <c r="G63" s="448"/>
    </row>
    <row r="64" spans="1:7" ht="15.6" thickTop="1" thickBot="1" x14ac:dyDescent="0.35">
      <c r="A64" s="449"/>
      <c r="B64" s="450"/>
      <c r="D64" s="459"/>
      <c r="E64" s="460"/>
      <c r="F64" s="461"/>
      <c r="G64" s="448"/>
    </row>
    <row r="65" spans="1:7" ht="15" thickBot="1" x14ac:dyDescent="0.35">
      <c r="A65" s="474"/>
      <c r="B65" s="475"/>
      <c r="C65" s="460"/>
      <c r="D65" s="460" t="s">
        <v>6</v>
      </c>
      <c r="E65" s="460"/>
      <c r="F65" s="466"/>
      <c r="G65" s="473" t="s">
        <v>6</v>
      </c>
    </row>
    <row r="66" spans="1:7" x14ac:dyDescent="0.3">
      <c r="A66" s="449"/>
      <c r="B66" s="450"/>
      <c r="C66" s="437" t="s">
        <v>792</v>
      </c>
      <c r="D66" s="462" t="s">
        <v>312</v>
      </c>
      <c r="G66" s="448" t="str">
        <f>+F71</f>
        <v xml:space="preserve"/>
      </c>
    </row>
    <row r="67" spans="1:7" ht="30" customHeight="1" x14ac:dyDescent="0.3">
      <c r="A67" s="449"/>
      <c r="B67" s="450"/>
      <c r="D67" s="854" t="s">
        <v>303</v>
      </c>
      <c r="E67" s="854"/>
      <c r="G67" s="448"/>
    </row>
    <row r="68" spans="1:7" ht="15" thickBot="1" x14ac:dyDescent="0.35">
      <c r="A68" s="449"/>
      <c r="B68" s="450"/>
      <c r="D68" s="445" t="s">
        <v>313</v>
      </c>
      <c r="G68" s="448"/>
    </row>
    <row r="69" spans="1:7" x14ac:dyDescent="0.3">
      <c r="A69" s="449"/>
      <c r="B69" s="450"/>
      <c r="D69" s="863" t="s">
        <v>22</v>
      </c>
      <c r="E69" s="864"/>
      <c r="F69" s="455" t="s">
        <v>271</v>
      </c>
      <c r="G69" s="448"/>
    </row>
    <row r="70" spans="1:7" x14ac:dyDescent="0.3">
      <c r="A70" s="449"/>
      <c r="B70" s="450"/>
      <c r="D70" s="486" t="s">
        <v>118</v>
      </c>
      <c r="F70" s="457" t="str">
        <f>+ बी.एस!L22</f>
        <v xml:space="preserve"/>
      </c>
      <c r="G70" s="448"/>
    </row>
    <row r="71" spans="1:7" ht="15" thickBot="1" x14ac:dyDescent="0.35">
      <c r="A71" s="449"/>
      <c r="B71" s="450"/>
      <c r="D71" s="865" t="s">
        <v>28</v>
      </c>
      <c r="E71" s="866"/>
      <c r="F71" s="458" t="str">
        <f>+F70</f>
        <v xml:space="preserve"/>
      </c>
      <c r="G71" s="448"/>
    </row>
    <row r="72" spans="1:7" ht="15.6" thickTop="1" thickBot="1" x14ac:dyDescent="0.35">
      <c r="A72" s="449"/>
      <c r="B72" s="450"/>
      <c r="D72" s="487"/>
      <c r="E72" s="460"/>
      <c r="F72" s="461"/>
      <c r="G72" s="448"/>
    </row>
    <row r="73" spans="1:7" x14ac:dyDescent="0.3">
      <c r="A73" s="449"/>
      <c r="B73" s="450"/>
      <c r="D73" s="452"/>
      <c r="G73" s="448" t="s">
        <v>6</v>
      </c>
    </row>
    <row r="74" spans="1:7" x14ac:dyDescent="0.3">
      <c r="A74" s="449"/>
      <c r="B74" s="450"/>
      <c r="C74" s="437" t="s">
        <v>320</v>
      </c>
      <c r="D74" s="462" t="s">
        <v>305</v>
      </c>
      <c r="G74" s="448">
        <f>+F83</f>
        <v>2573649.06</v>
      </c>
    </row>
    <row r="75" spans="1:7" ht="15" thickBot="1" x14ac:dyDescent="0.35">
      <c r="A75" s="449"/>
      <c r="B75" s="450"/>
      <c r="D75" s="437" t="s">
        <v>306</v>
      </c>
      <c r="G75" s="448"/>
    </row>
    <row r="76" spans="1:7" ht="15" thickBot="1" x14ac:dyDescent="0.35">
      <c r="A76" s="449"/>
      <c r="B76" s="450"/>
      <c r="D76" s="855" t="s">
        <v>22</v>
      </c>
      <c r="E76" s="856"/>
      <c r="F76" s="455" t="s">
        <v>271</v>
      </c>
      <c r="G76" s="448"/>
    </row>
    <row r="77" spans="1:7" ht="15" thickBot="1" x14ac:dyDescent="0.35">
      <c r="A77" s="449"/>
      <c r="B77" s="450"/>
      <c r="D77" s="676" t="str">
        <f>+ बी.एस!I25</f>
        <v> a. आगाऊ कर आणि TDS</v>
      </c>
      <c r="E77" s="677" t="s">
        <v>6</v>
      </c>
      <c r="F77" s="675">
        <f>+ बी.एस!K25</f>
        <v>105960</v>
      </c>
      <c r="G77" s="448"/>
    </row>
    <row r="78" spans="1:7" ht="15" thickBot="1" x14ac:dyDescent="0.35">
      <c r="A78" s="449"/>
      <c r="B78" s="450"/>
      <c r="D78" s="676" t="str">
        <f>+ बी.एस!I26</f>
        <v> b.GST (इनपुट टॅक्स क्रेडिट)</v>
      </c>
      <c r="E78" s="677" t="s">
        <v>6</v>
      </c>
      <c r="F78" s="675">
        <f>+ बी.एस!K26</f>
        <v>793366.06</v>
      </c>
      <c r="G78" s="448"/>
    </row>
    <row r="79" spans="1:7" ht="15" thickBot="1" x14ac:dyDescent="0.35">
      <c r="A79" s="449"/>
      <c r="B79" s="450"/>
      <c r="D79" s="676" t="str">
        <f>+ बी.एस!I27</f>
        <v> c. प्रीपेड खर्च</v>
      </c>
      <c r="E79" s="677" t="s">
        <v>6</v>
      </c>
      <c r="F79" s="675">
        <f>+ बी.एस!K27</f>
        <v>1275961</v>
      </c>
      <c r="G79" s="448"/>
    </row>
    <row r="80" spans="1:7" ht="15" thickBot="1" x14ac:dyDescent="0.35">
      <c r="A80" s="449"/>
      <c r="B80" s="450"/>
      <c r="D80" s="676" t="str">
        <f>+ बी.एस!I28</f>
        <v> d सुरक्षा ठेव</v>
      </c>
      <c r="E80" s="677" t="s">
        <v>6</v>
      </c>
      <c r="F80" s="675">
        <f>+ बी.एस!K28</f>
        <v>389464</v>
      </c>
      <c r="G80" s="448"/>
    </row>
    <row r="81" spans="1:7" x14ac:dyDescent="0.3">
      <c r="A81" s="449"/>
      <c r="B81" s="450"/>
      <c r="D81" s="676" t="str">
        <f>+ बी.एस!I29</f>
        <v> e इतर प्राप्य</v>
      </c>
      <c r="E81" s="677" t="s">
        <v>6</v>
      </c>
      <c r="F81" s="675">
        <f>+ बी.एस!K29</f>
        <v>8898</v>
      </c>
      <c r="G81" s="448"/>
    </row>
    <row r="82" spans="1:7" x14ac:dyDescent="0.3">
      <c r="A82" s="449"/>
      <c r="B82" s="450"/>
      <c r="D82" s="867" t="s">
        <v>6</v>
      </c>
      <c r="E82" s="868" t="e">
        <f>+#REF!</f>
        <v>#REF!</v>
      </c>
      <c r="F82" s="457" t="s">
        <v>6</v>
      </c>
      <c r="G82" s="448"/>
    </row>
    <row r="83" spans="1:7" ht="15" thickBot="1" x14ac:dyDescent="0.35">
      <c r="A83" s="449"/>
      <c r="B83" s="450"/>
      <c r="D83" s="865" t="s">
        <v>283</v>
      </c>
      <c r="E83" s="866"/>
      <c r="F83" s="458">
        <f>SUM(F77:F81)</f>
        <v>2573649.06</v>
      </c>
      <c r="G83" s="448"/>
    </row>
    <row r="84" spans="1:7" ht="15.6" thickTop="1" thickBot="1" x14ac:dyDescent="0.35">
      <c r="A84" s="449"/>
      <c r="B84" s="450"/>
      <c r="D84" s="459" t="s">
        <v>6</v>
      </c>
      <c r="E84" s="460"/>
      <c r="F84" s="461"/>
      <c r="G84" s="448"/>
    </row>
    <row r="85" spans="1:7" x14ac:dyDescent="0.3">
      <c r="A85" s="449"/>
      <c r="B85" s="450"/>
      <c r="D85" s="437" t="s">
        <v>6</v>
      </c>
      <c r="G85" s="448" t="s">
        <v>6</v>
      </c>
    </row>
    <row r="86" spans="1:7" x14ac:dyDescent="0.3">
      <c r="A86" s="449"/>
      <c r="B86" s="450"/>
      <c r="C86" s="437" t="s">
        <v>793</v>
      </c>
      <c r="D86" s="462" t="s">
        <v>308</v>
      </c>
      <c r="G86" s="448">
        <f>+F91</f>
        <v>106932.54999999999</v>
      </c>
    </row>
    <row r="87" spans="1:7" ht="15" thickBot="1" x14ac:dyDescent="0.35">
      <c r="A87" s="449"/>
      <c r="B87" s="450"/>
      <c r="D87" s="437" t="s">
        <v>309</v>
      </c>
      <c r="G87" s="448"/>
    </row>
    <row r="88" spans="1:7" ht="15" thickBot="1" x14ac:dyDescent="0.35">
      <c r="A88" s="449"/>
      <c r="B88" s="450"/>
      <c r="D88" s="855" t="s">
        <v>310</v>
      </c>
      <c r="E88" s="856"/>
      <c r="F88" s="455" t="s">
        <v>271</v>
      </c>
      <c r="G88" s="448"/>
    </row>
    <row r="89" spans="1:7" x14ac:dyDescent="0.3">
      <c r="A89" s="449"/>
      <c r="B89" s="450"/>
      <c r="D89" s="867" t="s">
        <v>369</v>
      </c>
      <c r="E89" s="868"/>
      <c r="F89" s="457">
        <f>+ बी.एस!L32</f>
        <v>106932.54999999999</v>
      </c>
      <c r="G89" s="448"/>
    </row>
    <row r="90" spans="1:7" x14ac:dyDescent="0.3">
      <c r="A90" s="449"/>
      <c r="B90" s="450"/>
      <c r="D90" s="867" t="s">
        <v>6</v>
      </c>
      <c r="E90" s="868"/>
      <c r="F90" s="457"/>
      <c r="G90" s="448"/>
    </row>
    <row r="91" spans="1:7" ht="15" thickBot="1" x14ac:dyDescent="0.35">
      <c r="A91" s="449"/>
      <c r="B91" s="450"/>
      <c r="D91" s="859" t="s">
        <v>28</v>
      </c>
      <c r="E91" s="860"/>
      <c r="F91" s="458">
        <f>+F89</f>
        <v>106932.54999999999</v>
      </c>
      <c r="G91" s="448"/>
    </row>
    <row r="92" spans="1:7" ht="15.6" thickTop="1" thickBot="1" x14ac:dyDescent="0.35">
      <c r="A92" s="449"/>
      <c r="B92" s="450"/>
      <c r="D92" s="459"/>
      <c r="E92" s="460"/>
      <c r="F92" s="461"/>
      <c r="G92" s="448"/>
    </row>
    <row r="93" spans="1:7" x14ac:dyDescent="0.3">
      <c r="A93" s="449"/>
      <c r="B93" s="450"/>
      <c r="D93" s="437" t="s">
        <v>6</v>
      </c>
      <c r="F93" s="484" t="s">
        <v>6</v>
      </c>
      <c r="G93" s="448" t="s">
        <v>6</v>
      </c>
    </row>
    <row r="94" spans="1:7" ht="29.25" customHeight="1" thickBot="1" x14ac:dyDescent="0.35">
      <c r="A94" s="449"/>
      <c r="B94" s="450"/>
      <c r="D94" s="854" t="s">
        <v>314</v>
      </c>
      <c r="E94" s="854"/>
      <c r="F94" s="854"/>
      <c r="G94" s="448"/>
    </row>
    <row r="95" spans="1:7" ht="29.4" thickBot="1" x14ac:dyDescent="0.35">
      <c r="A95" s="449"/>
      <c r="B95" s="450"/>
      <c r="D95" s="454" t="s">
        <v>315</v>
      </c>
      <c r="E95" s="477" t="s">
        <v>176</v>
      </c>
      <c r="G95" s="448"/>
    </row>
    <row r="96" spans="1:7" x14ac:dyDescent="0.3">
      <c r="A96" s="449"/>
      <c r="B96" s="450"/>
      <c r="D96" s="478" t="s">
        <v>1320</v>
      </c>
      <c r="E96" s="488">
        <v>0.1</v>
      </c>
      <c r="G96" s="448"/>
    </row>
    <row r="97" spans="1:8" x14ac:dyDescent="0.3">
      <c r="A97" s="449"/>
      <c r="B97" s="450"/>
      <c r="D97" s="478" t="s">
        <v>1350</v>
      </c>
      <c r="E97" s="488">
        <v>0.4</v>
      </c>
      <c r="G97" s="448"/>
    </row>
    <row r="98" spans="1:8" ht="15" thickBot="1" x14ac:dyDescent="0.35">
      <c r="A98" s="449"/>
      <c r="B98" s="450"/>
      <c r="D98" s="459" t="s">
        <v>6</v>
      </c>
      <c r="E98" s="489" t="s">
        <v>6</v>
      </c>
      <c r="G98" s="448"/>
    </row>
    <row r="99" spans="1:8" x14ac:dyDescent="0.3">
      <c r="A99" s="449"/>
      <c r="B99" s="450"/>
      <c r="E99" s="490"/>
      <c r="G99" s="448"/>
    </row>
    <row r="100" spans="1:8" ht="15" thickBot="1" x14ac:dyDescent="0.35">
      <c r="A100" s="449"/>
      <c r="B100" s="450"/>
      <c r="D100" s="462" t="s">
        <v>794</v>
      </c>
      <c r="G100" s="465">
        <f>SUM(G34:G99)</f>
        <v>24765378.969999999</v>
      </c>
      <c r="H100" s="452">
        <f>+G100-G32</f>
        <v>-3631788.5200000033</v>
      </c>
    </row>
    <row r="101" spans="1:8" x14ac:dyDescent="0.3">
      <c r="A101" s="449"/>
      <c r="B101" s="450"/>
      <c r="D101" s="462"/>
      <c r="G101" s="448"/>
    </row>
    <row r="102" spans="1:8" x14ac:dyDescent="0.3">
      <c r="A102" s="449"/>
      <c r="B102" s="450"/>
      <c r="C102" s="437" t="s">
        <v>795</v>
      </c>
      <c r="D102" s="462" t="s">
        <v>327</v>
      </c>
      <c r="G102" s="448"/>
    </row>
    <row r="103" spans="1:8" ht="15" thickBot="1" x14ac:dyDescent="0.35">
      <c r="A103" s="449"/>
      <c r="B103" s="450"/>
      <c r="D103" s="462" t="s">
        <v>796</v>
      </c>
      <c r="G103" s="473">
        <f/>
        <v>7677396.0600000024</v>
      </c>
    </row>
    <row r="104" spans="1:8" ht="15" thickBot="1" x14ac:dyDescent="0.35">
      <c r="A104" s="449"/>
      <c r="B104" s="450"/>
      <c r="D104" s="462"/>
      <c r="F104" s="453"/>
      <c r="G104" s="448"/>
    </row>
    <row r="105" spans="1:8" ht="15" thickBot="1" x14ac:dyDescent="0.35">
      <c r="A105" s="491"/>
      <c r="B105" s="492"/>
      <c r="C105" s="493"/>
      <c r="D105" s="494"/>
      <c r="E105" s="493"/>
      <c r="F105" s="495"/>
      <c r="G105" s="496"/>
    </row>
    <row r="106" spans="1:8" ht="51.75" customHeight="1" thickBot="1" x14ac:dyDescent="0.35">
      <c r="A106" s="871">
        <v>2</v>
      </c>
      <c r="B106" s="873" t="s">
        <v>319</v>
      </c>
      <c r="C106" s="875" t="s">
        <v>6</v>
      </c>
      <c r="D106" s="878" t="s">
        <v>797</v>
      </c>
      <c r="E106" s="878"/>
      <c r="F106" s="878"/>
      <c r="G106" s="879"/>
    </row>
    <row r="107" spans="1:8" ht="41.25" hidden="1" customHeight="1" x14ac:dyDescent="0.3">
      <c r="A107" s="872"/>
      <c r="B107" s="874"/>
      <c r="C107" s="876"/>
      <c r="D107" s="880"/>
      <c r="E107" s="880"/>
      <c r="F107" s="880"/>
      <c r="G107" s="881"/>
    </row>
    <row r="108" spans="1:8" ht="33" hidden="1" customHeight="1" x14ac:dyDescent="0.3">
      <c r="A108" s="872"/>
      <c r="B108" s="874"/>
      <c r="C108" s="876"/>
      <c r="D108" s="880"/>
      <c r="E108" s="880"/>
      <c r="F108" s="880"/>
      <c r="G108" s="881"/>
    </row>
    <row r="109" spans="1:8" ht="51.75" hidden="1" customHeight="1" x14ac:dyDescent="0.3">
      <c r="A109" s="872"/>
      <c r="B109" s="874"/>
      <c r="C109" s="877"/>
      <c r="D109" s="882"/>
      <c r="E109" s="882"/>
      <c r="F109" s="882"/>
      <c r="G109" s="883"/>
    </row>
    <row r="110" spans="1:8" ht="45" customHeight="1" x14ac:dyDescent="0.3">
      <c r="A110" s="871">
        <v>3</v>
      </c>
      <c r="B110" s="884" t="s">
        <v>324</v>
      </c>
      <c r="C110" s="497" t="s">
        <v>6</v>
      </c>
      <c r="D110" s="886" t="s">
        <v>6</v>
      </c>
      <c r="E110" s="886"/>
      <c r="F110" s="886"/>
      <c r="G110" s="887"/>
    </row>
    <row r="111" spans="1:8" ht="16.5" customHeight="1" x14ac:dyDescent="0.3">
      <c r="A111" s="872"/>
      <c r="B111" s="885"/>
      <c r="C111" s="876" t="s">
        <v>304</v>
      </c>
      <c r="D111" s="888" t="s">
        <v>1351</v>
      </c>
      <c r="E111" s="888"/>
      <c r="F111" s="888"/>
      <c r="G111" s="889"/>
    </row>
    <row r="112" spans="1:8" ht="33.75" customHeight="1" x14ac:dyDescent="0.3">
      <c r="A112" s="872"/>
      <c r="B112" s="885"/>
      <c r="C112" s="876"/>
      <c r="D112" s="888"/>
      <c r="E112" s="888"/>
      <c r="F112" s="888"/>
      <c r="G112" s="889"/>
    </row>
    <row r="113" spans="1:7" ht="15" thickBot="1" x14ac:dyDescent="0.35">
      <c r="A113" s="474"/>
      <c r="B113" s="475"/>
      <c r="C113" s="460"/>
      <c r="D113" s="460"/>
      <c r="E113" s="460"/>
      <c r="F113" s="466"/>
      <c r="G113" s="473"/>
    </row>
    <row r="114" spans="1:7" ht="57.6" x14ac:dyDescent="0.3">
      <c r="A114" s="443">
        <v>4</v>
      </c>
      <c r="B114" s="444" t="s">
        <v>326</v>
      </c>
      <c r="D114" s="886" t="s">
        <v>798</v>
      </c>
      <c r="E114" s="886"/>
      <c r="F114" s="886"/>
      <c r="G114" s="887"/>
    </row>
    <row r="115" spans="1:7" ht="15" thickBot="1" x14ac:dyDescent="0.35">
      <c r="A115" s="474"/>
      <c r="B115" s="475"/>
      <c r="C115" s="460"/>
      <c r="D115" s="460"/>
      <c r="E115" s="460"/>
      <c r="F115" s="466"/>
      <c r="G115" s="473"/>
    </row>
    <row r="116" spans="1:7" ht="57.6" x14ac:dyDescent="0.3">
      <c r="A116" s="443">
        <v>5</v>
      </c>
      <c r="B116" s="500" t="s">
        <v>329</v>
      </c>
      <c r="D116" s="878" t="s">
        <v>330</v>
      </c>
      <c r="E116" s="878"/>
      <c r="F116" s="878"/>
      <c r="G116" s="879"/>
    </row>
    <row r="117" spans="1:7" ht="15" thickBot="1" x14ac:dyDescent="0.35">
      <c r="A117" s="474"/>
      <c r="B117" s="475"/>
      <c r="C117" s="460"/>
      <c r="D117" s="460"/>
      <c r="E117" s="460"/>
      <c r="F117" s="466"/>
      <c r="G117" s="473"/>
    </row>
    <row r="118" spans="1:7" ht="42.75" customHeight="1" x14ac:dyDescent="0.3">
      <c r="A118" s="871">
        <v>6</v>
      </c>
      <c r="B118" s="873" t="s">
        <v>331</v>
      </c>
      <c r="C118" s="501" t="s">
        <v>6</v>
      </c>
      <c r="D118" s="886" t="s">
        <v>6</v>
      </c>
      <c r="E118" s="886"/>
      <c r="F118" s="886"/>
      <c r="G118" s="887"/>
    </row>
    <row r="119" spans="1:7" ht="28.5" customHeight="1" x14ac:dyDescent="0.3">
      <c r="A119" s="872"/>
      <c r="B119" s="874"/>
      <c r="C119" s="502" t="s">
        <v>6</v>
      </c>
      <c r="D119" s="892" t="s">
        <v>799</v>
      </c>
      <c r="E119" s="892"/>
      <c r="F119" s="892"/>
      <c r="G119" s="893"/>
    </row>
    <row r="120" spans="1:7" x14ac:dyDescent="0.3">
      <c r="A120" s="872"/>
      <c r="B120" s="874"/>
      <c r="C120" s="502" t="s">
        <v>6</v>
      </c>
      <c r="D120" s="892"/>
      <c r="E120" s="892"/>
      <c r="F120" s="892"/>
      <c r="G120" s="893"/>
    </row>
    <row r="121" spans="1:7" ht="36" customHeight="1" thickBot="1" x14ac:dyDescent="0.35">
      <c r="A121" s="474">
        <v>7</v>
      </c>
      <c r="B121" s="475" t="s">
        <v>800</v>
      </c>
      <c r="C121" s="890" t="s">
        <v>801</v>
      </c>
      <c r="D121" s="890"/>
      <c r="E121" s="890"/>
      <c r="F121" s="890"/>
      <c r="G121" s="891"/>
    </row>
    <row r="122" spans="1:7" ht="15.75" customHeight="1" x14ac:dyDescent="0.3">
      <c r="A122" s="503"/>
      <c r="B122" s="497"/>
      <c r="C122" s="498"/>
      <c r="D122" s="498"/>
      <c r="E122" s="498"/>
      <c r="F122" s="498"/>
      <c r="G122" s="499"/>
    </row>
    <row r="123" spans="1:7" ht="15" thickBot="1" x14ac:dyDescent="0.35">
      <c r="A123" s="472"/>
      <c r="B123" s="460"/>
      <c r="C123" s="460"/>
      <c r="D123" s="460"/>
      <c r="E123" s="460"/>
      <c r="F123" s="466"/>
      <c r="G123" s="473"/>
    </row>
  </sheetData>
  <mergeCells count="45">
    <mergeCell ref="C121:G121"/>
    <mergeCell ref="D114:G114"/>
    <mergeCell ref="D116:G116"/>
    <mergeCell ref="A118:A120"/>
    <mergeCell ref="B118:B120"/>
    <mergeCell ref="D118:G118"/>
    <mergeCell ref="D119:G120"/>
    <mergeCell ref="A106:A109"/>
    <mergeCell ref="B106:B109"/>
    <mergeCell ref="C106:C109"/>
    <mergeCell ref="D106:G109"/>
    <mergeCell ref="A110:A112"/>
    <mergeCell ref="B110:B112"/>
    <mergeCell ref="D110:G110"/>
    <mergeCell ref="C111:C112"/>
    <mergeCell ref="D111:G112"/>
    <mergeCell ref="D83:E83"/>
    <mergeCell ref="D88:E88"/>
    <mergeCell ref="D89:E89"/>
    <mergeCell ref="D90:E90"/>
    <mergeCell ref="D91:E91"/>
    <mergeCell ref="D94:F94"/>
    <mergeCell ref="D67:E67"/>
    <mergeCell ref="D69:E69"/>
    <mergeCell ref="D71:E71"/>
    <mergeCell ref="D76:E76"/>
    <mergeCell ref="D82:E82"/>
    <mergeCell ref="D44:E44"/>
    <mergeCell ref="D58:F58"/>
    <mergeCell ref="D59:E59"/>
    <mergeCell ref="D60:E60"/>
    <mergeCell ref="D63:E63"/>
    <mergeCell ref="D61:E61"/>
    <mergeCell ref="D15:E15"/>
    <mergeCell ref="D22:E22"/>
    <mergeCell ref="D27:E27"/>
    <mergeCell ref="D35:E35"/>
    <mergeCell ref="D38:E38"/>
    <mergeCell ref="D43:E43"/>
    <mergeCell ref="A1:G1"/>
    <mergeCell ref="A2:G2"/>
    <mergeCell ref="C3:F3"/>
    <mergeCell ref="E5:F5"/>
    <mergeCell ref="D8:F8"/>
    <mergeCell ref="D9:E9"/>
  </mergeCells>
  <pageMargins left="0.70866141732283472" right="0.70866141732283472" top="0.74803149606299213" bottom="0.74803149606299213" header="0.31496062992125984" footer="0.31496062992125984"/>
  <pageSetup paperSize="9" scale="65" fitToHeight="4" orientation="portrait" r:id="rId1"/>
  <rowBreaks count="1" manualBreakCount="1">
    <brk id="65" max="16383" man="1"/>
  </rowBreak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7"/>
  <sheetViews>
    <sheetView topLeftCell="A50" zoomScaleNormal="100" workbookViewId="0">
      <selection activeCell="B63" sqref="B63:C63"/>
    </sheetView>
  </sheetViews>
  <sheetFormatPr defaultColWidth="11.44140625" defaultRowHeight="13.8" x14ac:dyDescent="0.3"/>
  <cols>
    <col min="1" max="1" width="11.44140625" style="690"/>
    <col min="2" max="2" width="67.6640625" style="690" bestFit="1" customWidth="1"/>
    <col min="3" max="3" width="17.44140625" style="690" bestFit="1" customWidth="1"/>
    <col min="4" max="4" width="15.44140625" style="690" customWidth="1"/>
    <col min="5" max="16384" width="11.44140625" style="690"/>
  </cols>
  <sheetData>
    <row r="1" spans="1:6" s="437" customFormat="1" ht="18.600000000000001" thickBot="1" x14ac:dyDescent="0.4">
      <c r="A1" s="896" t="s">
        <v>346</v>
      </c>
      <c r="B1" s="896"/>
      <c r="C1" s="896"/>
      <c r="D1" s="896"/>
    </row>
    <row r="2" spans="1:6" s="437" customFormat="1" ht="14.4" x14ac:dyDescent="0.3">
      <c r="A2" s="505">
        <v>1</v>
      </c>
      <c r="B2" s="506" t="s">
        <v>802</v>
      </c>
      <c r="C2" s="507"/>
      <c r="D2" s="508"/>
    </row>
    <row r="3" spans="1:6" s="437" customFormat="1" ht="14.4" x14ac:dyDescent="0.3">
      <c r="A3" s="509" t="s">
        <v>6</v>
      </c>
      <c r="B3" s="742" t="s">
        <v>803</v>
      </c>
      <c r="C3" s="742" t="s">
        <v>804</v>
      </c>
      <c r="D3" s="468"/>
    </row>
    <row r="4" spans="1:6" s="437" customFormat="1" ht="16.5" customHeight="1" x14ac:dyDescent="0.3">
      <c r="A4" s="509" t="s">
        <v>6</v>
      </c>
      <c r="B4" s="110" t="s">
        <v>1371</v>
      </c>
      <c r="C4" s="110" t="s">
        <v>805</v>
      </c>
      <c r="D4" s="468"/>
    </row>
    <row r="5" spans="1:6" s="437" customFormat="1" ht="16.5" customHeight="1" x14ac:dyDescent="0.3">
      <c r="A5" s="509"/>
      <c r="B5" s="110" t="s">
        <v>1372</v>
      </c>
      <c r="C5" s="110" t="s">
        <v>806</v>
      </c>
      <c r="D5" s="468"/>
      <c r="F5" s="510" t="s">
        <v>6</v>
      </c>
    </row>
    <row r="6" spans="1:6" s="437" customFormat="1" ht="16.5" customHeight="1" x14ac:dyDescent="0.3">
      <c r="A6" s="509"/>
      <c r="B6" s="110" t="s">
        <v>1373</v>
      </c>
      <c r="C6" s="110" t="s">
        <v>807</v>
      </c>
      <c r="D6" s="468"/>
    </row>
    <row r="7" spans="1:6" s="437" customFormat="1" ht="16.5" customHeight="1" x14ac:dyDescent="0.3">
      <c r="A7" s="509"/>
      <c r="B7" s="110" t="s">
        <v>1374</v>
      </c>
      <c r="C7" s="110" t="s">
        <v>808</v>
      </c>
      <c r="D7" s="468"/>
    </row>
    <row r="8" spans="1:6" s="437" customFormat="1" ht="16.5" customHeight="1" x14ac:dyDescent="0.3">
      <c r="A8" s="509"/>
      <c r="B8" s="110" t="s">
        <v>1375</v>
      </c>
      <c r="C8" s="110" t="s">
        <v>808</v>
      </c>
      <c r="D8" s="468"/>
    </row>
    <row r="9" spans="1:6" s="437" customFormat="1" ht="16.5" customHeight="1" x14ac:dyDescent="0.3">
      <c r="A9" s="509"/>
      <c r="B9" s="110" t="s">
        <v>1376</v>
      </c>
      <c r="C9" s="110" t="s">
        <v>808</v>
      </c>
      <c r="D9" s="468"/>
    </row>
    <row r="10" spans="1:6" s="437" customFormat="1" ht="16.5" customHeight="1" x14ac:dyDescent="0.3">
      <c r="A10" s="509"/>
      <c r="B10" s="110" t="s">
        <v>1377</v>
      </c>
      <c r="C10" s="110" t="s">
        <v>808</v>
      </c>
      <c r="D10" s="468"/>
    </row>
    <row r="11" spans="1:6" s="437" customFormat="1" ht="16.5" customHeight="1" x14ac:dyDescent="0.3">
      <c r="A11" s="509"/>
      <c r="B11" s="110" t="s">
        <v>1378</v>
      </c>
      <c r="C11" s="110" t="s">
        <v>808</v>
      </c>
      <c r="D11" s="468"/>
    </row>
    <row r="12" spans="1:6" s="437" customFormat="1" ht="16.5" customHeight="1" x14ac:dyDescent="0.3">
      <c r="A12" s="509"/>
      <c r="B12" s="110" t="s">
        <v>1379</v>
      </c>
      <c r="C12" s="110" t="s">
        <v>808</v>
      </c>
      <c r="D12" s="468"/>
    </row>
    <row r="13" spans="1:6" s="437" customFormat="1" ht="16.5" customHeight="1" x14ac:dyDescent="0.3">
      <c r="A13" s="509"/>
      <c r="B13" s="110" t="s">
        <v>1380</v>
      </c>
      <c r="C13" s="110" t="s">
        <v>808</v>
      </c>
      <c r="D13" s="468"/>
    </row>
    <row r="14" spans="1:6" s="437" customFormat="1" ht="16.5" customHeight="1" x14ac:dyDescent="0.3">
      <c r="A14" s="509"/>
      <c r="B14" s="110" t="s">
        <v>1381</v>
      </c>
      <c r="C14" s="110" t="s">
        <v>808</v>
      </c>
      <c r="D14" s="468"/>
    </row>
    <row r="15" spans="1:6" s="437" customFormat="1" ht="16.5" customHeight="1" x14ac:dyDescent="0.3">
      <c r="A15" s="509"/>
      <c r="B15" s="110" t="s">
        <v>1382</v>
      </c>
      <c r="C15" s="110" t="s">
        <v>808</v>
      </c>
      <c r="D15" s="468"/>
    </row>
    <row r="16" spans="1:6" s="437" customFormat="1" ht="16.5" customHeight="1" x14ac:dyDescent="0.3">
      <c r="A16" s="509"/>
      <c r="B16" s="110" t="s">
        <v>1383</v>
      </c>
      <c r="C16" s="110" t="s">
        <v>808</v>
      </c>
      <c r="D16" s="468"/>
    </row>
    <row r="17" spans="1:4" s="437" customFormat="1" ht="16.5" customHeight="1" x14ac:dyDescent="0.3">
      <c r="A17" s="509"/>
      <c r="B17" s="110" t="s">
        <v>1384</v>
      </c>
      <c r="C17" s="110" t="s">
        <v>808</v>
      </c>
      <c r="D17" s="468"/>
    </row>
    <row r="18" spans="1:4" s="437" customFormat="1" ht="16.5" customHeight="1" x14ac:dyDescent="0.3">
      <c r="A18" s="509"/>
      <c r="B18" s="743" t="s">
        <v>6</v>
      </c>
      <c r="C18" s="743" t="s">
        <v>6</v>
      </c>
      <c r="D18" s="468"/>
    </row>
    <row r="19" spans="1:4" s="437" customFormat="1" ht="16.5" customHeight="1" x14ac:dyDescent="0.3">
      <c r="A19" s="509">
        <v>2</v>
      </c>
      <c r="B19" s="744" t="s">
        <v>809</v>
      </c>
      <c r="C19" s="745"/>
      <c r="D19" s="468"/>
    </row>
    <row r="20" spans="1:4" s="437" customFormat="1" ht="16.5" customHeight="1" x14ac:dyDescent="0.3">
      <c r="A20" s="509" t="s">
        <v>810</v>
      </c>
      <c r="B20" s="744" t="s">
        <v>811</v>
      </c>
      <c r="C20" s="745"/>
      <c r="D20" s="468"/>
    </row>
    <row r="21" spans="1:4" s="437" customFormat="1" ht="16.5" customHeight="1" x14ac:dyDescent="0.3">
      <c r="A21" s="511" t="s">
        <v>812</v>
      </c>
      <c r="B21" s="746" t="s">
        <v>813</v>
      </c>
      <c r="C21" s="745"/>
      <c r="D21" s="468"/>
    </row>
    <row r="22" spans="1:4" s="437" customFormat="1" ht="16.5" customHeight="1" x14ac:dyDescent="0.3">
      <c r="A22" s="511"/>
      <c r="B22" s="747" t="s">
        <v>814</v>
      </c>
      <c r="C22" s="512">
        <f>+ बी.एस!F12</f>
        <v>142500</v>
      </c>
      <c r="D22" s="468"/>
    </row>
    <row r="23" spans="1:4" s="437" customFormat="1" ht="16.5" customHeight="1" x14ac:dyDescent="0.3">
      <c r="A23" s="511"/>
      <c r="B23" s="747"/>
      <c r="C23" s="512"/>
      <c r="D23" s="468"/>
    </row>
    <row r="24" spans="1:4" s="437" customFormat="1" ht="16.5" customHeight="1" x14ac:dyDescent="0.3">
      <c r="A24" s="511" t="s">
        <v>815</v>
      </c>
      <c r="B24" s="748" t="s">
        <v>816</v>
      </c>
      <c r="C24" s="512"/>
      <c r="D24" s="468"/>
    </row>
    <row r="25" spans="1:4" s="437" customFormat="1" ht="16.5" customHeight="1" x14ac:dyDescent="0.3">
      <c r="A25" s="511"/>
      <c r="B25" s="749" t="s">
        <v>66</v>
      </c>
      <c r="C25" s="512">
        <f>+ बी.एस!E16</f>
        <v>2384949</v>
      </c>
      <c r="D25" s="468"/>
    </row>
    <row r="26" spans="1:4" s="437" customFormat="1" ht="16.5" customHeight="1" x14ac:dyDescent="0.3">
      <c r="A26" s="511"/>
      <c r="B26" s="749" t="s">
        <v>67</v>
      </c>
      <c r="C26" s="512">
        <f>+ बी.एस!E17</f>
        <v>2680868</v>
      </c>
      <c r="D26" s="468"/>
    </row>
    <row r="27" spans="1:4" s="437" customFormat="1" ht="16.5" customHeight="1" x14ac:dyDescent="0.3">
      <c r="A27" s="511"/>
      <c r="B27" s="749" t="s">
        <v>68</v>
      </c>
      <c r="C27" s="512">
        <f>+ बी.एस!E18</f>
        <v>8043152</v>
      </c>
      <c r="D27" s="468"/>
    </row>
    <row r="28" spans="1:4" s="437" customFormat="1" ht="16.5" customHeight="1" x14ac:dyDescent="0.3">
      <c r="A28" s="511"/>
      <c r="B28" s="749" t="s">
        <v>112</v>
      </c>
      <c r="C28" s="512">
        <f>+ बी.एस!E19</f>
        <v>38400</v>
      </c>
      <c r="D28" s="468"/>
    </row>
    <row r="29" spans="1:4" s="437" customFormat="1" ht="16.5" customHeight="1" x14ac:dyDescent="0.3">
      <c r="A29" s="511"/>
      <c r="B29" s="749" t="s">
        <v>6</v>
      </c>
      <c r="C29" s="512" t="s">
        <v>6</v>
      </c>
      <c r="D29" s="468"/>
    </row>
    <row r="30" spans="1:4" s="437" customFormat="1" ht="14.4" x14ac:dyDescent="0.3">
      <c r="A30" s="511" t="s">
        <v>817</v>
      </c>
      <c r="B30" s="749" t="s">
        <v>273</v>
      </c>
      <c r="C30" s="512">
        <v>0</v>
      </c>
      <c r="D30" s="468"/>
    </row>
    <row r="31" spans="1:4" s="437" customFormat="1" ht="14.4" x14ac:dyDescent="0.3">
      <c r="A31" s="511" t="s">
        <v>818</v>
      </c>
      <c r="B31" s="746" t="s">
        <v>819</v>
      </c>
      <c r="C31" s="512">
        <f>+ बी.एस!F29</f>
        <v>5835447.0600000024</v>
      </c>
      <c r="D31" s="468"/>
    </row>
    <row r="32" spans="1:4" s="437" customFormat="1" ht="14.4" x14ac:dyDescent="0.3">
      <c r="A32" s="509"/>
      <c r="B32" s="744" t="s">
        <v>820</v>
      </c>
      <c r="C32" s="513">
        <f>SUM(C22:C31)</f>
        <v>19125316.060000002</v>
      </c>
      <c r="D32" s="468"/>
    </row>
    <row r="33" spans="1:4" s="437" customFormat="1" ht="14.4" x14ac:dyDescent="0.3">
      <c r="A33" s="509"/>
      <c r="B33" s="745"/>
      <c r="C33" s="513"/>
      <c r="D33" s="468"/>
    </row>
    <row r="34" spans="1:4" s="437" customFormat="1" ht="14.4" x14ac:dyDescent="0.3">
      <c r="A34" s="509" t="s">
        <v>276</v>
      </c>
      <c r="B34" s="745" t="s">
        <v>821</v>
      </c>
      <c r="C34" s="513">
        <f>+C32/3120</f>
        <v>6129.9089935897446</v>
      </c>
      <c r="D34" s="468"/>
    </row>
    <row r="35" spans="1:4" s="437" customFormat="1" ht="14.4" x14ac:dyDescent="0.3">
      <c r="A35" s="509"/>
      <c r="B35" s="897" t="s">
        <v>822</v>
      </c>
      <c r="C35" s="897"/>
      <c r="D35" s="468"/>
    </row>
    <row r="36" spans="1:4" s="437" customFormat="1" ht="14.4" x14ac:dyDescent="0.3">
      <c r="A36" s="509"/>
      <c r="B36" s="750"/>
      <c r="C36" s="745"/>
      <c r="D36" s="468"/>
    </row>
    <row r="37" spans="1:4" s="437" customFormat="1" ht="18.75" customHeight="1" x14ac:dyDescent="0.3">
      <c r="A37" s="509" t="s">
        <v>278</v>
      </c>
      <c r="B37" s="897" t="s">
        <v>823</v>
      </c>
      <c r="C37" s="897"/>
      <c r="D37" s="469">
        <f/>
        <v>7677396.0600000024</v>
      </c>
    </row>
    <row r="38" spans="1:4" s="437" customFormat="1" ht="18.75" customHeight="1" x14ac:dyDescent="0.3">
      <c r="A38" s="509"/>
      <c r="B38" s="898" t="s">
        <v>824</v>
      </c>
      <c r="C38" s="898"/>
      <c r="D38" s="468"/>
    </row>
    <row r="39" spans="1:4" s="437" customFormat="1" ht="14.4" x14ac:dyDescent="0.3">
      <c r="A39" s="509"/>
      <c r="B39" s="750"/>
      <c r="C39" s="745"/>
      <c r="D39" s="468"/>
    </row>
    <row r="40" spans="1:4" s="517" customFormat="1" ht="40.5" customHeight="1" x14ac:dyDescent="0.3">
      <c r="A40" s="514" t="s">
        <v>280</v>
      </c>
      <c r="B40" s="899" t="s">
        <v>825</v>
      </c>
      <c r="C40" s="899"/>
      <c r="D40" s="516"/>
    </row>
    <row r="41" spans="1:4" s="517" customFormat="1" ht="14.4" x14ac:dyDescent="0.3">
      <c r="A41" s="514"/>
      <c r="B41" s="515"/>
      <c r="C41" s="515"/>
      <c r="D41" s="518"/>
    </row>
    <row r="42" spans="1:4" s="517" customFormat="1" ht="14.4" x14ac:dyDescent="0.3">
      <c r="A42" s="514"/>
      <c r="B42" s="519"/>
      <c r="C42" s="520"/>
      <c r="D42" s="521"/>
    </row>
    <row r="43" spans="1:4" s="517" customFormat="1" ht="14.4" x14ac:dyDescent="0.3">
      <c r="A43" s="514">
        <v>3</v>
      </c>
      <c r="B43" s="522" t="s">
        <v>826</v>
      </c>
      <c r="C43" s="520"/>
      <c r="D43" s="521"/>
    </row>
    <row r="44" spans="1:4" s="517" customFormat="1" ht="18" customHeight="1" x14ac:dyDescent="0.3">
      <c r="A44" s="514"/>
      <c r="B44" s="900" t="s">
        <v>827</v>
      </c>
      <c r="C44" s="900"/>
      <c r="D44" s="516"/>
    </row>
    <row r="45" spans="1:4" s="517" customFormat="1" ht="14.4" x14ac:dyDescent="0.3">
      <c r="A45" s="514"/>
      <c r="B45" s="900"/>
      <c r="C45" s="900"/>
      <c r="D45" s="516"/>
    </row>
    <row r="46" spans="1:4" s="517" customFormat="1" ht="24.75" customHeight="1" thickBot="1" x14ac:dyDescent="0.35">
      <c r="A46" s="523"/>
      <c r="B46" s="901"/>
      <c r="C46" s="901"/>
      <c r="D46" s="524"/>
    </row>
    <row r="47" spans="1:4" s="517" customFormat="1" ht="14.4" x14ac:dyDescent="0.3">
      <c r="A47" s="751"/>
      <c r="B47" s="526"/>
      <c r="C47" s="525"/>
      <c r="D47" s="752"/>
    </row>
    <row r="48" spans="1:4" s="517" customFormat="1" ht="14.4" x14ac:dyDescent="0.3">
      <c r="A48" s="514"/>
      <c r="B48" s="519"/>
      <c r="C48" s="520"/>
      <c r="D48" s="521"/>
    </row>
    <row r="49" spans="1:4" s="517" customFormat="1" ht="14.4" x14ac:dyDescent="0.3">
      <c r="A49" s="514">
        <v>4</v>
      </c>
      <c r="B49" s="522" t="s">
        <v>828</v>
      </c>
      <c r="C49" s="520"/>
      <c r="D49" s="521"/>
    </row>
    <row r="50" spans="1:4" s="517" customFormat="1" ht="18" customHeight="1" x14ac:dyDescent="0.3">
      <c r="A50" s="514"/>
      <c r="B50" s="899" t="s">
        <v>829</v>
      </c>
      <c r="C50" s="899"/>
      <c r="D50" s="516"/>
    </row>
    <row r="51" spans="1:4" s="517" customFormat="1" ht="14.4" x14ac:dyDescent="0.3">
      <c r="A51" s="514"/>
      <c r="B51" s="899"/>
      <c r="C51" s="899"/>
      <c r="D51" s="516"/>
    </row>
    <row r="52" spans="1:4" s="517" customFormat="1" ht="14.4" x14ac:dyDescent="0.3">
      <c r="A52" s="514"/>
      <c r="B52" s="519"/>
      <c r="C52" s="520"/>
      <c r="D52" s="521"/>
    </row>
    <row r="53" spans="1:4" s="517" customFormat="1" ht="14.4" x14ac:dyDescent="0.3">
      <c r="A53" s="514">
        <v>5</v>
      </c>
      <c r="B53" s="522" t="s">
        <v>830</v>
      </c>
      <c r="C53" s="520"/>
      <c r="D53" s="521"/>
    </row>
    <row r="54" spans="1:4" s="517" customFormat="1" ht="18" customHeight="1" x14ac:dyDescent="0.3">
      <c r="A54" s="514"/>
      <c r="B54" s="900" t="s">
        <v>831</v>
      </c>
      <c r="C54" s="900"/>
      <c r="D54" s="516"/>
    </row>
    <row r="55" spans="1:4" s="517" customFormat="1" ht="30" customHeight="1" x14ac:dyDescent="0.3">
      <c r="A55" s="514"/>
      <c r="B55" s="900"/>
      <c r="C55" s="900"/>
      <c r="D55" s="516"/>
    </row>
    <row r="56" spans="1:4" s="517" customFormat="1" ht="14.4" x14ac:dyDescent="0.3">
      <c r="A56" s="514"/>
      <c r="B56" s="519"/>
      <c r="C56" s="520"/>
      <c r="D56" s="521"/>
    </row>
    <row r="57" spans="1:4" s="517" customFormat="1" ht="14.4" x14ac:dyDescent="0.3">
      <c r="A57" s="514">
        <v>6</v>
      </c>
      <c r="B57" s="522" t="s">
        <v>832</v>
      </c>
      <c r="C57" s="520"/>
      <c r="D57" s="521"/>
    </row>
    <row r="58" spans="1:4" s="517" customFormat="1" ht="18" customHeight="1" x14ac:dyDescent="0.3">
      <c r="A58" s="514"/>
      <c r="B58" s="900" t="s">
        <v>833</v>
      </c>
      <c r="C58" s="900"/>
      <c r="D58" s="516"/>
    </row>
    <row r="59" spans="1:4" s="517" customFormat="1" ht="14.4" x14ac:dyDescent="0.3">
      <c r="A59" s="514"/>
      <c r="B59" s="900"/>
      <c r="C59" s="900"/>
      <c r="D59" s="516"/>
    </row>
    <row r="60" spans="1:4" s="517" customFormat="1" ht="31.8" customHeight="1" x14ac:dyDescent="0.3">
      <c r="A60" s="514"/>
      <c r="B60" s="900"/>
      <c r="C60" s="900"/>
      <c r="D60" s="516"/>
    </row>
    <row r="61" spans="1:4" s="517" customFormat="1" ht="14.4" x14ac:dyDescent="0.3">
      <c r="A61" s="514"/>
      <c r="B61" s="519"/>
      <c r="C61" s="520"/>
      <c r="D61" s="521"/>
    </row>
    <row r="62" spans="1:4" s="517" customFormat="1" ht="14.4" x14ac:dyDescent="0.3">
      <c r="A62" s="514">
        <v>7</v>
      </c>
      <c r="B62" s="522" t="s">
        <v>834</v>
      </c>
      <c r="C62" s="527"/>
      <c r="D62" s="528"/>
    </row>
    <row r="63" spans="1:4" s="517" customFormat="1" ht="43.5" customHeight="1" thickBot="1" x14ac:dyDescent="0.35">
      <c r="A63" s="753" t="s">
        <v>6</v>
      </c>
      <c r="B63" s="901" t="s">
        <v>1352</v>
      </c>
      <c r="C63" s="901"/>
      <c r="D63" s="524"/>
    </row>
    <row r="64" spans="1:4" s="437" customFormat="1" ht="14.4" x14ac:dyDescent="0.3">
      <c r="A64" s="903" t="s">
        <v>350</v>
      </c>
      <c r="B64" s="895"/>
      <c r="D64" s="529"/>
    </row>
    <row r="65" spans="1:4" s="437" customFormat="1" ht="14.4" x14ac:dyDescent="0.3">
      <c r="A65" s="894" t="s">
        <v>351</v>
      </c>
      <c r="B65" s="895"/>
      <c r="D65" s="529"/>
    </row>
    <row r="66" spans="1:4" s="437" customFormat="1" ht="14.4" x14ac:dyDescent="0.3">
      <c r="A66" s="894" t="s">
        <v>352</v>
      </c>
      <c r="B66" s="895"/>
      <c r="D66" s="529"/>
    </row>
    <row r="67" spans="1:4" s="437" customFormat="1" ht="14.4" x14ac:dyDescent="0.3">
      <c r="A67" s="894" t="s">
        <v>1423</v>
      </c>
      <c r="B67" s="902"/>
      <c r="D67" s="529"/>
    </row>
    <row r="68" spans="1:4" s="437" customFormat="1" ht="14.4" x14ac:dyDescent="0.3">
      <c r="A68" s="894"/>
      <c r="B68" s="902"/>
      <c r="D68" s="529"/>
    </row>
    <row r="69" spans="1:4" s="437" customFormat="1" ht="14.4" x14ac:dyDescent="0.3">
      <c r="A69" s="894"/>
      <c r="B69" s="902"/>
      <c r="D69" s="529"/>
    </row>
    <row r="70" spans="1:4" s="437" customFormat="1" ht="14.4" x14ac:dyDescent="0.3">
      <c r="A70" s="894"/>
      <c r="B70" s="902"/>
      <c r="D70" s="529"/>
    </row>
    <row r="71" spans="1:4" s="437" customFormat="1" ht="14.4" x14ac:dyDescent="0.3">
      <c r="A71" s="894" t="s">
        <v>353</v>
      </c>
      <c r="B71" s="895"/>
      <c r="D71" s="529"/>
    </row>
    <row r="72" spans="1:4" s="437" customFormat="1" ht="14.4" x14ac:dyDescent="0.3">
      <c r="A72" s="894" t="s">
        <v>354</v>
      </c>
      <c r="B72" s="895"/>
      <c r="D72" s="529"/>
    </row>
    <row r="73" spans="1:4" s="437" customFormat="1" ht="14.4" x14ac:dyDescent="0.3">
      <c r="A73" s="894" t="s">
        <v>355</v>
      </c>
      <c r="B73" s="895"/>
      <c r="D73" s="529"/>
    </row>
    <row r="74" spans="1:4" s="437" customFormat="1" ht="14.4" x14ac:dyDescent="0.3">
      <c r="A74" s="642" t="s">
        <v>1424</v>
      </c>
      <c r="B74" s="643"/>
      <c r="D74" s="529"/>
    </row>
    <row r="75" spans="1:4" s="437" customFormat="1" ht="14.4" x14ac:dyDescent="0.3">
      <c r="A75" s="530" t="str">
        <f>+'part A'!A40:B40</f>
        <v xml:space="preserve"> ठाणे</v>
      </c>
      <c r="D75" s="529"/>
    </row>
    <row r="76" spans="1:4" s="437" customFormat="1" ht="15" thickBot="1" x14ac:dyDescent="0.35">
      <c r="A76" s="531" t="str">
        <f>+'part A'!A41:B41</f>
        <v xml:space="preserve"> दिनांक: 31 ऑगस्ट 2022</v>
      </c>
      <c r="B76" s="460"/>
      <c r="C76" s="460"/>
      <c r="D76" s="532"/>
    </row>
    <row r="77" spans="1:4" s="437" customFormat="1" ht="14.4" x14ac:dyDescent="0.3">
      <c r="A77" s="504"/>
    </row>
  </sheetData>
  <mergeCells count="17">
    <mergeCell ref="A67:B70"/>
    <mergeCell ref="A66:B66"/>
    <mergeCell ref="A71:B71"/>
    <mergeCell ref="A72:B72"/>
    <mergeCell ref="A73:B73"/>
    <mergeCell ref="B50:C51"/>
    <mergeCell ref="B54:C55"/>
    <mergeCell ref="B58:C60"/>
    <mergeCell ref="B63:C63"/>
    <mergeCell ref="A64:B64"/>
    <mergeCell ref="A65:B65"/>
    <mergeCell ref="A1:D1"/>
    <mergeCell ref="B35:C35"/>
    <mergeCell ref="B37:C37"/>
    <mergeCell ref="B38:C38"/>
    <mergeCell ref="B40:C40"/>
    <mergeCell ref="B44:C46"/>
  </mergeCells>
  <pageMargins left="0.52" right="0.54" top="0.74803149606299213" bottom="0.74803149606299213" header="0.31496062992125984" footer="0.31496062992125984"/>
  <pageSetup paperSize="9" scale="77" fitToHeight="2" orientation="portrait" r:id="rId1"/>
  <rowBreaks count="1" manualBreakCount="1">
    <brk id="46" max="3" man="1"/>
  </rowBreak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76"/>
  <sheetViews>
    <sheetView workbookViewId="0">
      <selection activeCell="D12" sqref="D12"/>
    </sheetView>
  </sheetViews>
  <sheetFormatPr defaultColWidth="8.6640625" defaultRowHeight="13.2" x14ac:dyDescent="0.3"/>
  <cols>
    <col min="1" max="1" width="4.6640625" style="549" customWidth="1"/>
    <col min="2" max="2" width="5.44140625" style="549" customWidth="1"/>
    <col min="3" max="3" width="48" style="533" customWidth="1"/>
    <col min="4" max="4" width="53.44140625" style="549" customWidth="1"/>
    <col min="5" max="9" width="8.6640625" style="533"/>
    <col min="10" max="10" width="9" style="533" bestFit="1" customWidth="1"/>
    <col min="11" max="16384" width="8.6640625" style="533"/>
  </cols>
  <sheetData>
    <row r="1" spans="1:4" x14ac:dyDescent="0.3">
      <c r="A1" s="904" t="s">
        <v>837</v>
      </c>
      <c r="B1" s="904"/>
      <c r="C1" s="904"/>
      <c r="D1" s="904"/>
    </row>
    <row r="2" spans="1:4" x14ac:dyDescent="0.3">
      <c r="A2" s="904" t="s">
        <v>838</v>
      </c>
      <c r="B2" s="904"/>
      <c r="C2" s="904"/>
      <c r="D2" s="904"/>
    </row>
    <row r="3" spans="1:4" ht="13.8" thickBot="1" x14ac:dyDescent="0.35">
      <c r="A3" s="905" t="s">
        <v>839</v>
      </c>
      <c r="B3" s="905"/>
      <c r="C3" s="905"/>
      <c r="D3" s="905"/>
    </row>
    <row r="4" spans="1:4" x14ac:dyDescent="0.3">
      <c r="A4" s="534" t="s">
        <v>840</v>
      </c>
      <c r="B4" s="535" t="s">
        <v>6</v>
      </c>
      <c r="C4" s="535" t="s">
        <v>841</v>
      </c>
      <c r="D4" s="535" t="s">
        <v>842</v>
      </c>
    </row>
    <row r="5" spans="1:4" ht="13.8" thickBot="1" x14ac:dyDescent="0.35">
      <c r="A5" s="536">
        <v>1</v>
      </c>
      <c r="B5" s="537">
        <v>2</v>
      </c>
      <c r="C5" s="537">
        <v>3</v>
      </c>
      <c r="D5" s="538">
        <v>4</v>
      </c>
    </row>
    <row r="6" spans="1:4" ht="13.8" thickBot="1" x14ac:dyDescent="0.35">
      <c r="A6" s="539"/>
      <c r="B6" s="540">
        <v>1</v>
      </c>
      <c r="C6" s="541" t="s">
        <v>843</v>
      </c>
      <c r="D6" s="540" t="s">
        <v>844</v>
      </c>
    </row>
    <row r="7" spans="1:4" ht="27" thickBot="1" x14ac:dyDescent="0.35">
      <c r="A7" s="539"/>
      <c r="B7" s="540">
        <v>2</v>
      </c>
      <c r="C7" s="541" t="s">
        <v>845</v>
      </c>
      <c r="D7" s="540" t="s">
        <v>846</v>
      </c>
    </row>
    <row r="8" spans="1:4" ht="27" thickBot="1" x14ac:dyDescent="0.35">
      <c r="A8" s="539"/>
      <c r="B8" s="540"/>
      <c r="C8" s="541" t="s">
        <v>847</v>
      </c>
      <c r="D8" s="540" t="s">
        <v>848</v>
      </c>
    </row>
    <row r="9" spans="1:4" ht="13.8" thickBot="1" x14ac:dyDescent="0.35">
      <c r="A9" s="539"/>
      <c r="B9" s="540">
        <v>3</v>
      </c>
      <c r="C9" s="541" t="s">
        <v>849</v>
      </c>
      <c r="D9" s="540" t="s">
        <v>850</v>
      </c>
    </row>
    <row r="10" spans="1:4" ht="13.8" thickBot="1" x14ac:dyDescent="0.35">
      <c r="A10" s="539"/>
      <c r="B10" s="540">
        <v>4</v>
      </c>
      <c r="C10" s="541" t="s">
        <v>851</v>
      </c>
      <c r="D10" s="540" t="s">
        <v>376</v>
      </c>
    </row>
    <row r="11" spans="1:4" ht="13.8" thickBot="1" x14ac:dyDescent="0.35">
      <c r="A11" s="539"/>
      <c r="B11" s="540">
        <v>5</v>
      </c>
      <c r="C11" s="541" t="s">
        <v>852</v>
      </c>
      <c r="D11" s="540" t="s">
        <v>330</v>
      </c>
    </row>
    <row r="12" spans="1:4" ht="27" thickBot="1" x14ac:dyDescent="0.35">
      <c r="A12" s="539"/>
      <c r="B12" s="540">
        <v>6</v>
      </c>
      <c r="C12" s="541" t="s">
        <v>853</v>
      </c>
      <c r="D12" s="540" t="s">
        <v>854</v>
      </c>
    </row>
    <row r="13" spans="1:4" x14ac:dyDescent="0.3">
      <c r="A13" s="906"/>
      <c r="B13" s="906">
        <v>7</v>
      </c>
      <c r="C13" s="908" t="s">
        <v>855</v>
      </c>
      <c r="D13" s="542" t="s">
        <v>856</v>
      </c>
    </row>
    <row r="14" spans="1:4" ht="13.8" thickBot="1" x14ac:dyDescent="0.35">
      <c r="A14" s="907"/>
      <c r="B14" s="907"/>
      <c r="C14" s="909"/>
      <c r="D14" s="540" t="s">
        <v>857</v>
      </c>
    </row>
    <row r="15" spans="1:4" x14ac:dyDescent="0.3">
      <c r="A15" s="906"/>
      <c r="B15" s="906">
        <v>8</v>
      </c>
      <c r="C15" s="908" t="s">
        <v>858</v>
      </c>
      <c r="D15" s="542" t="s">
        <v>859</v>
      </c>
    </row>
    <row r="16" spans="1:4" x14ac:dyDescent="0.3">
      <c r="A16" s="910"/>
      <c r="B16" s="910"/>
      <c r="C16" s="911"/>
      <c r="D16" s="542" t="s">
        <v>860</v>
      </c>
    </row>
    <row r="17" spans="1:4" x14ac:dyDescent="0.3">
      <c r="A17" s="910"/>
      <c r="B17" s="910"/>
      <c r="C17" s="911"/>
      <c r="D17" s="542" t="s">
        <v>861</v>
      </c>
    </row>
    <row r="18" spans="1:4" x14ac:dyDescent="0.3">
      <c r="A18" s="910"/>
      <c r="B18" s="910"/>
      <c r="C18" s="911"/>
      <c r="D18" s="542" t="s">
        <v>6</v>
      </c>
    </row>
    <row r="19" spans="1:4" ht="13.8" thickBot="1" x14ac:dyDescent="0.35">
      <c r="A19" s="907"/>
      <c r="B19" s="907"/>
      <c r="C19" s="909"/>
      <c r="D19" s="542" t="s">
        <v>6</v>
      </c>
    </row>
    <row r="20" spans="1:4" x14ac:dyDescent="0.3">
      <c r="A20" s="906"/>
      <c r="B20" s="906">
        <v>9</v>
      </c>
      <c r="C20" s="543" t="s">
        <v>862</v>
      </c>
      <c r="D20" s="906" t="s">
        <v>863</v>
      </c>
    </row>
    <row r="21" spans="1:4" ht="27" thickBot="1" x14ac:dyDescent="0.35">
      <c r="A21" s="907"/>
      <c r="B21" s="907"/>
      <c r="C21" s="541" t="s">
        <v>864</v>
      </c>
      <c r="D21" s="907"/>
    </row>
    <row r="22" spans="1:4" ht="13.8" thickBot="1" x14ac:dyDescent="0.35">
      <c r="A22" s="536" t="s">
        <v>865</v>
      </c>
      <c r="B22" s="540"/>
      <c r="C22" s="544" t="s">
        <v>866</v>
      </c>
      <c r="D22" s="540"/>
    </row>
    <row r="23" spans="1:4" ht="13.8" thickBot="1" x14ac:dyDescent="0.35">
      <c r="A23" s="539"/>
      <c r="B23" s="540">
        <v>1</v>
      </c>
      <c r="C23" s="541" t="s">
        <v>867</v>
      </c>
      <c r="D23" s="540" t="s">
        <v>868</v>
      </c>
    </row>
    <row r="24" spans="1:4" ht="27" thickBot="1" x14ac:dyDescent="0.35">
      <c r="A24" s="539"/>
      <c r="B24" s="540">
        <v>2</v>
      </c>
      <c r="C24" s="541" t="s">
        <v>869</v>
      </c>
      <c r="D24" s="540" t="s">
        <v>870</v>
      </c>
    </row>
    <row r="25" spans="1:4" ht="13.8" thickBot="1" x14ac:dyDescent="0.35">
      <c r="A25" s="539"/>
      <c r="B25" s="540">
        <v>3</v>
      </c>
      <c r="C25" s="541" t="s">
        <v>871</v>
      </c>
      <c r="D25" s="540" t="s">
        <v>872</v>
      </c>
    </row>
    <row r="26" spans="1:4" ht="13.8" thickBot="1" x14ac:dyDescent="0.35">
      <c r="A26" s="539"/>
      <c r="B26" s="540">
        <v>4</v>
      </c>
      <c r="C26" s="541" t="s">
        <v>873</v>
      </c>
      <c r="D26" s="545" t="s">
        <v>874</v>
      </c>
    </row>
    <row r="27" spans="1:4" ht="13.8" thickBot="1" x14ac:dyDescent="0.35">
      <c r="A27" s="539"/>
      <c r="B27" s="540">
        <v>5</v>
      </c>
      <c r="C27" s="541" t="s">
        <v>875</v>
      </c>
      <c r="D27" s="540" t="s">
        <v>876</v>
      </c>
    </row>
    <row r="28" spans="1:4" ht="27" thickBot="1" x14ac:dyDescent="0.35">
      <c r="A28" s="539"/>
      <c r="B28" s="540">
        <v>6</v>
      </c>
      <c r="C28" s="541" t="s">
        <v>877</v>
      </c>
      <c r="D28" s="540" t="s">
        <v>878</v>
      </c>
    </row>
    <row r="29" spans="1:4" ht="27" thickBot="1" x14ac:dyDescent="0.35">
      <c r="A29" s="539"/>
      <c r="B29" s="540">
        <v>7</v>
      </c>
      <c r="C29" s="541" t="s">
        <v>879</v>
      </c>
      <c r="D29" s="540">
        <v>17661</v>
      </c>
    </row>
    <row r="30" spans="1:4" ht="13.8" thickBot="1" x14ac:dyDescent="0.35">
      <c r="A30" s="539"/>
      <c r="B30" s="540">
        <v>8</v>
      </c>
      <c r="C30" s="541" t="s">
        <v>880</v>
      </c>
      <c r="D30" s="540" t="s">
        <v>881</v>
      </c>
    </row>
    <row r="31" spans="1:4" ht="27" thickBot="1" x14ac:dyDescent="0.35">
      <c r="A31" s="539"/>
      <c r="B31" s="540">
        <v>9</v>
      </c>
      <c r="C31" s="541" t="s">
        <v>882</v>
      </c>
      <c r="D31" s="540" t="s">
        <v>883</v>
      </c>
    </row>
    <row r="32" spans="1:4" ht="13.8" thickBot="1" x14ac:dyDescent="0.35">
      <c r="A32" s="539"/>
      <c r="B32" s="540">
        <v>10</v>
      </c>
      <c r="C32" s="541" t="s">
        <v>884</v>
      </c>
      <c r="D32" s="540" t="s">
        <v>885</v>
      </c>
    </row>
    <row r="33" spans="1:7" ht="27" thickBot="1" x14ac:dyDescent="0.35">
      <c r="A33" s="539"/>
      <c r="B33" s="540">
        <v>11</v>
      </c>
      <c r="C33" s="541" t="s">
        <v>886</v>
      </c>
      <c r="D33" s="540" t="s">
        <v>887</v>
      </c>
      <c r="G33" s="533" t="s">
        <v>888</v>
      </c>
    </row>
    <row r="34" spans="1:7" ht="27" thickBot="1" x14ac:dyDescent="0.35">
      <c r="A34" s="539"/>
      <c r="B34" s="540">
        <v>12</v>
      </c>
      <c r="C34" s="541" t="s">
        <v>889</v>
      </c>
      <c r="D34" s="540" t="s">
        <v>890</v>
      </c>
    </row>
    <row r="35" spans="1:7" ht="13.8" thickBot="1" x14ac:dyDescent="0.35">
      <c r="A35" s="539"/>
      <c r="B35" s="540">
        <v>13</v>
      </c>
      <c r="C35" s="541" t="s">
        <v>891</v>
      </c>
      <c r="D35" s="546" t="s">
        <v>6</v>
      </c>
    </row>
    <row r="36" spans="1:7" ht="13.8" thickBot="1" x14ac:dyDescent="0.35">
      <c r="A36" s="539"/>
      <c r="B36" s="540">
        <v>14</v>
      </c>
      <c r="C36" s="541" t="s">
        <v>892</v>
      </c>
      <c r="D36" s="546" t="s">
        <v>6</v>
      </c>
    </row>
    <row r="37" spans="1:7" ht="27" thickBot="1" x14ac:dyDescent="0.35">
      <c r="A37" s="539"/>
      <c r="B37" s="540">
        <v>15</v>
      </c>
      <c r="C37" s="541" t="s">
        <v>893</v>
      </c>
      <c r="D37" s="540" t="s">
        <v>894</v>
      </c>
    </row>
    <row r="38" spans="1:7" ht="13.8" thickBot="1" x14ac:dyDescent="0.35">
      <c r="A38" s="539"/>
      <c r="B38" s="540">
        <v>16</v>
      </c>
      <c r="C38" s="541" t="s">
        <v>895</v>
      </c>
      <c r="D38" s="546" t="s">
        <v>6</v>
      </c>
    </row>
    <row r="39" spans="1:7" ht="13.8" thickBot="1" x14ac:dyDescent="0.35">
      <c r="A39" s="539"/>
      <c r="B39" s="540">
        <v>17</v>
      </c>
      <c r="C39" s="541" t="s">
        <v>896</v>
      </c>
      <c r="D39" s="540" t="s">
        <v>878</v>
      </c>
    </row>
    <row r="40" spans="1:7" ht="13.8" thickBot="1" x14ac:dyDescent="0.35">
      <c r="A40" s="539"/>
      <c r="B40" s="540">
        <v>18</v>
      </c>
      <c r="C40" s="541" t="s">
        <v>897</v>
      </c>
      <c r="D40" s="540" t="s">
        <v>878</v>
      </c>
    </row>
    <row r="41" spans="1:7" ht="27" thickBot="1" x14ac:dyDescent="0.35">
      <c r="A41" s="539"/>
      <c r="B41" s="540">
        <v>19</v>
      </c>
      <c r="C41" s="541" t="s">
        <v>898</v>
      </c>
      <c r="D41" s="540"/>
    </row>
    <row r="42" spans="1:7" ht="13.8" thickBot="1" x14ac:dyDescent="0.35">
      <c r="A42" s="539"/>
      <c r="B42" s="540" t="s">
        <v>375</v>
      </c>
      <c r="C42" s="541" t="s">
        <v>184</v>
      </c>
      <c r="D42" s="547">
        <f>+[6]INE!C20</f>
        <v>30798</v>
      </c>
    </row>
    <row r="43" spans="1:7" ht="13.8" thickBot="1" x14ac:dyDescent="0.35">
      <c r="A43" s="539"/>
      <c r="B43" s="540" t="s">
        <v>376</v>
      </c>
      <c r="C43" s="541" t="s">
        <v>899</v>
      </c>
      <c r="D43" s="540" t="s">
        <v>330</v>
      </c>
    </row>
    <row r="44" spans="1:7" ht="13.8" thickBot="1" x14ac:dyDescent="0.35">
      <c r="A44" s="539"/>
      <c r="B44" s="540" t="s">
        <v>900</v>
      </c>
      <c r="C44" s="541" t="s">
        <v>901</v>
      </c>
      <c r="D44" s="540" t="s">
        <v>330</v>
      </c>
    </row>
    <row r="45" spans="1:7" ht="13.8" thickBot="1" x14ac:dyDescent="0.35">
      <c r="A45" s="539"/>
      <c r="B45" s="540" t="s">
        <v>902</v>
      </c>
      <c r="C45" s="541" t="s">
        <v>903</v>
      </c>
      <c r="D45" s="540" t="s">
        <v>878</v>
      </c>
    </row>
    <row r="46" spans="1:7" ht="13.8" thickBot="1" x14ac:dyDescent="0.35">
      <c r="A46" s="539"/>
      <c r="B46" s="540"/>
      <c r="C46" s="541" t="s">
        <v>904</v>
      </c>
      <c r="D46" s="540">
        <f>+D42</f>
        <v>30798</v>
      </c>
    </row>
    <row r="47" spans="1:7" x14ac:dyDescent="0.3">
      <c r="A47" s="548"/>
    </row>
    <row r="48" spans="1:7" x14ac:dyDescent="0.3">
      <c r="A48" s="548"/>
    </row>
    <row r="49" spans="1:10" ht="13.8" thickBot="1" x14ac:dyDescent="0.35">
      <c r="A49" s="905" t="s">
        <v>347</v>
      </c>
      <c r="B49" s="905"/>
      <c r="C49" s="905"/>
      <c r="D49" s="905"/>
    </row>
    <row r="50" spans="1:10" ht="13.8" thickBot="1" x14ac:dyDescent="0.35">
      <c r="A50" s="550" t="s">
        <v>905</v>
      </c>
      <c r="B50" s="551"/>
      <c r="C50" s="552" t="s">
        <v>906</v>
      </c>
      <c r="D50" s="551"/>
    </row>
    <row r="51" spans="1:10" ht="13.8" thickBot="1" x14ac:dyDescent="0.35">
      <c r="A51" s="536"/>
      <c r="B51" s="537"/>
      <c r="C51" s="544" t="s">
        <v>907</v>
      </c>
      <c r="D51" s="537" t="s">
        <v>6</v>
      </c>
    </row>
    <row r="52" spans="1:10" ht="40.200000000000003" thickBot="1" x14ac:dyDescent="0.35">
      <c r="A52" s="539"/>
      <c r="B52" s="540">
        <v>1</v>
      </c>
      <c r="C52" s="541" t="s">
        <v>908</v>
      </c>
      <c r="D52" s="540" t="s">
        <v>909</v>
      </c>
      <c r="I52" s="533">
        <v>320</v>
      </c>
      <c r="J52" s="533" t="s">
        <v>1339</v>
      </c>
    </row>
    <row r="53" spans="1:10" ht="13.8" thickBot="1" x14ac:dyDescent="0.35">
      <c r="A53" s="539"/>
      <c r="B53" s="540">
        <v>2</v>
      </c>
      <c r="C53" s="541" t="s">
        <v>910</v>
      </c>
      <c r="D53" s="553">
        <v>320</v>
      </c>
      <c r="I53" s="533">
        <v>36</v>
      </c>
      <c r="J53" s="533" t="s">
        <v>1340</v>
      </c>
    </row>
    <row r="54" spans="1:10" ht="13.8" thickBot="1" x14ac:dyDescent="0.35">
      <c r="A54" s="539"/>
      <c r="B54" s="540"/>
      <c r="C54" s="541" t="s">
        <v>911</v>
      </c>
      <c r="D54" s="540" t="s">
        <v>1343</v>
      </c>
      <c r="I54" s="533">
        <f>+I52-I53</f>
        <v>284</v>
      </c>
    </row>
    <row r="55" spans="1:10" ht="13.8" thickBot="1" x14ac:dyDescent="0.35">
      <c r="A55" s="539"/>
      <c r="B55" s="540"/>
      <c r="C55" s="541" t="s">
        <v>912</v>
      </c>
      <c r="D55" s="540">
        <v>0</v>
      </c>
      <c r="E55" s="533" t="s">
        <v>6</v>
      </c>
    </row>
    <row r="56" spans="1:10" ht="13.8" thickBot="1" x14ac:dyDescent="0.35">
      <c r="A56" s="539"/>
      <c r="B56" s="540"/>
      <c r="C56" s="544" t="s">
        <v>913</v>
      </c>
      <c r="D56" s="540" t="str">
        <f>+D54</f>
        <v> 284 विक्री केलेल्या युनिट्सचे प्रतिनिधित्व करतात</v>
      </c>
    </row>
    <row r="57" spans="1:10" ht="13.8" thickBot="1" x14ac:dyDescent="0.35">
      <c r="A57" s="539"/>
      <c r="B57" s="540"/>
      <c r="C57" s="541" t="s">
        <v>914</v>
      </c>
      <c r="D57" s="540">
        <v>212</v>
      </c>
    </row>
    <row r="58" spans="1:10" ht="13.8" thickBot="1" x14ac:dyDescent="0.35">
      <c r="A58" s="539"/>
      <c r="B58" s="540">
        <v>3</v>
      </c>
      <c r="C58" s="541" t="s">
        <v>915</v>
      </c>
      <c r="D58" s="540"/>
    </row>
    <row r="59" spans="1:10" ht="13.8" thickBot="1" x14ac:dyDescent="0.35">
      <c r="A59" s="539"/>
      <c r="B59" s="540"/>
      <c r="C59" s="541" t="s">
        <v>916</v>
      </c>
      <c r="D59" s="540" t="str">
        <f>+D54</f>
        <v> 284 विक्री केलेल्या युनिट्सचे प्रतिनिधित्व करतात</v>
      </c>
    </row>
    <row r="60" spans="1:10" ht="13.8" thickBot="1" x14ac:dyDescent="0.35">
      <c r="A60" s="539"/>
      <c r="B60" s="540"/>
      <c r="C60" s="541" t="s">
        <v>917</v>
      </c>
      <c r="D60" s="540">
        <v>0</v>
      </c>
    </row>
    <row r="61" spans="1:10" ht="40.200000000000003" thickBot="1" x14ac:dyDescent="0.35">
      <c r="A61" s="539"/>
      <c r="B61" s="540">
        <v>4</v>
      </c>
      <c r="C61" s="541" t="s">
        <v>918</v>
      </c>
      <c r="D61" s="540" t="s">
        <v>909</v>
      </c>
      <c r="I61" s="533" t="s">
        <v>1341</v>
      </c>
      <c r="J61" s="672">
        <v>44268</v>
      </c>
    </row>
    <row r="62" spans="1:10" ht="40.200000000000003" thickBot="1" x14ac:dyDescent="0.35">
      <c r="A62" s="539"/>
      <c r="B62" s="540">
        <v>5</v>
      </c>
      <c r="C62" s="541" t="s">
        <v>919</v>
      </c>
      <c r="D62" s="540" t="s">
        <v>920</v>
      </c>
    </row>
    <row r="63" spans="1:10" ht="13.8" thickBot="1" x14ac:dyDescent="0.35">
      <c r="A63" s="536">
        <v>2</v>
      </c>
      <c r="B63" s="537"/>
      <c r="C63" s="544" t="s">
        <v>921</v>
      </c>
      <c r="D63" s="540"/>
    </row>
    <row r="64" spans="1:10" ht="40.200000000000003" thickBot="1" x14ac:dyDescent="0.35">
      <c r="A64" s="539"/>
      <c r="B64" s="540">
        <v>1</v>
      </c>
      <c r="C64" s="541" t="s">
        <v>922</v>
      </c>
      <c r="D64" s="540" t="s">
        <v>1344</v>
      </c>
    </row>
    <row r="65" spans="1:4" ht="40.200000000000003" thickBot="1" x14ac:dyDescent="0.35">
      <c r="A65" s="539"/>
      <c r="B65" s="540">
        <v>2</v>
      </c>
      <c r="C65" s="541" t="s">
        <v>923</v>
      </c>
      <c r="D65" s="540" t="s">
        <v>878</v>
      </c>
    </row>
    <row r="66" spans="1:4" ht="66.599999999999994" thickBot="1" x14ac:dyDescent="0.35">
      <c r="A66" s="539"/>
      <c r="B66" s="540">
        <v>3</v>
      </c>
      <c r="C66" s="541" t="s">
        <v>924</v>
      </c>
      <c r="D66" s="540" t="s">
        <v>878</v>
      </c>
    </row>
    <row r="67" spans="1:4" ht="13.8" thickBot="1" x14ac:dyDescent="0.35">
      <c r="A67" s="536">
        <v>3</v>
      </c>
      <c r="B67" s="540"/>
      <c r="C67" s="544" t="s">
        <v>925</v>
      </c>
      <c r="D67" s="540"/>
    </row>
    <row r="68" spans="1:4" ht="13.8" thickBot="1" x14ac:dyDescent="0.35">
      <c r="A68" s="539"/>
      <c r="B68" s="537">
        <v>3.1</v>
      </c>
      <c r="C68" s="544" t="s">
        <v>926</v>
      </c>
      <c r="D68" s="540"/>
    </row>
    <row r="69" spans="1:4" ht="13.8" thickBot="1" x14ac:dyDescent="0.35">
      <c r="A69" s="539"/>
      <c r="B69" s="540">
        <v>1</v>
      </c>
      <c r="C69" s="541" t="s">
        <v>927</v>
      </c>
      <c r="D69" s="554" t="s">
        <v>861</v>
      </c>
    </row>
    <row r="70" spans="1:4" ht="13.8" thickBot="1" x14ac:dyDescent="0.35">
      <c r="A70" s="539"/>
      <c r="B70" s="540">
        <v>2</v>
      </c>
      <c r="C70" s="541" t="s">
        <v>928</v>
      </c>
      <c r="D70" s="554">
        <v>44612</v>
      </c>
    </row>
    <row r="71" spans="1:4" ht="13.8" thickBot="1" x14ac:dyDescent="0.35">
      <c r="A71" s="539"/>
      <c r="B71" s="540">
        <v>3</v>
      </c>
      <c r="C71" s="541" t="s">
        <v>929</v>
      </c>
      <c r="D71" s="540"/>
    </row>
    <row r="72" spans="1:4" ht="13.8" thickBot="1" x14ac:dyDescent="0.35">
      <c r="A72" s="539"/>
      <c r="B72" s="540"/>
      <c r="C72" s="541" t="s">
        <v>930</v>
      </c>
      <c r="D72" s="540" t="s">
        <v>931</v>
      </c>
    </row>
    <row r="73" spans="1:4" ht="13.8" thickBot="1" x14ac:dyDescent="0.35">
      <c r="A73" s="539"/>
      <c r="B73" s="540"/>
      <c r="C73" s="541" t="s">
        <v>932</v>
      </c>
      <c r="D73" s="540" t="s">
        <v>878</v>
      </c>
    </row>
    <row r="74" spans="1:4" ht="13.8" thickBot="1" x14ac:dyDescent="0.35">
      <c r="A74" s="539"/>
      <c r="B74" s="540"/>
      <c r="C74" s="541" t="s">
        <v>933</v>
      </c>
      <c r="D74" s="540" t="s">
        <v>878</v>
      </c>
    </row>
    <row r="75" spans="1:4" ht="13.8" thickBot="1" x14ac:dyDescent="0.35">
      <c r="A75" s="539"/>
      <c r="B75" s="540"/>
      <c r="C75" s="541" t="s">
        <v>934</v>
      </c>
      <c r="D75" s="540" t="s">
        <v>878</v>
      </c>
    </row>
    <row r="76" spans="1:4" ht="13.8" thickBot="1" x14ac:dyDescent="0.35">
      <c r="A76" s="539"/>
      <c r="B76" s="540"/>
      <c r="C76" s="541" t="s">
        <v>935</v>
      </c>
      <c r="D76" s="540" t="s">
        <v>878</v>
      </c>
    </row>
    <row r="77" spans="1:4" ht="13.8" thickBot="1" x14ac:dyDescent="0.35">
      <c r="A77" s="539"/>
      <c r="B77" s="540"/>
      <c r="C77" s="541" t="s">
        <v>936</v>
      </c>
      <c r="D77" s="540" t="s">
        <v>878</v>
      </c>
    </row>
    <row r="78" spans="1:4" ht="13.8" thickBot="1" x14ac:dyDescent="0.35">
      <c r="A78" s="539"/>
      <c r="B78" s="540"/>
      <c r="C78" s="541" t="s">
        <v>937</v>
      </c>
      <c r="D78" s="540" t="s">
        <v>878</v>
      </c>
    </row>
    <row r="79" spans="1:4" ht="40.200000000000003" thickBot="1" x14ac:dyDescent="0.35">
      <c r="A79" s="539"/>
      <c r="B79" s="540">
        <v>4</v>
      </c>
      <c r="C79" s="541" t="s">
        <v>938</v>
      </c>
      <c r="D79" s="540" t="s">
        <v>909</v>
      </c>
    </row>
    <row r="80" spans="1:4" ht="13.8" thickBot="1" x14ac:dyDescent="0.35">
      <c r="A80" s="539"/>
      <c r="B80" s="537">
        <v>3.2</v>
      </c>
      <c r="C80" s="544" t="s">
        <v>939</v>
      </c>
      <c r="D80" s="540"/>
    </row>
    <row r="81" spans="1:4" ht="13.8" thickBot="1" x14ac:dyDescent="0.35">
      <c r="A81" s="539"/>
      <c r="B81" s="540">
        <v>1</v>
      </c>
      <c r="C81" s="541" t="s">
        <v>940</v>
      </c>
      <c r="D81" s="555" t="s">
        <v>1342</v>
      </c>
    </row>
    <row r="82" spans="1:4" ht="27" thickBot="1" x14ac:dyDescent="0.35">
      <c r="A82" s="539"/>
      <c r="B82" s="540">
        <v>2</v>
      </c>
      <c r="C82" s="541" t="s">
        <v>941</v>
      </c>
      <c r="D82" s="540" t="s">
        <v>942</v>
      </c>
    </row>
    <row r="83" spans="1:4" x14ac:dyDescent="0.3">
      <c r="A83" s="906"/>
      <c r="B83" s="906"/>
      <c r="C83" s="908" t="s">
        <v>943</v>
      </c>
      <c r="D83" s="906" t="s">
        <v>944</v>
      </c>
    </row>
    <row r="84" spans="1:4" ht="13.8" thickBot="1" x14ac:dyDescent="0.35">
      <c r="A84" s="907"/>
      <c r="B84" s="907"/>
      <c r="C84" s="909"/>
      <c r="D84" s="907"/>
    </row>
    <row r="85" spans="1:4" ht="40.200000000000003" thickBot="1" x14ac:dyDescent="0.35">
      <c r="A85" s="539"/>
      <c r="B85" s="540">
        <v>3</v>
      </c>
      <c r="C85" s="541" t="s">
        <v>945</v>
      </c>
      <c r="D85" s="540" t="s">
        <v>944</v>
      </c>
    </row>
    <row r="86" spans="1:4" ht="27" thickBot="1" x14ac:dyDescent="0.35">
      <c r="A86" s="539"/>
      <c r="B86" s="540">
        <v>4</v>
      </c>
      <c r="C86" s="541" t="s">
        <v>946</v>
      </c>
      <c r="D86" s="540" t="s">
        <v>947</v>
      </c>
    </row>
    <row r="87" spans="1:4" ht="40.200000000000003" thickBot="1" x14ac:dyDescent="0.35">
      <c r="A87" s="539"/>
      <c r="B87" s="540">
        <v>5</v>
      </c>
      <c r="C87" s="541" t="s">
        <v>948</v>
      </c>
      <c r="D87" s="540" t="s">
        <v>909</v>
      </c>
    </row>
    <row r="88" spans="1:4" ht="13.8" thickBot="1" x14ac:dyDescent="0.35">
      <c r="A88" s="539"/>
      <c r="B88" s="537">
        <v>3.3</v>
      </c>
      <c r="C88" s="544" t="s">
        <v>949</v>
      </c>
      <c r="D88" s="540"/>
    </row>
    <row r="89" spans="1:4" ht="53.4" thickBot="1" x14ac:dyDescent="0.35">
      <c r="A89" s="539"/>
      <c r="B89" s="540">
        <v>1</v>
      </c>
      <c r="C89" s="541" t="s">
        <v>950</v>
      </c>
      <c r="D89" s="540" t="s">
        <v>878</v>
      </c>
    </row>
    <row r="90" spans="1:4" ht="40.200000000000003" thickBot="1" x14ac:dyDescent="0.35">
      <c r="A90" s="539"/>
      <c r="B90" s="540">
        <v>2</v>
      </c>
      <c r="C90" s="541" t="s">
        <v>951</v>
      </c>
      <c r="D90" s="540" t="s">
        <v>330</v>
      </c>
    </row>
    <row r="91" spans="1:4" ht="40.200000000000003" thickBot="1" x14ac:dyDescent="0.35">
      <c r="A91" s="539"/>
      <c r="B91" s="540">
        <v>3</v>
      </c>
      <c r="C91" s="541" t="s">
        <v>952</v>
      </c>
      <c r="D91" s="540" t="s">
        <v>944</v>
      </c>
    </row>
    <row r="92" spans="1:4" ht="13.8" thickBot="1" x14ac:dyDescent="0.35">
      <c r="A92" s="539"/>
      <c r="B92" s="537">
        <v>3.4</v>
      </c>
      <c r="C92" s="544" t="s">
        <v>953</v>
      </c>
      <c r="D92" s="540"/>
    </row>
    <row r="93" spans="1:4" ht="27" thickBot="1" x14ac:dyDescent="0.35">
      <c r="A93" s="539"/>
      <c r="B93" s="540">
        <v>1</v>
      </c>
      <c r="C93" s="541" t="s">
        <v>954</v>
      </c>
      <c r="D93" s="540" t="s">
        <v>878</v>
      </c>
    </row>
    <row r="94" spans="1:4" ht="40.200000000000003" thickBot="1" x14ac:dyDescent="0.35">
      <c r="A94" s="539"/>
      <c r="B94" s="540">
        <v>2</v>
      </c>
      <c r="C94" s="541" t="s">
        <v>955</v>
      </c>
      <c r="D94" s="540" t="s">
        <v>878</v>
      </c>
    </row>
    <row r="95" spans="1:4" ht="40.200000000000003" thickBot="1" x14ac:dyDescent="0.35">
      <c r="A95" s="539"/>
      <c r="B95" s="540">
        <v>3</v>
      </c>
      <c r="C95" s="541" t="s">
        <v>956</v>
      </c>
      <c r="D95" s="540" t="s">
        <v>878</v>
      </c>
    </row>
    <row r="96" spans="1:4" x14ac:dyDescent="0.3">
      <c r="A96" s="906"/>
      <c r="B96" s="912">
        <v>3.5</v>
      </c>
      <c r="C96" s="543" t="s">
        <v>957</v>
      </c>
      <c r="D96" s="906"/>
    </row>
    <row r="97" spans="1:4" ht="13.8" thickBot="1" x14ac:dyDescent="0.35">
      <c r="A97" s="907"/>
      <c r="B97" s="913"/>
      <c r="C97" s="541" t="s">
        <v>958</v>
      </c>
      <c r="D97" s="907"/>
    </row>
    <row r="98" spans="1:4" ht="13.8" thickBot="1" x14ac:dyDescent="0.35">
      <c r="A98" s="539"/>
      <c r="B98" s="540">
        <v>1</v>
      </c>
      <c r="C98" s="541" t="s">
        <v>959</v>
      </c>
      <c r="D98" s="540" t="s">
        <v>878</v>
      </c>
    </row>
    <row r="99" spans="1:4" ht="13.8" thickBot="1" x14ac:dyDescent="0.35">
      <c r="A99" s="539"/>
      <c r="B99" s="540">
        <v>2</v>
      </c>
      <c r="C99" s="541" t="s">
        <v>960</v>
      </c>
      <c r="D99" s="540" t="s">
        <v>878</v>
      </c>
    </row>
    <row r="100" spans="1:4" ht="27" thickBot="1" x14ac:dyDescent="0.35">
      <c r="A100" s="539"/>
      <c r="B100" s="540">
        <v>3</v>
      </c>
      <c r="C100" s="541" t="s">
        <v>961</v>
      </c>
      <c r="D100" s="540" t="s">
        <v>878</v>
      </c>
    </row>
    <row r="101" spans="1:4" ht="27" thickBot="1" x14ac:dyDescent="0.35">
      <c r="A101" s="539"/>
      <c r="B101" s="540">
        <v>4</v>
      </c>
      <c r="C101" s="541" t="s">
        <v>962</v>
      </c>
      <c r="D101" s="540" t="s">
        <v>878</v>
      </c>
    </row>
    <row r="102" spans="1:4" ht="13.8" thickBot="1" x14ac:dyDescent="0.35">
      <c r="A102" s="539"/>
      <c r="B102" s="540">
        <v>5</v>
      </c>
      <c r="C102" s="541" t="s">
        <v>963</v>
      </c>
      <c r="D102" s="540" t="s">
        <v>878</v>
      </c>
    </row>
    <row r="103" spans="1:4" x14ac:dyDescent="0.3">
      <c r="A103" s="906"/>
      <c r="B103" s="906">
        <v>6</v>
      </c>
      <c r="C103" s="556" t="s">
        <v>964</v>
      </c>
      <c r="D103" s="906" t="s">
        <v>878</v>
      </c>
    </row>
    <row r="104" spans="1:4" ht="27" thickBot="1" x14ac:dyDescent="0.35">
      <c r="A104" s="907"/>
      <c r="B104" s="907"/>
      <c r="C104" s="541" t="s">
        <v>965</v>
      </c>
      <c r="D104" s="907"/>
    </row>
    <row r="105" spans="1:4" ht="40.200000000000003" thickBot="1" x14ac:dyDescent="0.35">
      <c r="A105" s="539"/>
      <c r="B105" s="540">
        <v>7</v>
      </c>
      <c r="C105" s="541" t="s">
        <v>966</v>
      </c>
      <c r="D105" s="540" t="s">
        <v>878</v>
      </c>
    </row>
    <row r="106" spans="1:4" ht="27" thickBot="1" x14ac:dyDescent="0.35">
      <c r="A106" s="539"/>
      <c r="B106" s="540">
        <v>8</v>
      </c>
      <c r="C106" s="541" t="s">
        <v>967</v>
      </c>
      <c r="D106" s="540" t="s">
        <v>878</v>
      </c>
    </row>
    <row r="107" spans="1:4" ht="13.8" thickBot="1" x14ac:dyDescent="0.35">
      <c r="A107" s="539"/>
      <c r="B107" s="540">
        <v>3.6</v>
      </c>
      <c r="C107" s="541" t="s">
        <v>968</v>
      </c>
      <c r="D107" s="540"/>
    </row>
    <row r="108" spans="1:4" ht="27" thickBot="1" x14ac:dyDescent="0.35">
      <c r="A108" s="539"/>
      <c r="B108" s="540">
        <v>1</v>
      </c>
      <c r="C108" s="541" t="s">
        <v>969</v>
      </c>
      <c r="D108" s="540" t="s">
        <v>878</v>
      </c>
    </row>
    <row r="109" spans="1:4" ht="40.200000000000003" thickBot="1" x14ac:dyDescent="0.35">
      <c r="A109" s="539"/>
      <c r="B109" s="540">
        <v>2</v>
      </c>
      <c r="C109" s="541" t="s">
        <v>970</v>
      </c>
      <c r="D109" s="540" t="s">
        <v>878</v>
      </c>
    </row>
    <row r="110" spans="1:4" ht="53.4" thickBot="1" x14ac:dyDescent="0.35">
      <c r="A110" s="539"/>
      <c r="B110" s="540">
        <v>3</v>
      </c>
      <c r="C110" s="541" t="s">
        <v>971</v>
      </c>
      <c r="D110" s="540" t="s">
        <v>878</v>
      </c>
    </row>
    <row r="111" spans="1:4" ht="40.200000000000003" thickBot="1" x14ac:dyDescent="0.35">
      <c r="A111" s="539"/>
      <c r="B111" s="540">
        <v>4</v>
      </c>
      <c r="C111" s="541" t="s">
        <v>972</v>
      </c>
      <c r="D111" s="540" t="s">
        <v>878</v>
      </c>
    </row>
    <row r="112" spans="1:4" ht="40.200000000000003" thickBot="1" x14ac:dyDescent="0.35">
      <c r="A112" s="539"/>
      <c r="B112" s="540">
        <v>5</v>
      </c>
      <c r="C112" s="541" t="s">
        <v>973</v>
      </c>
      <c r="D112" s="540" t="s">
        <v>878</v>
      </c>
    </row>
    <row r="113" spans="1:4" ht="13.8" thickBot="1" x14ac:dyDescent="0.35">
      <c r="A113" s="536">
        <v>4</v>
      </c>
      <c r="B113" s="537"/>
      <c r="C113" s="544" t="s">
        <v>974</v>
      </c>
      <c r="D113" s="540"/>
    </row>
    <row r="114" spans="1:4" ht="40.200000000000003" thickBot="1" x14ac:dyDescent="0.35">
      <c r="A114" s="539"/>
      <c r="B114" s="540">
        <v>4.0999999999999996</v>
      </c>
      <c r="C114" s="541" t="s">
        <v>975</v>
      </c>
      <c r="D114" s="540" t="s">
        <v>947</v>
      </c>
    </row>
    <row r="115" spans="1:4" ht="27" thickBot="1" x14ac:dyDescent="0.35">
      <c r="A115" s="539"/>
      <c r="B115" s="540">
        <v>4.2</v>
      </c>
      <c r="C115" s="541" t="s">
        <v>976</v>
      </c>
      <c r="D115" s="540" t="s">
        <v>947</v>
      </c>
    </row>
    <row r="116" spans="1:4" ht="66.599999999999994" thickBot="1" x14ac:dyDescent="0.35">
      <c r="A116" s="539"/>
      <c r="B116" s="540">
        <v>4.3</v>
      </c>
      <c r="C116" s="541" t="s">
        <v>977</v>
      </c>
      <c r="D116" s="540" t="s">
        <v>947</v>
      </c>
    </row>
    <row r="117" spans="1:4" ht="40.200000000000003" thickBot="1" x14ac:dyDescent="0.35">
      <c r="A117" s="539"/>
      <c r="B117" s="540">
        <v>4.4000000000000004</v>
      </c>
      <c r="C117" s="541" t="s">
        <v>978</v>
      </c>
      <c r="D117" s="540" t="s">
        <v>947</v>
      </c>
    </row>
    <row r="118" spans="1:4" ht="27" thickBot="1" x14ac:dyDescent="0.35">
      <c r="A118" s="539"/>
      <c r="B118" s="540">
        <v>4.5</v>
      </c>
      <c r="C118" s="541" t="s">
        <v>979</v>
      </c>
      <c r="D118" s="540" t="s">
        <v>909</v>
      </c>
    </row>
    <row r="119" spans="1:4" ht="27" thickBot="1" x14ac:dyDescent="0.35">
      <c r="A119" s="539"/>
      <c r="B119" s="540">
        <v>4.5999999999999996</v>
      </c>
      <c r="C119" s="541" t="s">
        <v>980</v>
      </c>
      <c r="D119" s="540" t="s">
        <v>909</v>
      </c>
    </row>
    <row r="120" spans="1:4" ht="13.8" thickBot="1" x14ac:dyDescent="0.35">
      <c r="A120" s="539">
        <v>5</v>
      </c>
      <c r="B120" s="540"/>
      <c r="C120" s="544" t="s">
        <v>981</v>
      </c>
      <c r="D120" s="540"/>
    </row>
    <row r="121" spans="1:4" ht="40.200000000000003" thickBot="1" x14ac:dyDescent="0.35">
      <c r="A121" s="539"/>
      <c r="B121" s="540">
        <v>5.0999999999999996</v>
      </c>
      <c r="C121" s="541" t="s">
        <v>982</v>
      </c>
      <c r="D121" s="540" t="s">
        <v>983</v>
      </c>
    </row>
    <row r="122" spans="1:4" ht="53.4" thickBot="1" x14ac:dyDescent="0.35">
      <c r="A122" s="539"/>
      <c r="B122" s="540">
        <v>5.2</v>
      </c>
      <c r="C122" s="541" t="s">
        <v>984</v>
      </c>
      <c r="D122" s="540" t="s">
        <v>878</v>
      </c>
    </row>
    <row r="123" spans="1:4" ht="40.200000000000003" thickBot="1" x14ac:dyDescent="0.35">
      <c r="A123" s="539"/>
      <c r="B123" s="540">
        <v>5.3</v>
      </c>
      <c r="C123" s="541" t="s">
        <v>985</v>
      </c>
      <c r="D123" s="540" t="s">
        <v>878</v>
      </c>
    </row>
    <row r="124" spans="1:4" ht="40.200000000000003" thickBot="1" x14ac:dyDescent="0.35">
      <c r="A124" s="539"/>
      <c r="B124" s="540">
        <v>5.4</v>
      </c>
      <c r="C124" s="541" t="s">
        <v>986</v>
      </c>
      <c r="D124" s="540" t="s">
        <v>878</v>
      </c>
    </row>
    <row r="125" spans="1:4" ht="27" thickBot="1" x14ac:dyDescent="0.35">
      <c r="A125" s="539"/>
      <c r="B125" s="540">
        <v>5.5</v>
      </c>
      <c r="C125" s="541" t="s">
        <v>987</v>
      </c>
      <c r="D125" s="540" t="s">
        <v>878</v>
      </c>
    </row>
    <row r="126" spans="1:4" ht="13.8" thickBot="1" x14ac:dyDescent="0.35">
      <c r="A126" s="539">
        <v>6</v>
      </c>
      <c r="B126" s="540"/>
      <c r="C126" s="544" t="s">
        <v>988</v>
      </c>
      <c r="D126" s="540"/>
    </row>
    <row r="127" spans="1:4" ht="40.200000000000003" thickBot="1" x14ac:dyDescent="0.35">
      <c r="A127" s="539"/>
      <c r="B127" s="540">
        <v>6.1</v>
      </c>
      <c r="C127" s="541" t="s">
        <v>989</v>
      </c>
      <c r="D127" s="540" t="s">
        <v>861</v>
      </c>
    </row>
    <row r="128" spans="1:4" ht="13.8" thickBot="1" x14ac:dyDescent="0.35">
      <c r="A128" s="539"/>
      <c r="B128" s="540" t="s">
        <v>375</v>
      </c>
      <c r="C128" s="541" t="s">
        <v>990</v>
      </c>
      <c r="D128" s="906" t="s">
        <v>991</v>
      </c>
    </row>
    <row r="129" spans="1:4" ht="15.75" customHeight="1" thickBot="1" x14ac:dyDescent="0.35">
      <c r="A129" s="539"/>
      <c r="B129" s="540" t="s">
        <v>376</v>
      </c>
      <c r="C129" s="541" t="s">
        <v>992</v>
      </c>
      <c r="D129" s="910"/>
    </row>
    <row r="130" spans="1:4" ht="15.75" customHeight="1" thickBot="1" x14ac:dyDescent="0.35">
      <c r="A130" s="539"/>
      <c r="B130" s="540" t="s">
        <v>900</v>
      </c>
      <c r="C130" s="541" t="s">
        <v>993</v>
      </c>
      <c r="D130" s="910"/>
    </row>
    <row r="131" spans="1:4" ht="15.75" customHeight="1" thickBot="1" x14ac:dyDescent="0.35">
      <c r="A131" s="539"/>
      <c r="B131" s="540" t="s">
        <v>902</v>
      </c>
      <c r="C131" s="541" t="s">
        <v>994</v>
      </c>
      <c r="D131" s="910"/>
    </row>
    <row r="132" spans="1:4" ht="27" thickBot="1" x14ac:dyDescent="0.35">
      <c r="A132" s="539"/>
      <c r="B132" s="540" t="s">
        <v>995</v>
      </c>
      <c r="C132" s="541" t="s">
        <v>996</v>
      </c>
      <c r="D132" s="910"/>
    </row>
    <row r="133" spans="1:4" ht="15.75" customHeight="1" thickBot="1" x14ac:dyDescent="0.35">
      <c r="A133" s="539"/>
      <c r="B133" s="540" t="s">
        <v>997</v>
      </c>
      <c r="C133" s="541" t="s">
        <v>998</v>
      </c>
      <c r="D133" s="907"/>
    </row>
    <row r="134" spans="1:4" ht="13.8" thickBot="1" x14ac:dyDescent="0.35">
      <c r="A134" s="536">
        <v>7</v>
      </c>
      <c r="B134" s="537"/>
      <c r="C134" s="544" t="s">
        <v>999</v>
      </c>
      <c r="D134" s="540"/>
    </row>
    <row r="135" spans="1:4" ht="27" thickBot="1" x14ac:dyDescent="0.35">
      <c r="A135" s="539"/>
      <c r="B135" s="540">
        <v>7.1</v>
      </c>
      <c r="C135" s="541" t="s">
        <v>1000</v>
      </c>
      <c r="D135" s="906" t="s">
        <v>1001</v>
      </c>
    </row>
    <row r="136" spans="1:4" ht="13.8" thickBot="1" x14ac:dyDescent="0.35">
      <c r="A136" s="539"/>
      <c r="B136" s="540">
        <v>7.2</v>
      </c>
      <c r="C136" s="541" t="s">
        <v>1002</v>
      </c>
      <c r="D136" s="910"/>
    </row>
    <row r="137" spans="1:4" ht="13.8" thickBot="1" x14ac:dyDescent="0.35">
      <c r="A137" s="539"/>
      <c r="B137" s="540" t="s">
        <v>375</v>
      </c>
      <c r="C137" s="541" t="s">
        <v>1003</v>
      </c>
      <c r="D137" s="910"/>
    </row>
    <row r="138" spans="1:4" ht="13.8" thickBot="1" x14ac:dyDescent="0.35">
      <c r="A138" s="539"/>
      <c r="B138" s="540" t="s">
        <v>1004</v>
      </c>
      <c r="C138" s="541" t="s">
        <v>1005</v>
      </c>
      <c r="D138" s="910"/>
    </row>
    <row r="139" spans="1:4" ht="13.8" thickBot="1" x14ac:dyDescent="0.35">
      <c r="A139" s="539"/>
      <c r="B139" s="540" t="s">
        <v>900</v>
      </c>
      <c r="C139" s="541" t="s">
        <v>1006</v>
      </c>
      <c r="D139" s="907"/>
    </row>
    <row r="140" spans="1:4" ht="13.8" thickBot="1" x14ac:dyDescent="0.35">
      <c r="A140" s="539"/>
      <c r="B140" s="540" t="s">
        <v>902</v>
      </c>
      <c r="C140" s="541" t="s">
        <v>1007</v>
      </c>
      <c r="D140" s="540" t="s">
        <v>878</v>
      </c>
    </row>
    <row r="141" spans="1:4" ht="13.8" thickBot="1" x14ac:dyDescent="0.35">
      <c r="A141" s="536">
        <v>8</v>
      </c>
      <c r="B141" s="537"/>
      <c r="C141" s="544" t="s">
        <v>1008</v>
      </c>
      <c r="D141" s="540"/>
    </row>
    <row r="142" spans="1:4" ht="40.200000000000003" thickBot="1" x14ac:dyDescent="0.35">
      <c r="A142" s="539"/>
      <c r="B142" s="540">
        <v>1</v>
      </c>
      <c r="C142" s="541" t="s">
        <v>1009</v>
      </c>
      <c r="D142" s="540" t="s">
        <v>909</v>
      </c>
    </row>
    <row r="143" spans="1:4" ht="27" thickBot="1" x14ac:dyDescent="0.35">
      <c r="A143" s="539"/>
      <c r="B143" s="540" t="s">
        <v>304</v>
      </c>
      <c r="C143" s="541" t="s">
        <v>1010</v>
      </c>
      <c r="D143" s="540" t="s">
        <v>1011</v>
      </c>
    </row>
    <row r="144" spans="1:4" ht="13.8" thickBot="1" x14ac:dyDescent="0.35">
      <c r="A144" s="539"/>
      <c r="B144" s="540" t="s">
        <v>1012</v>
      </c>
      <c r="C144" s="541" t="s">
        <v>1013</v>
      </c>
      <c r="D144" s="540" t="s">
        <v>878</v>
      </c>
    </row>
    <row r="145" spans="1:4" ht="13.8" thickBot="1" x14ac:dyDescent="0.35">
      <c r="A145" s="539"/>
      <c r="B145" s="540" t="s">
        <v>1014</v>
      </c>
      <c r="C145" s="541" t="s">
        <v>1015</v>
      </c>
      <c r="D145" s="540" t="s">
        <v>878</v>
      </c>
    </row>
    <row r="146" spans="1:4" ht="13.8" thickBot="1" x14ac:dyDescent="0.35">
      <c r="A146" s="539"/>
      <c r="B146" s="540" t="s">
        <v>1016</v>
      </c>
      <c r="C146" s="541" t="s">
        <v>1017</v>
      </c>
      <c r="D146" s="540" t="s">
        <v>909</v>
      </c>
    </row>
    <row r="147" spans="1:4" x14ac:dyDescent="0.3">
      <c r="A147" s="906"/>
      <c r="B147" s="906" t="s">
        <v>337</v>
      </c>
      <c r="C147" s="556" t="s">
        <v>1018</v>
      </c>
      <c r="D147" s="906" t="s">
        <v>878</v>
      </c>
    </row>
    <row r="148" spans="1:4" ht="13.8" thickBot="1" x14ac:dyDescent="0.35">
      <c r="A148" s="907"/>
      <c r="B148" s="907"/>
      <c r="C148" s="541" t="s">
        <v>1019</v>
      </c>
      <c r="D148" s="907"/>
    </row>
    <row r="149" spans="1:4" ht="13.8" thickBot="1" x14ac:dyDescent="0.35">
      <c r="A149" s="539"/>
      <c r="B149" s="540" t="s">
        <v>1020</v>
      </c>
      <c r="C149" s="541" t="s">
        <v>1021</v>
      </c>
      <c r="D149" s="540" t="s">
        <v>909</v>
      </c>
    </row>
    <row r="150" spans="1:4" ht="13.8" thickBot="1" x14ac:dyDescent="0.35">
      <c r="A150" s="539"/>
      <c r="B150" s="540" t="s">
        <v>1022</v>
      </c>
      <c r="C150" s="541" t="s">
        <v>1023</v>
      </c>
      <c r="D150" s="540" t="s">
        <v>909</v>
      </c>
    </row>
    <row r="151" spans="1:4" ht="27" thickBot="1" x14ac:dyDescent="0.35">
      <c r="A151" s="539"/>
      <c r="B151" s="540" t="s">
        <v>1024</v>
      </c>
      <c r="C151" s="541" t="s">
        <v>1025</v>
      </c>
      <c r="D151" s="540" t="s">
        <v>909</v>
      </c>
    </row>
    <row r="152" spans="1:4" ht="13.8" thickBot="1" x14ac:dyDescent="0.35">
      <c r="A152" s="539"/>
      <c r="B152" s="540" t="s">
        <v>1026</v>
      </c>
      <c r="C152" s="541" t="s">
        <v>1027</v>
      </c>
      <c r="D152" s="540" t="s">
        <v>909</v>
      </c>
    </row>
    <row r="153" spans="1:4" ht="13.8" thickBot="1" x14ac:dyDescent="0.35">
      <c r="A153" s="539"/>
      <c r="B153" s="540" t="s">
        <v>1028</v>
      </c>
      <c r="C153" s="541" t="s">
        <v>1029</v>
      </c>
      <c r="D153" s="540" t="s">
        <v>909</v>
      </c>
    </row>
    <row r="154" spans="1:4" ht="13.8" thickBot="1" x14ac:dyDescent="0.35">
      <c r="A154" s="539"/>
      <c r="B154" s="540" t="s">
        <v>1030</v>
      </c>
      <c r="C154" s="541" t="s">
        <v>1031</v>
      </c>
      <c r="D154" s="540" t="s">
        <v>909</v>
      </c>
    </row>
    <row r="155" spans="1:4" ht="13.8" thickBot="1" x14ac:dyDescent="0.35">
      <c r="A155" s="539"/>
      <c r="B155" s="540" t="s">
        <v>1032</v>
      </c>
      <c r="C155" s="541" t="s">
        <v>1033</v>
      </c>
      <c r="D155" s="540" t="s">
        <v>909</v>
      </c>
    </row>
    <row r="156" spans="1:4" ht="13.8" thickBot="1" x14ac:dyDescent="0.35">
      <c r="A156" s="539"/>
      <c r="B156" s="540" t="s">
        <v>1034</v>
      </c>
      <c r="C156" s="541" t="s">
        <v>1035</v>
      </c>
      <c r="D156" s="540" t="s">
        <v>878</v>
      </c>
    </row>
    <row r="157" spans="1:4" ht="13.8" thickBot="1" x14ac:dyDescent="0.35">
      <c r="A157" s="539"/>
      <c r="B157" s="540" t="s">
        <v>1036</v>
      </c>
      <c r="C157" s="541" t="s">
        <v>1037</v>
      </c>
      <c r="D157" s="540" t="s">
        <v>944</v>
      </c>
    </row>
    <row r="158" spans="1:4" ht="13.8" thickBot="1" x14ac:dyDescent="0.35">
      <c r="A158" s="539"/>
      <c r="B158" s="540" t="s">
        <v>1038</v>
      </c>
      <c r="C158" s="541" t="s">
        <v>1039</v>
      </c>
      <c r="D158" s="540" t="s">
        <v>944</v>
      </c>
    </row>
    <row r="159" spans="1:4" ht="13.8" thickBot="1" x14ac:dyDescent="0.35">
      <c r="A159" s="539"/>
      <c r="B159" s="540" t="s">
        <v>1040</v>
      </c>
      <c r="C159" s="541" t="s">
        <v>1041</v>
      </c>
      <c r="D159" s="540" t="s">
        <v>861</v>
      </c>
    </row>
    <row r="160" spans="1:4" ht="13.8" thickBot="1" x14ac:dyDescent="0.35">
      <c r="A160" s="539"/>
      <c r="B160" s="540" t="s">
        <v>1042</v>
      </c>
      <c r="C160" s="541" t="s">
        <v>1043</v>
      </c>
      <c r="D160" s="540" t="s">
        <v>1044</v>
      </c>
    </row>
    <row r="161" spans="1:5" ht="40.200000000000003" thickBot="1" x14ac:dyDescent="0.35">
      <c r="A161" s="539"/>
      <c r="B161" s="540" t="s">
        <v>1045</v>
      </c>
      <c r="C161" s="541" t="s">
        <v>1046</v>
      </c>
      <c r="D161" s="540" t="s">
        <v>878</v>
      </c>
    </row>
    <row r="162" spans="1:5" ht="13.8" thickBot="1" x14ac:dyDescent="0.35">
      <c r="A162" s="536">
        <v>9</v>
      </c>
      <c r="B162" s="537"/>
      <c r="C162" s="544" t="s">
        <v>1047</v>
      </c>
      <c r="D162" s="540"/>
    </row>
    <row r="163" spans="1:5" ht="27" thickBot="1" x14ac:dyDescent="0.35">
      <c r="A163" s="539"/>
      <c r="B163" s="540">
        <v>1</v>
      </c>
      <c r="C163" s="541" t="s">
        <v>1048</v>
      </c>
      <c r="D163" s="540" t="s">
        <v>861</v>
      </c>
      <c r="E163" s="533" t="s">
        <v>6</v>
      </c>
    </row>
    <row r="164" spans="1:5" ht="40.200000000000003" thickBot="1" x14ac:dyDescent="0.35">
      <c r="A164" s="539"/>
      <c r="B164" s="540">
        <v>2</v>
      </c>
      <c r="C164" s="541" t="s">
        <v>1049</v>
      </c>
      <c r="D164" s="540" t="s">
        <v>944</v>
      </c>
    </row>
    <row r="165" spans="1:5" ht="27" thickBot="1" x14ac:dyDescent="0.35">
      <c r="A165" s="539"/>
      <c r="B165" s="540">
        <v>3</v>
      </c>
      <c r="C165" s="541" t="s">
        <v>1050</v>
      </c>
      <c r="D165" s="540" t="s">
        <v>878</v>
      </c>
    </row>
    <row r="166" spans="1:5" s="561" customFormat="1" x14ac:dyDescent="0.3">
      <c r="A166" s="557" t="s">
        <v>350</v>
      </c>
      <c r="B166" s="558"/>
      <c r="C166" s="559"/>
      <c r="D166" s="560"/>
    </row>
    <row r="167" spans="1:5" s="561" customFormat="1" x14ac:dyDescent="0.3">
      <c r="A167" s="562" t="s">
        <v>351</v>
      </c>
      <c r="B167" s="563"/>
      <c r="D167" s="564"/>
    </row>
    <row r="168" spans="1:5" s="561" customFormat="1" x14ac:dyDescent="0.3">
      <c r="A168" s="562" t="s">
        <v>352</v>
      </c>
      <c r="B168" s="563"/>
      <c r="D168" s="564"/>
    </row>
    <row r="169" spans="1:5" s="561" customFormat="1" x14ac:dyDescent="0.3">
      <c r="A169" s="914"/>
      <c r="B169" s="915"/>
      <c r="C169" s="915"/>
      <c r="D169" s="564"/>
    </row>
    <row r="170" spans="1:5" s="561" customFormat="1" x14ac:dyDescent="0.3">
      <c r="A170" s="914"/>
      <c r="B170" s="915"/>
      <c r="C170" s="915"/>
      <c r="D170" s="564"/>
    </row>
    <row r="171" spans="1:5" s="561" customFormat="1" x14ac:dyDescent="0.3">
      <c r="A171" s="562" t="s">
        <v>353</v>
      </c>
      <c r="B171" s="563"/>
      <c r="D171" s="564"/>
    </row>
    <row r="172" spans="1:5" s="561" customFormat="1" x14ac:dyDescent="0.3">
      <c r="A172" s="562" t="s">
        <v>354</v>
      </c>
      <c r="B172" s="563"/>
      <c r="D172" s="564"/>
    </row>
    <row r="173" spans="1:5" s="561" customFormat="1" x14ac:dyDescent="0.3">
      <c r="A173" s="562" t="s">
        <v>355</v>
      </c>
      <c r="B173" s="563"/>
      <c r="D173" s="564"/>
    </row>
    <row r="174" spans="1:5" s="561" customFormat="1" x14ac:dyDescent="0.3">
      <c r="A174" s="916" t="s">
        <v>835</v>
      </c>
      <c r="B174" s="917"/>
      <c r="C174" s="917"/>
      <c r="D174" s="564"/>
    </row>
    <row r="175" spans="1:5" s="561" customFormat="1" x14ac:dyDescent="0.3">
      <c r="A175" s="918" t="s">
        <v>1051</v>
      </c>
      <c r="B175" s="919"/>
      <c r="C175" s="919"/>
      <c r="D175" s="564"/>
    </row>
    <row r="176" spans="1:5" s="561" customFormat="1" ht="13.8" thickBot="1" x14ac:dyDescent="0.35">
      <c r="A176" s="920" t="s">
        <v>1052</v>
      </c>
      <c r="B176" s="921"/>
      <c r="C176" s="921"/>
      <c r="D176" s="565"/>
    </row>
  </sheetData>
  <mergeCells count="33">
    <mergeCell ref="A169:C169"/>
    <mergeCell ref="A170:C170"/>
    <mergeCell ref="A174:C174"/>
    <mergeCell ref="A175:C175"/>
    <mergeCell ref="A176:C176"/>
    <mergeCell ref="A103:A104"/>
    <mergeCell ref="B103:B104"/>
    <mergeCell ref="D103:D104"/>
    <mergeCell ref="D128:D133"/>
    <mergeCell ref="D135:D139"/>
    <mergeCell ref="A147:A148"/>
    <mergeCell ref="B147:B148"/>
    <mergeCell ref="D147:D148"/>
    <mergeCell ref="A49:D49"/>
    <mergeCell ref="A83:A84"/>
    <mergeCell ref="B83:B84"/>
    <mergeCell ref="C83:C84"/>
    <mergeCell ref="D83:D84"/>
    <mergeCell ref="A96:A97"/>
    <mergeCell ref="B96:B97"/>
    <mergeCell ref="D96:D97"/>
    <mergeCell ref="A15:A19"/>
    <mergeCell ref="B15:B19"/>
    <mergeCell ref="C15:C19"/>
    <mergeCell ref="A20:A21"/>
    <mergeCell ref="B20:B21"/>
    <mergeCell ref="D20:D21"/>
    <mergeCell ref="A1:D1"/>
    <mergeCell ref="A2:D2"/>
    <mergeCell ref="A3:D3"/>
    <mergeCell ref="A13:A14"/>
    <mergeCell ref="B13:B14"/>
    <mergeCell ref="C13:C14"/>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8"/>
  <sheetViews>
    <sheetView topLeftCell="A106" workbookViewId="0">
      <selection activeCell="E13" sqref="E13"/>
    </sheetView>
  </sheetViews>
  <sheetFormatPr defaultColWidth="8.6640625" defaultRowHeight="13.2" x14ac:dyDescent="0.3"/>
  <cols>
    <col min="1" max="2" width="8.6640625" style="533"/>
    <col min="3" max="3" width="45" style="533" customWidth="1"/>
    <col min="4" max="4" width="45.6640625" style="533" customWidth="1"/>
    <col min="5" max="16384" width="8.6640625" style="533"/>
  </cols>
  <sheetData>
    <row r="1" spans="1:7" x14ac:dyDescent="0.3">
      <c r="A1" s="904" t="s">
        <v>1053</v>
      </c>
      <c r="B1" s="904"/>
      <c r="C1" s="904"/>
      <c r="D1" s="904"/>
    </row>
    <row r="2" spans="1:7" x14ac:dyDescent="0.3">
      <c r="A2" s="904" t="s">
        <v>1054</v>
      </c>
      <c r="B2" s="904"/>
      <c r="C2" s="904"/>
      <c r="D2" s="904"/>
    </row>
    <row r="3" spans="1:7" ht="13.8" thickBot="1" x14ac:dyDescent="0.35">
      <c r="A3" s="905" t="s">
        <v>346</v>
      </c>
      <c r="B3" s="905"/>
      <c r="C3" s="905"/>
      <c r="D3" s="905"/>
    </row>
    <row r="4" spans="1:7" ht="13.8" thickBot="1" x14ac:dyDescent="0.35">
      <c r="A4" s="534" t="s">
        <v>840</v>
      </c>
      <c r="B4" s="535" t="s">
        <v>6</v>
      </c>
      <c r="C4" s="535" t="s">
        <v>841</v>
      </c>
      <c r="D4" s="535" t="s">
        <v>842</v>
      </c>
    </row>
    <row r="5" spans="1:7" ht="13.8" thickBot="1" x14ac:dyDescent="0.35">
      <c r="A5" s="536">
        <v>1</v>
      </c>
      <c r="B5" s="537">
        <v>2</v>
      </c>
      <c r="C5" s="537">
        <v>3</v>
      </c>
      <c r="D5" s="538">
        <v>4</v>
      </c>
      <c r="G5" s="566"/>
    </row>
    <row r="6" spans="1:7" ht="13.8" thickBot="1" x14ac:dyDescent="0.35">
      <c r="A6" s="539"/>
      <c r="B6" s="537">
        <v>1</v>
      </c>
      <c r="C6" s="567" t="s">
        <v>296</v>
      </c>
      <c r="D6" s="540" t="str">
        <f>+'[6]form 1'!D6</f>
        <v> एलिसियम को-ऑपरेटिव्ह हाउसिंग सोसायटी लि</v>
      </c>
    </row>
    <row r="7" spans="1:7" ht="13.8" thickBot="1" x14ac:dyDescent="0.35">
      <c r="A7" s="539"/>
      <c r="B7" s="537">
        <v>2</v>
      </c>
      <c r="C7" s="567" t="s">
        <v>1055</v>
      </c>
      <c r="D7" s="540"/>
      <c r="G7" s="568"/>
    </row>
    <row r="8" spans="1:7" ht="13.8" thickBot="1" x14ac:dyDescent="0.35">
      <c r="A8" s="539"/>
      <c r="B8" s="540" t="s">
        <v>375</v>
      </c>
      <c r="C8" s="569" t="s">
        <v>1056</v>
      </c>
      <c r="D8" s="540" t="s">
        <v>1057</v>
      </c>
    </row>
    <row r="9" spans="1:7" ht="13.8" thickBot="1" x14ac:dyDescent="0.35">
      <c r="A9" s="539"/>
      <c r="B9" s="540" t="s">
        <v>376</v>
      </c>
      <c r="C9" s="569" t="s">
        <v>1058</v>
      </c>
      <c r="D9" s="540" t="str">
        <f>+'[3]form 1'!D8</f>
        <v xml:space="preserve"> भाडेकरू सह-भागीदारी गृहनिर्माण संस्था</v>
      </c>
    </row>
    <row r="10" spans="1:7" ht="13.8" thickBot="1" x14ac:dyDescent="0.35">
      <c r="A10" s="539"/>
      <c r="B10" s="540" t="s">
        <v>900</v>
      </c>
      <c r="C10" s="569" t="s">
        <v>1059</v>
      </c>
      <c r="D10" s="540" t="s">
        <v>878</v>
      </c>
    </row>
    <row r="11" spans="1:7" ht="13.8" thickBot="1" x14ac:dyDescent="0.35">
      <c r="A11" s="536" t="s">
        <v>865</v>
      </c>
      <c r="B11" s="540"/>
      <c r="C11" s="567" t="s">
        <v>906</v>
      </c>
      <c r="D11" s="540"/>
    </row>
    <row r="12" spans="1:7" ht="13.8" thickBot="1" x14ac:dyDescent="0.35">
      <c r="A12" s="539"/>
      <c r="B12" s="569"/>
      <c r="C12" s="567" t="s">
        <v>1060</v>
      </c>
      <c r="D12" s="540"/>
    </row>
    <row r="13" spans="1:7" ht="24.6" thickBot="1" x14ac:dyDescent="0.35">
      <c r="A13" s="539"/>
      <c r="B13" s="537">
        <v>1</v>
      </c>
      <c r="C13" s="544" t="s">
        <v>1061</v>
      </c>
      <c r="D13" s="540"/>
    </row>
    <row r="14" spans="1:7" ht="27" thickBot="1" x14ac:dyDescent="0.35">
      <c r="A14" s="539"/>
      <c r="B14" s="540">
        <v>1.1000000000000001</v>
      </c>
      <c r="C14" s="541" t="s">
        <v>1062</v>
      </c>
      <c r="D14" s="540" t="s">
        <v>878</v>
      </c>
    </row>
    <row r="15" spans="1:7" ht="40.200000000000003" thickBot="1" x14ac:dyDescent="0.35">
      <c r="A15" s="539"/>
      <c r="B15" s="540">
        <v>1.2</v>
      </c>
      <c r="C15" s="541" t="s">
        <v>1063</v>
      </c>
      <c r="D15" s="540" t="s">
        <v>878</v>
      </c>
    </row>
    <row r="16" spans="1:7" ht="40.200000000000003" thickBot="1" x14ac:dyDescent="0.35">
      <c r="A16" s="539"/>
      <c r="B16" s="540">
        <v>1.3</v>
      </c>
      <c r="C16" s="541" t="s">
        <v>1064</v>
      </c>
      <c r="D16" s="540" t="s">
        <v>878</v>
      </c>
    </row>
    <row r="17" spans="1:4" ht="66.599999999999994" thickBot="1" x14ac:dyDescent="0.35">
      <c r="A17" s="539"/>
      <c r="B17" s="540">
        <v>1.4</v>
      </c>
      <c r="C17" s="541" t="s">
        <v>1065</v>
      </c>
      <c r="D17" s="540" t="s">
        <v>878</v>
      </c>
    </row>
    <row r="18" spans="1:4" ht="13.8" thickBot="1" x14ac:dyDescent="0.35">
      <c r="A18" s="539"/>
      <c r="B18" s="537" t="s">
        <v>375</v>
      </c>
      <c r="C18" s="544" t="s">
        <v>1066</v>
      </c>
      <c r="D18" s="540"/>
    </row>
    <row r="19" spans="1:4" ht="13.8" thickBot="1" x14ac:dyDescent="0.35">
      <c r="A19" s="539"/>
      <c r="B19" s="537"/>
      <c r="C19" s="541" t="s">
        <v>1067</v>
      </c>
      <c r="D19" s="540" t="s">
        <v>878</v>
      </c>
    </row>
    <row r="20" spans="1:4" ht="13.8" thickBot="1" x14ac:dyDescent="0.35">
      <c r="A20" s="539"/>
      <c r="B20" s="537"/>
      <c r="C20" s="541" t="s">
        <v>1068</v>
      </c>
      <c r="D20" s="540" t="s">
        <v>878</v>
      </c>
    </row>
    <row r="21" spans="1:4" ht="13.8" thickBot="1" x14ac:dyDescent="0.35">
      <c r="A21" s="539"/>
      <c r="B21" s="537"/>
      <c r="C21" s="541" t="s">
        <v>1069</v>
      </c>
      <c r="D21" s="540" t="s">
        <v>878</v>
      </c>
    </row>
    <row r="22" spans="1:4" ht="13.8" thickBot="1" x14ac:dyDescent="0.35">
      <c r="A22" s="539"/>
      <c r="B22" s="537"/>
      <c r="C22" s="541" t="s">
        <v>1070</v>
      </c>
      <c r="D22" s="540" t="s">
        <v>878</v>
      </c>
    </row>
    <row r="23" spans="1:4" ht="27" thickBot="1" x14ac:dyDescent="0.35">
      <c r="A23" s="539"/>
      <c r="B23" s="537"/>
      <c r="C23" s="541" t="s">
        <v>1071</v>
      </c>
      <c r="D23" s="540" t="s">
        <v>878</v>
      </c>
    </row>
    <row r="24" spans="1:4" ht="13.8" thickBot="1" x14ac:dyDescent="0.35">
      <c r="A24" s="539"/>
      <c r="B24" s="537"/>
      <c r="C24" s="541" t="s">
        <v>1072</v>
      </c>
      <c r="D24" s="540" t="s">
        <v>878</v>
      </c>
    </row>
    <row r="25" spans="1:4" ht="13.8" thickBot="1" x14ac:dyDescent="0.35">
      <c r="A25" s="539"/>
      <c r="B25" s="537"/>
      <c r="C25" s="541" t="s">
        <v>1073</v>
      </c>
      <c r="D25" s="540" t="s">
        <v>878</v>
      </c>
    </row>
    <row r="26" spans="1:4" ht="13.8" thickBot="1" x14ac:dyDescent="0.35">
      <c r="A26" s="539"/>
      <c r="B26" s="537"/>
      <c r="C26" s="541" t="s">
        <v>1074</v>
      </c>
      <c r="D26" s="540" t="s">
        <v>878</v>
      </c>
    </row>
    <row r="27" spans="1:4" ht="27" thickBot="1" x14ac:dyDescent="0.35">
      <c r="A27" s="539"/>
      <c r="B27" s="537" t="s">
        <v>376</v>
      </c>
      <c r="C27" s="541" t="s">
        <v>1075</v>
      </c>
      <c r="D27" s="540"/>
    </row>
    <row r="28" spans="1:4" ht="13.8" thickBot="1" x14ac:dyDescent="0.35">
      <c r="A28" s="539"/>
      <c r="B28" s="537"/>
      <c r="C28" s="541" t="s">
        <v>1076</v>
      </c>
      <c r="D28" s="540" t="s">
        <v>878</v>
      </c>
    </row>
    <row r="29" spans="1:4" ht="13.8" thickBot="1" x14ac:dyDescent="0.35">
      <c r="A29" s="539"/>
      <c r="B29" s="537"/>
      <c r="C29" s="541" t="s">
        <v>1077</v>
      </c>
      <c r="D29" s="540" t="s">
        <v>878</v>
      </c>
    </row>
    <row r="30" spans="1:4" ht="13.8" thickBot="1" x14ac:dyDescent="0.35">
      <c r="A30" s="539"/>
      <c r="B30" s="537"/>
      <c r="C30" s="541" t="s">
        <v>1069</v>
      </c>
      <c r="D30" s="540" t="s">
        <v>878</v>
      </c>
    </row>
    <row r="31" spans="1:4" ht="13.8" thickBot="1" x14ac:dyDescent="0.35">
      <c r="A31" s="539"/>
      <c r="B31" s="537"/>
      <c r="C31" s="541" t="s">
        <v>1070</v>
      </c>
      <c r="D31" s="540" t="s">
        <v>878</v>
      </c>
    </row>
    <row r="32" spans="1:4" ht="27" thickBot="1" x14ac:dyDescent="0.35">
      <c r="A32" s="539"/>
      <c r="B32" s="537"/>
      <c r="C32" s="541" t="s">
        <v>1071</v>
      </c>
      <c r="D32" s="540" t="s">
        <v>878</v>
      </c>
    </row>
    <row r="33" spans="1:4" ht="13.8" thickBot="1" x14ac:dyDescent="0.35">
      <c r="A33" s="539"/>
      <c r="B33" s="537"/>
      <c r="C33" s="541" t="s">
        <v>1072</v>
      </c>
      <c r="D33" s="540" t="s">
        <v>878</v>
      </c>
    </row>
    <row r="34" spans="1:4" ht="13.8" thickBot="1" x14ac:dyDescent="0.35">
      <c r="A34" s="539"/>
      <c r="B34" s="537"/>
      <c r="C34" s="541" t="s">
        <v>1073</v>
      </c>
      <c r="D34" s="540" t="s">
        <v>878</v>
      </c>
    </row>
    <row r="35" spans="1:4" ht="13.8" thickBot="1" x14ac:dyDescent="0.35">
      <c r="A35" s="539"/>
      <c r="B35" s="537"/>
      <c r="C35" s="541" t="s">
        <v>1074</v>
      </c>
      <c r="D35" s="540" t="s">
        <v>878</v>
      </c>
    </row>
    <row r="36" spans="1:4" ht="53.4" thickBot="1" x14ac:dyDescent="0.35">
      <c r="A36" s="539">
        <v>2</v>
      </c>
      <c r="B36" s="537"/>
      <c r="C36" s="541" t="s">
        <v>1078</v>
      </c>
      <c r="D36" s="540"/>
    </row>
    <row r="37" spans="1:4" ht="13.8" thickBot="1" x14ac:dyDescent="0.35">
      <c r="A37" s="539"/>
      <c r="B37" s="540" t="s">
        <v>810</v>
      </c>
      <c r="C37" s="541" t="s">
        <v>1079</v>
      </c>
      <c r="D37" s="540" t="s">
        <v>878</v>
      </c>
    </row>
    <row r="38" spans="1:4" ht="13.8" thickBot="1" x14ac:dyDescent="0.35">
      <c r="A38" s="539"/>
      <c r="B38" s="540" t="s">
        <v>1080</v>
      </c>
      <c r="C38" s="541" t="s">
        <v>1081</v>
      </c>
      <c r="D38" s="540" t="s">
        <v>878</v>
      </c>
    </row>
    <row r="39" spans="1:4" ht="13.8" thickBot="1" x14ac:dyDescent="0.35">
      <c r="A39" s="539"/>
      <c r="B39" s="540" t="s">
        <v>782</v>
      </c>
      <c r="C39" s="541" t="s">
        <v>1082</v>
      </c>
      <c r="D39" s="540" t="s">
        <v>878</v>
      </c>
    </row>
    <row r="40" spans="1:4" ht="13.8" thickBot="1" x14ac:dyDescent="0.35">
      <c r="A40" s="539"/>
      <c r="B40" s="540" t="s">
        <v>783</v>
      </c>
      <c r="C40" s="541" t="s">
        <v>1070</v>
      </c>
      <c r="D40" s="540" t="s">
        <v>878</v>
      </c>
    </row>
    <row r="41" spans="1:4" ht="53.4" thickBot="1" x14ac:dyDescent="0.35">
      <c r="A41" s="539"/>
      <c r="B41" s="540" t="s">
        <v>785</v>
      </c>
      <c r="C41" s="541" t="s">
        <v>1083</v>
      </c>
      <c r="D41" s="540" t="s">
        <v>878</v>
      </c>
    </row>
    <row r="42" spans="1:4" ht="66.599999999999994" thickBot="1" x14ac:dyDescent="0.35">
      <c r="A42" s="539"/>
      <c r="B42" s="540" t="s">
        <v>787</v>
      </c>
      <c r="C42" s="541" t="s">
        <v>1084</v>
      </c>
      <c r="D42" s="540" t="s">
        <v>878</v>
      </c>
    </row>
    <row r="43" spans="1:4" ht="106.2" thickBot="1" x14ac:dyDescent="0.35">
      <c r="A43" s="539"/>
      <c r="B43" s="537">
        <v>3</v>
      </c>
      <c r="C43" s="541" t="s">
        <v>1085</v>
      </c>
      <c r="D43" s="542" t="s">
        <v>909</v>
      </c>
    </row>
    <row r="44" spans="1:4" ht="53.4" thickBot="1" x14ac:dyDescent="0.35">
      <c r="A44" s="539"/>
      <c r="B44" s="537">
        <v>4</v>
      </c>
      <c r="C44" s="570" t="s">
        <v>1086</v>
      </c>
      <c r="D44" s="571" t="s">
        <v>1087</v>
      </c>
    </row>
    <row r="45" spans="1:4" ht="66.599999999999994" thickBot="1" x14ac:dyDescent="0.35">
      <c r="A45" s="539"/>
      <c r="B45" s="537">
        <v>5</v>
      </c>
      <c r="C45" s="570" t="s">
        <v>1088</v>
      </c>
      <c r="D45" s="571" t="s">
        <v>1087</v>
      </c>
    </row>
    <row r="46" spans="1:4" ht="53.4" thickBot="1" x14ac:dyDescent="0.35">
      <c r="A46" s="539"/>
      <c r="B46" s="537">
        <v>6</v>
      </c>
      <c r="C46" s="570" t="s">
        <v>1089</v>
      </c>
      <c r="D46" s="571" t="s">
        <v>1087</v>
      </c>
    </row>
    <row r="47" spans="1:4" ht="40.200000000000003" thickBot="1" x14ac:dyDescent="0.35">
      <c r="A47" s="539"/>
      <c r="B47" s="537">
        <v>7</v>
      </c>
      <c r="C47" s="541" t="s">
        <v>1090</v>
      </c>
      <c r="D47" s="540" t="s">
        <v>1091</v>
      </c>
    </row>
    <row r="48" spans="1:4" ht="40.200000000000003" thickBot="1" x14ac:dyDescent="0.35">
      <c r="A48" s="539"/>
      <c r="B48" s="537">
        <v>8</v>
      </c>
      <c r="C48" s="541" t="s">
        <v>1092</v>
      </c>
      <c r="D48" s="540" t="s">
        <v>878</v>
      </c>
    </row>
    <row r="49" spans="1:4" ht="13.8" thickBot="1" x14ac:dyDescent="0.35">
      <c r="A49" s="536">
        <v>3</v>
      </c>
      <c r="B49" s="537"/>
      <c r="C49" s="544" t="s">
        <v>1093</v>
      </c>
      <c r="D49" s="540"/>
    </row>
    <row r="50" spans="1:4" ht="13.8" thickBot="1" x14ac:dyDescent="0.35">
      <c r="A50" s="539"/>
      <c r="B50" s="537">
        <v>3.1</v>
      </c>
      <c r="C50" s="544" t="s">
        <v>1094</v>
      </c>
      <c r="D50" s="540"/>
    </row>
    <row r="51" spans="1:4" ht="53.4" thickBot="1" x14ac:dyDescent="0.35">
      <c r="A51" s="539"/>
      <c r="B51" s="537"/>
      <c r="C51" s="541" t="s">
        <v>1095</v>
      </c>
      <c r="D51" s="540" t="s">
        <v>1096</v>
      </c>
    </row>
    <row r="52" spans="1:4" ht="93" thickBot="1" x14ac:dyDescent="0.35">
      <c r="A52" s="539"/>
      <c r="B52" s="537"/>
      <c r="C52" s="541" t="s">
        <v>1097</v>
      </c>
      <c r="D52" s="540" t="s">
        <v>878</v>
      </c>
    </row>
    <row r="53" spans="1:4" ht="106.2" thickBot="1" x14ac:dyDescent="0.35">
      <c r="A53" s="539"/>
      <c r="B53" s="537"/>
      <c r="C53" s="541" t="s">
        <v>1098</v>
      </c>
      <c r="D53" s="540" t="s">
        <v>1099</v>
      </c>
    </row>
    <row r="54" spans="1:4" ht="53.4" thickBot="1" x14ac:dyDescent="0.35">
      <c r="A54" s="539"/>
      <c r="B54" s="537"/>
      <c r="C54" s="541" t="s">
        <v>1100</v>
      </c>
      <c r="D54" s="540" t="s">
        <v>878</v>
      </c>
    </row>
    <row r="55" spans="1:4" ht="13.8" thickBot="1" x14ac:dyDescent="0.35">
      <c r="A55" s="539"/>
      <c r="B55" s="537">
        <v>3.2</v>
      </c>
      <c r="C55" s="544" t="s">
        <v>1101</v>
      </c>
      <c r="D55" s="540"/>
    </row>
    <row r="56" spans="1:4" ht="40.200000000000003" thickBot="1" x14ac:dyDescent="0.35">
      <c r="A56" s="539"/>
      <c r="B56" s="540">
        <v>1</v>
      </c>
      <c r="C56" s="541" t="s">
        <v>1102</v>
      </c>
      <c r="D56" s="540" t="s">
        <v>1103</v>
      </c>
    </row>
    <row r="57" spans="1:4" ht="40.200000000000003" thickBot="1" x14ac:dyDescent="0.35">
      <c r="A57" s="539"/>
      <c r="B57" s="540"/>
      <c r="C57" s="541" t="s">
        <v>1104</v>
      </c>
      <c r="D57" s="540" t="s">
        <v>1105</v>
      </c>
    </row>
    <row r="58" spans="1:4" ht="66.599999999999994" thickBot="1" x14ac:dyDescent="0.35">
      <c r="A58" s="539"/>
      <c r="B58" s="540"/>
      <c r="C58" s="541" t="s">
        <v>1106</v>
      </c>
      <c r="D58" s="540" t="s">
        <v>909</v>
      </c>
    </row>
    <row r="59" spans="1:4" ht="40.200000000000003" thickBot="1" x14ac:dyDescent="0.35">
      <c r="A59" s="539"/>
      <c r="B59" s="540">
        <v>2</v>
      </c>
      <c r="C59" s="541" t="s">
        <v>1107</v>
      </c>
      <c r="D59" s="540" t="s">
        <v>878</v>
      </c>
    </row>
    <row r="60" spans="1:4" ht="27" thickBot="1" x14ac:dyDescent="0.35">
      <c r="A60" s="539"/>
      <c r="B60" s="540">
        <v>3</v>
      </c>
      <c r="C60" s="541" t="s">
        <v>1108</v>
      </c>
      <c r="D60" s="540" t="s">
        <v>878</v>
      </c>
    </row>
    <row r="61" spans="1:4" ht="66.599999999999994" thickBot="1" x14ac:dyDescent="0.35">
      <c r="A61" s="539"/>
      <c r="B61" s="540">
        <v>4</v>
      </c>
      <c r="C61" s="541" t="s">
        <v>1109</v>
      </c>
      <c r="D61" s="540" t="s">
        <v>878</v>
      </c>
    </row>
    <row r="62" spans="1:4" ht="53.4" thickBot="1" x14ac:dyDescent="0.35">
      <c r="A62" s="539"/>
      <c r="B62" s="540">
        <v>5</v>
      </c>
      <c r="C62" s="541" t="s">
        <v>1110</v>
      </c>
      <c r="D62" s="540" t="s">
        <v>878</v>
      </c>
    </row>
    <row r="63" spans="1:4" ht="40.200000000000003" thickBot="1" x14ac:dyDescent="0.35">
      <c r="A63" s="539"/>
      <c r="B63" s="540">
        <v>6</v>
      </c>
      <c r="C63" s="541" t="s">
        <v>1111</v>
      </c>
      <c r="D63" s="540" t="s">
        <v>878</v>
      </c>
    </row>
    <row r="64" spans="1:4" ht="40.200000000000003" thickBot="1" x14ac:dyDescent="0.35">
      <c r="A64" s="539"/>
      <c r="B64" s="540">
        <v>7</v>
      </c>
      <c r="C64" s="541" t="s">
        <v>1112</v>
      </c>
      <c r="D64" s="540" t="s">
        <v>878</v>
      </c>
    </row>
    <row r="65" spans="1:4" ht="40.200000000000003" thickBot="1" x14ac:dyDescent="0.35">
      <c r="A65" s="539"/>
      <c r="B65" s="540">
        <v>8</v>
      </c>
      <c r="C65" s="541" t="s">
        <v>1113</v>
      </c>
      <c r="D65" s="540" t="s">
        <v>878</v>
      </c>
    </row>
    <row r="66" spans="1:4" ht="40.200000000000003" thickBot="1" x14ac:dyDescent="0.35">
      <c r="A66" s="539"/>
      <c r="B66" s="540">
        <v>9</v>
      </c>
      <c r="C66" s="541" t="s">
        <v>1114</v>
      </c>
      <c r="D66" s="540" t="s">
        <v>878</v>
      </c>
    </row>
    <row r="67" spans="1:4" ht="40.200000000000003" thickBot="1" x14ac:dyDescent="0.35">
      <c r="A67" s="539"/>
      <c r="B67" s="540">
        <v>10</v>
      </c>
      <c r="C67" s="541" t="s">
        <v>1115</v>
      </c>
      <c r="D67" s="540" t="s">
        <v>878</v>
      </c>
    </row>
    <row r="68" spans="1:4" ht="13.8" thickBot="1" x14ac:dyDescent="0.35">
      <c r="A68" s="539"/>
      <c r="B68" s="540">
        <v>11</v>
      </c>
      <c r="C68" s="541" t="s">
        <v>1116</v>
      </c>
      <c r="D68" s="540" t="s">
        <v>909</v>
      </c>
    </row>
    <row r="69" spans="1:4" ht="13.8" thickBot="1" x14ac:dyDescent="0.35">
      <c r="A69" s="536">
        <v>4</v>
      </c>
      <c r="B69" s="537"/>
      <c r="C69" s="544" t="s">
        <v>1117</v>
      </c>
      <c r="D69" s="540"/>
    </row>
    <row r="70" spans="1:4" ht="27" thickBot="1" x14ac:dyDescent="0.35">
      <c r="A70" s="536"/>
      <c r="B70" s="540">
        <v>4.0999999999999996</v>
      </c>
      <c r="C70" s="541" t="s">
        <v>1118</v>
      </c>
      <c r="D70" s="540" t="s">
        <v>909</v>
      </c>
    </row>
    <row r="71" spans="1:4" ht="27" thickBot="1" x14ac:dyDescent="0.35">
      <c r="A71" s="536"/>
      <c r="B71" s="540">
        <v>4.2</v>
      </c>
      <c r="C71" s="541" t="s">
        <v>1119</v>
      </c>
      <c r="D71" s="540" t="s">
        <v>1120</v>
      </c>
    </row>
    <row r="72" spans="1:4" ht="53.4" thickBot="1" x14ac:dyDescent="0.35">
      <c r="A72" s="536"/>
      <c r="B72" s="540">
        <v>4.3</v>
      </c>
      <c r="C72" s="541" t="s">
        <v>1121</v>
      </c>
      <c r="D72" s="540" t="s">
        <v>1120</v>
      </c>
    </row>
    <row r="73" spans="1:4" ht="27.75" customHeight="1" thickBot="1" x14ac:dyDescent="0.35">
      <c r="A73" s="536">
        <v>5</v>
      </c>
      <c r="B73" s="540"/>
      <c r="C73" s="544" t="s">
        <v>1122</v>
      </c>
      <c r="D73" s="540"/>
    </row>
    <row r="74" spans="1:4" ht="27" thickBot="1" x14ac:dyDescent="0.35">
      <c r="A74" s="536"/>
      <c r="B74" s="540">
        <v>5.0999999999999996</v>
      </c>
      <c r="C74" s="541" t="s">
        <v>1123</v>
      </c>
      <c r="D74" s="540" t="s">
        <v>878</v>
      </c>
    </row>
    <row r="75" spans="1:4" ht="13.8" thickBot="1" x14ac:dyDescent="0.35">
      <c r="A75" s="536"/>
      <c r="B75" s="540">
        <v>5.2</v>
      </c>
      <c r="C75" s="541" t="s">
        <v>1124</v>
      </c>
      <c r="D75" s="540" t="s">
        <v>878</v>
      </c>
    </row>
    <row r="76" spans="1:4" ht="40.200000000000003" thickBot="1" x14ac:dyDescent="0.35">
      <c r="A76" s="536"/>
      <c r="B76" s="540">
        <v>5.3</v>
      </c>
      <c r="C76" s="541" t="s">
        <v>1125</v>
      </c>
      <c r="D76" s="540" t="s">
        <v>878</v>
      </c>
    </row>
    <row r="77" spans="1:4" ht="40.200000000000003" thickBot="1" x14ac:dyDescent="0.35">
      <c r="A77" s="536"/>
      <c r="B77" s="540">
        <v>5.4</v>
      </c>
      <c r="C77" s="541" t="s">
        <v>1126</v>
      </c>
      <c r="D77" s="540" t="s">
        <v>878</v>
      </c>
    </row>
    <row r="78" spans="1:4" ht="27" thickBot="1" x14ac:dyDescent="0.35">
      <c r="A78" s="536"/>
      <c r="B78" s="540">
        <v>5.5</v>
      </c>
      <c r="C78" s="541" t="s">
        <v>1127</v>
      </c>
      <c r="D78" s="540" t="s">
        <v>878</v>
      </c>
    </row>
    <row r="79" spans="1:4" ht="27" thickBot="1" x14ac:dyDescent="0.35">
      <c r="A79" s="536"/>
      <c r="B79" s="540">
        <v>5.6</v>
      </c>
      <c r="C79" s="541" t="s">
        <v>1128</v>
      </c>
      <c r="D79" s="540" t="s">
        <v>878</v>
      </c>
    </row>
    <row r="80" spans="1:4" ht="27" thickBot="1" x14ac:dyDescent="0.35">
      <c r="A80" s="536"/>
      <c r="B80" s="540">
        <v>5.7</v>
      </c>
      <c r="C80" s="541" t="s">
        <v>1129</v>
      </c>
      <c r="D80" s="540" t="s">
        <v>878</v>
      </c>
    </row>
    <row r="81" spans="1:4" ht="27" thickBot="1" x14ac:dyDescent="0.35">
      <c r="A81" s="536"/>
      <c r="B81" s="540">
        <v>5.8</v>
      </c>
      <c r="C81" s="541" t="s">
        <v>1130</v>
      </c>
      <c r="D81" s="540" t="s">
        <v>878</v>
      </c>
    </row>
    <row r="82" spans="1:4" ht="66.599999999999994" thickBot="1" x14ac:dyDescent="0.35">
      <c r="A82" s="536"/>
      <c r="B82" s="540">
        <v>5.9</v>
      </c>
      <c r="C82" s="541" t="s">
        <v>1131</v>
      </c>
      <c r="D82" s="540" t="s">
        <v>878</v>
      </c>
    </row>
    <row r="83" spans="1:4" ht="40.200000000000003" thickBot="1" x14ac:dyDescent="0.35">
      <c r="A83" s="536"/>
      <c r="B83" s="540">
        <v>5.0999999999999996</v>
      </c>
      <c r="C83" s="541" t="s">
        <v>1132</v>
      </c>
      <c r="D83" s="540" t="s">
        <v>878</v>
      </c>
    </row>
    <row r="84" spans="1:4" ht="27" thickBot="1" x14ac:dyDescent="0.35">
      <c r="A84" s="536"/>
      <c r="B84" s="540">
        <v>5.1100000000000003</v>
      </c>
      <c r="C84" s="541" t="s">
        <v>1133</v>
      </c>
      <c r="D84" s="540" t="s">
        <v>878</v>
      </c>
    </row>
    <row r="85" spans="1:4" ht="53.4" thickBot="1" x14ac:dyDescent="0.35">
      <c r="A85" s="536"/>
      <c r="B85" s="540">
        <v>5.12</v>
      </c>
      <c r="C85" s="541" t="s">
        <v>1134</v>
      </c>
      <c r="D85" s="540" t="s">
        <v>878</v>
      </c>
    </row>
    <row r="86" spans="1:4" ht="40.200000000000003" thickBot="1" x14ac:dyDescent="0.35">
      <c r="A86" s="536"/>
      <c r="B86" s="540">
        <v>5.13</v>
      </c>
      <c r="C86" s="541" t="s">
        <v>1135</v>
      </c>
      <c r="D86" s="540" t="s">
        <v>878</v>
      </c>
    </row>
    <row r="87" spans="1:4" ht="40.200000000000003" thickBot="1" x14ac:dyDescent="0.35">
      <c r="A87" s="536"/>
      <c r="B87" s="540">
        <v>5.14</v>
      </c>
      <c r="C87" s="541" t="s">
        <v>1136</v>
      </c>
      <c r="D87" s="540" t="s">
        <v>878</v>
      </c>
    </row>
    <row r="88" spans="1:4" ht="40.200000000000003" thickBot="1" x14ac:dyDescent="0.35">
      <c r="A88" s="536"/>
      <c r="B88" s="540">
        <v>5.15</v>
      </c>
      <c r="C88" s="541" t="s">
        <v>1137</v>
      </c>
      <c r="D88" s="540" t="s">
        <v>878</v>
      </c>
    </row>
    <row r="89" spans="1:4" ht="40.200000000000003" thickBot="1" x14ac:dyDescent="0.35">
      <c r="A89" s="536"/>
      <c r="B89" s="540">
        <v>5.16</v>
      </c>
      <c r="C89" s="541" t="s">
        <v>1138</v>
      </c>
      <c r="D89" s="540" t="s">
        <v>878</v>
      </c>
    </row>
    <row r="90" spans="1:4" ht="40.200000000000003" thickBot="1" x14ac:dyDescent="0.35">
      <c r="A90" s="539"/>
      <c r="B90" s="540">
        <v>5.17</v>
      </c>
      <c r="C90" s="541" t="s">
        <v>1139</v>
      </c>
      <c r="D90" s="540" t="s">
        <v>878</v>
      </c>
    </row>
    <row r="91" spans="1:4" ht="13.8" thickBot="1" x14ac:dyDescent="0.35">
      <c r="A91" s="539"/>
      <c r="B91" s="540">
        <v>5.18</v>
      </c>
      <c r="C91" s="541" t="s">
        <v>1140</v>
      </c>
      <c r="D91" s="540" t="s">
        <v>878</v>
      </c>
    </row>
    <row r="92" spans="1:4" ht="27" thickBot="1" x14ac:dyDescent="0.35">
      <c r="A92" s="539"/>
      <c r="B92" s="540">
        <v>5.19</v>
      </c>
      <c r="C92" s="541" t="s">
        <v>1141</v>
      </c>
      <c r="D92" s="540" t="s">
        <v>878</v>
      </c>
    </row>
    <row r="93" spans="1:4" ht="27" thickBot="1" x14ac:dyDescent="0.35">
      <c r="A93" s="539"/>
      <c r="B93" s="540"/>
      <c r="C93" s="541" t="s">
        <v>1142</v>
      </c>
      <c r="D93" s="540" t="s">
        <v>878</v>
      </c>
    </row>
    <row r="94" spans="1:4" ht="13.8" thickBot="1" x14ac:dyDescent="0.35">
      <c r="A94" s="539">
        <v>6</v>
      </c>
      <c r="B94" s="540"/>
      <c r="C94" s="544" t="s">
        <v>1143</v>
      </c>
      <c r="D94" s="540"/>
    </row>
    <row r="95" spans="1:4" ht="40.200000000000003" thickBot="1" x14ac:dyDescent="0.35">
      <c r="A95" s="539"/>
      <c r="B95" s="540">
        <v>6.1</v>
      </c>
      <c r="C95" s="541" t="s">
        <v>1144</v>
      </c>
      <c r="D95" s="572" t="s">
        <v>1145</v>
      </c>
    </row>
    <row r="96" spans="1:4" ht="27" thickBot="1" x14ac:dyDescent="0.35">
      <c r="A96" s="539"/>
      <c r="B96" s="540">
        <v>6.2</v>
      </c>
      <c r="C96" s="541" t="s">
        <v>1146</v>
      </c>
      <c r="D96" s="540" t="s">
        <v>1147</v>
      </c>
    </row>
    <row r="97" spans="1:4" ht="40.200000000000003" thickBot="1" x14ac:dyDescent="0.35">
      <c r="A97" s="539"/>
      <c r="B97" s="540">
        <v>6.3</v>
      </c>
      <c r="C97" s="541" t="s">
        <v>1148</v>
      </c>
      <c r="D97" s="540" t="s">
        <v>1149</v>
      </c>
    </row>
    <row r="98" spans="1:4" ht="27" thickBot="1" x14ac:dyDescent="0.35">
      <c r="A98" s="539"/>
      <c r="B98" s="540">
        <v>6.4</v>
      </c>
      <c r="C98" s="541" t="s">
        <v>1150</v>
      </c>
      <c r="D98" s="540" t="s">
        <v>1151</v>
      </c>
    </row>
    <row r="99" spans="1:4" ht="13.8" thickBot="1" x14ac:dyDescent="0.35">
      <c r="A99" s="539">
        <v>7</v>
      </c>
      <c r="B99" s="540"/>
      <c r="C99" s="544" t="s">
        <v>1152</v>
      </c>
      <c r="D99" s="540"/>
    </row>
    <row r="100" spans="1:4" ht="27" thickBot="1" x14ac:dyDescent="0.35">
      <c r="A100" s="539"/>
      <c r="B100" s="540">
        <v>7.1</v>
      </c>
      <c r="C100" s="541" t="s">
        <v>1153</v>
      </c>
      <c r="D100" s="540" t="s">
        <v>909</v>
      </c>
    </row>
    <row r="101" spans="1:4" ht="40.200000000000003" thickBot="1" x14ac:dyDescent="0.35">
      <c r="A101" s="539"/>
      <c r="B101" s="540">
        <v>7.2</v>
      </c>
      <c r="C101" s="541" t="s">
        <v>1154</v>
      </c>
      <c r="D101" s="540" t="s">
        <v>909</v>
      </c>
    </row>
    <row r="102" spans="1:4" ht="40.200000000000003" thickBot="1" x14ac:dyDescent="0.35">
      <c r="A102" s="539"/>
      <c r="B102" s="540">
        <v>7.3</v>
      </c>
      <c r="C102" s="541" t="s">
        <v>1155</v>
      </c>
      <c r="D102" s="540" t="s">
        <v>878</v>
      </c>
    </row>
    <row r="103" spans="1:4" ht="27" thickBot="1" x14ac:dyDescent="0.35">
      <c r="A103" s="539"/>
      <c r="B103" s="540">
        <v>7.4</v>
      </c>
      <c r="C103" s="541" t="s">
        <v>1156</v>
      </c>
      <c r="D103" s="540" t="s">
        <v>944</v>
      </c>
    </row>
    <row r="104" spans="1:4" ht="36" customHeight="1" thickBot="1" x14ac:dyDescent="0.35">
      <c r="A104" s="539">
        <v>8</v>
      </c>
      <c r="B104" s="540"/>
      <c r="C104" s="544" t="s">
        <v>1157</v>
      </c>
      <c r="D104" s="540" t="s">
        <v>6</v>
      </c>
    </row>
    <row r="105" spans="1:4" ht="27" thickBot="1" x14ac:dyDescent="0.35">
      <c r="A105" s="539"/>
      <c r="B105" s="540">
        <v>8.1</v>
      </c>
      <c r="C105" s="541" t="s">
        <v>1158</v>
      </c>
      <c r="D105" s="540" t="s">
        <v>909</v>
      </c>
    </row>
    <row r="106" spans="1:4" ht="40.200000000000003" thickBot="1" x14ac:dyDescent="0.35">
      <c r="A106" s="539"/>
      <c r="B106" s="540">
        <v>8.1999999999999993</v>
      </c>
      <c r="C106" s="541" t="s">
        <v>1159</v>
      </c>
      <c r="D106" s="540" t="s">
        <v>1160</v>
      </c>
    </row>
    <row r="107" spans="1:4" ht="40.200000000000003" thickBot="1" x14ac:dyDescent="0.35">
      <c r="A107" s="539"/>
      <c r="B107" s="540">
        <v>8.3000000000000007</v>
      </c>
      <c r="C107" s="541" t="s">
        <v>1161</v>
      </c>
      <c r="D107" s="540" t="s">
        <v>909</v>
      </c>
    </row>
    <row r="108" spans="1:4" s="561" customFormat="1" x14ac:dyDescent="0.3">
      <c r="A108" s="557" t="s">
        <v>350</v>
      </c>
      <c r="B108" s="558"/>
      <c r="C108" s="559"/>
      <c r="D108" s="560"/>
    </row>
    <row r="109" spans="1:4" s="561" customFormat="1" x14ac:dyDescent="0.3">
      <c r="A109" s="562" t="s">
        <v>351</v>
      </c>
      <c r="B109" s="563"/>
      <c r="D109" s="564"/>
    </row>
    <row r="110" spans="1:4" s="561" customFormat="1" x14ac:dyDescent="0.3">
      <c r="A110" s="562" t="s">
        <v>352</v>
      </c>
      <c r="B110" s="563"/>
      <c r="D110" s="564"/>
    </row>
    <row r="111" spans="1:4" s="561" customFormat="1" x14ac:dyDescent="0.3">
      <c r="A111" s="914"/>
      <c r="B111" s="915"/>
      <c r="C111" s="915"/>
      <c r="D111" s="564"/>
    </row>
    <row r="112" spans="1:4" s="561" customFormat="1" x14ac:dyDescent="0.3">
      <c r="A112" s="914"/>
      <c r="B112" s="915"/>
      <c r="C112" s="915"/>
      <c r="D112" s="564"/>
    </row>
    <row r="113" spans="1:4" s="561" customFormat="1" x14ac:dyDescent="0.3">
      <c r="A113" s="562" t="s">
        <v>353</v>
      </c>
      <c r="B113" s="563"/>
      <c r="D113" s="564"/>
    </row>
    <row r="114" spans="1:4" s="561" customFormat="1" x14ac:dyDescent="0.3">
      <c r="A114" s="562" t="s">
        <v>354</v>
      </c>
      <c r="B114" s="563"/>
      <c r="D114" s="564"/>
    </row>
    <row r="115" spans="1:4" s="561" customFormat="1" x14ac:dyDescent="0.3">
      <c r="A115" s="562" t="s">
        <v>355</v>
      </c>
      <c r="B115" s="563"/>
      <c r="D115" s="564"/>
    </row>
    <row r="116" spans="1:4" s="561" customFormat="1" x14ac:dyDescent="0.3">
      <c r="A116" s="916" t="s">
        <v>835</v>
      </c>
      <c r="B116" s="917"/>
      <c r="C116" s="917"/>
      <c r="D116" s="564"/>
    </row>
    <row r="117" spans="1:4" s="561" customFormat="1" x14ac:dyDescent="0.3">
      <c r="A117" s="918" t="s">
        <v>836</v>
      </c>
      <c r="B117" s="919"/>
      <c r="C117" s="919"/>
      <c r="D117" s="564"/>
    </row>
    <row r="118" spans="1:4" s="561" customFormat="1" ht="13.8" thickBot="1" x14ac:dyDescent="0.35">
      <c r="A118" s="920" t="s">
        <v>1162</v>
      </c>
      <c r="B118" s="921"/>
      <c r="C118" s="921"/>
      <c r="D118" s="565"/>
    </row>
  </sheetData>
  <mergeCells count="8">
    <mergeCell ref="A117:C117"/>
    <mergeCell ref="A118:C118"/>
    <mergeCell ref="A1:D1"/>
    <mergeCell ref="A2:D2"/>
    <mergeCell ref="A3:D3"/>
    <mergeCell ref="A111:C111"/>
    <mergeCell ref="A112:C112"/>
    <mergeCell ref="A116:C116"/>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77"/>
  <sheetViews>
    <sheetView view="pageBreakPreview" topLeftCell="A35" zoomScale="70" zoomScaleNormal="100" zoomScaleSheetLayoutView="70" workbookViewId="0">
      <selection activeCell="A48" sqref="A48:C51"/>
    </sheetView>
  </sheetViews>
  <sheetFormatPr defaultColWidth="9.109375" defaultRowHeight="13.8" x14ac:dyDescent="0.3"/>
  <cols>
    <col min="1" max="1" width="44.33203125" style="17" customWidth="1"/>
    <col min="2" max="2" width="13.6640625" style="17" customWidth="1"/>
    <col min="3" max="3" width="14.21875" style="17" bestFit="1" customWidth="1"/>
    <col min="4" max="4" width="0.33203125" style="17" customWidth="1"/>
    <col min="5" max="5" width="44.33203125" style="17" customWidth="1"/>
    <col min="6" max="7" width="14.21875" style="17" bestFit="1" customWidth="1"/>
    <col min="8" max="8" width="9.109375" style="17"/>
    <col min="9" max="9" width="12.77734375" style="17" bestFit="1" customWidth="1"/>
    <col min="10" max="16384" width="9.109375" style="17"/>
  </cols>
  <sheetData>
    <row r="1" spans="1:9" ht="15.6" x14ac:dyDescent="0.3">
      <c r="A1" s="767"/>
      <c r="B1" s="767"/>
      <c r="C1" s="767"/>
      <c r="D1" s="767"/>
      <c r="E1" s="767"/>
      <c r="F1" s="767"/>
      <c r="G1" s="767"/>
    </row>
    <row r="2" spans="1:9" x14ac:dyDescent="0.3">
      <c r="A2" s="768"/>
      <c r="B2" s="768"/>
      <c r="C2" s="768"/>
      <c r="D2" s="768"/>
      <c r="E2" s="768"/>
      <c r="F2" s="768"/>
      <c r="G2" s="768"/>
    </row>
    <row r="3" spans="1:9" ht="13.5" customHeight="1" thickBot="1" x14ac:dyDescent="0.35">
      <c r="A3" s="16"/>
      <c r="B3" s="16"/>
      <c r="C3" s="16"/>
      <c r="D3" s="16"/>
      <c r="E3" s="16"/>
      <c r="F3" s="16"/>
      <c r="G3" s="16"/>
    </row>
    <row r="4" spans="1:9" ht="45.75" customHeight="1" thickBot="1" x14ac:dyDescent="0.35">
      <c r="A4" s="692" t="s">
        <v>11</v>
      </c>
      <c r="B4" s="765" t="s">
        <v>408</v>
      </c>
      <c r="C4" s="766"/>
      <c r="D4" s="99"/>
      <c r="E4" s="53" t="s">
        <v>12</v>
      </c>
      <c r="F4" s="773" t="s">
        <v>408</v>
      </c>
      <c r="G4" s="766"/>
    </row>
    <row r="5" spans="1:9" x14ac:dyDescent="0.3">
      <c r="A5" s="693"/>
      <c r="B5" s="90"/>
      <c r="C5" s="20"/>
      <c r="D5" s="16"/>
      <c r="E5" s="54" t="s">
        <v>81</v>
      </c>
      <c r="F5" s="287"/>
      <c r="G5" s="20"/>
    </row>
    <row r="6" spans="1:9" x14ac:dyDescent="0.3">
      <c r="A6" s="694" t="s">
        <v>13</v>
      </c>
      <c r="B6" s="79"/>
      <c r="C6" s="76">
        <f>'Trail Balance'!E191</f>
        <v>13139119</v>
      </c>
      <c r="D6" s="65"/>
      <c r="E6" s="19" t="s">
        <v>398</v>
      </c>
      <c r="F6" s="283">
        <f/>
        <v>13188180</v>
      </c>
      <c r="G6" s="285"/>
      <c r="I6" s="732">
        <f>+C6- नोट्स!F47</f>
        <v>4272389</v>
      </c>
    </row>
    <row r="7" spans="1:9" x14ac:dyDescent="0.3">
      <c r="A7" s="694"/>
      <c r="B7" s="79"/>
      <c r="C7" s="76"/>
      <c r="D7" s="65"/>
      <c r="E7" s="19" t="s">
        <v>91</v>
      </c>
      <c r="F7" s="283">
        <f/>
        <v>8014872</v>
      </c>
      <c r="G7" s="76"/>
    </row>
    <row r="8" spans="1:9" x14ac:dyDescent="0.3">
      <c r="A8" s="694" t="s">
        <v>82</v>
      </c>
      <c r="B8" s="79"/>
      <c r="C8" s="76"/>
      <c r="D8" s="65"/>
      <c r="E8" s="20" t="s">
        <v>92</v>
      </c>
      <c r="F8" s="283">
        <f/>
        <v>2671444</v>
      </c>
      <c r="G8" s="76"/>
    </row>
    <row r="9" spans="1:9" x14ac:dyDescent="0.3">
      <c r="A9" s="695" t="s">
        <v>245</v>
      </c>
      <c r="B9" s="189">
        <f>'Trail Balance'!C167+'Trail Balance'!E174+SUM('Trail Balance'!E193:E198)-706+473797</f>
        <v>1471999.62</v>
      </c>
      <c r="C9" s="76"/>
      <c r="D9" s="65"/>
      <c r="E9" s="64" t="s">
        <v>172</v>
      </c>
      <c r="F9" s="283">
        <f/>
        <v>725469</v>
      </c>
      <c r="G9" s="76"/>
    </row>
    <row r="10" spans="1:9" x14ac:dyDescent="0.3">
      <c r="A10" s="696" t="s">
        <v>69</v>
      </c>
      <c r="B10" s="188">
        <v>0</v>
      </c>
      <c r="C10" s="76">
        <f>+B9-B10</f>
        <v>1471999.62</v>
      </c>
      <c r="D10" s="65"/>
      <c r="E10" s="55" t="s">
        <v>71</v>
      </c>
      <c r="F10" s="283">
        <f/>
        <v>757278</v>
      </c>
      <c r="G10" s="76"/>
    </row>
    <row r="11" spans="1:9" x14ac:dyDescent="0.3">
      <c r="A11" s="696" t="s">
        <v>6</v>
      </c>
      <c r="B11" s="189"/>
      <c r="C11" s="76"/>
      <c r="D11" s="65"/>
      <c r="E11" s="55" t="s">
        <v>93</v>
      </c>
      <c r="F11" s="283">
        <f/>
        <v>38400</v>
      </c>
      <c r="G11" s="76"/>
    </row>
    <row r="12" spans="1:9" x14ac:dyDescent="0.3">
      <c r="A12" s="694" t="s">
        <v>173</v>
      </c>
      <c r="B12" s="189"/>
      <c r="C12" s="76">
        <f>'Trail Balance'!E202</f>
        <v>529777</v>
      </c>
      <c r="D12" s="65"/>
      <c r="E12" s="19" t="s">
        <v>61</v>
      </c>
      <c r="F12" s="283">
        <f/>
        <v>26455627</v>
      </c>
      <c r="G12" s="76"/>
    </row>
    <row r="13" spans="1:9" x14ac:dyDescent="0.3">
      <c r="A13" s="696"/>
      <c r="B13" s="189"/>
      <c r="C13" s="76"/>
      <c r="D13" s="65"/>
      <c r="E13" s="19" t="s">
        <v>615</v>
      </c>
      <c r="F13" s="283">
        <f>'Trail Balance'!E146</f>
        <v>992654</v>
      </c>
      <c r="G13" s="76"/>
    </row>
    <row r="14" spans="1:9" x14ac:dyDescent="0.3">
      <c r="A14" s="694" t="s">
        <v>121</v>
      </c>
      <c r="B14" s="189"/>
      <c r="C14" s="76">
        <f>'Trail Balance'!E181+'Trail Balance'!E160</f>
        <v>3279200</v>
      </c>
      <c r="D14" s="65"/>
      <c r="E14" s="19" t="s">
        <v>60</v>
      </c>
      <c r="F14" s="283">
        <f/>
        <v>1390555</v>
      </c>
      <c r="G14" s="76"/>
    </row>
    <row r="15" spans="1:9" x14ac:dyDescent="0.3">
      <c r="A15" s="694"/>
      <c r="B15" s="189"/>
      <c r="C15" s="76" t="s">
        <v>6</v>
      </c>
      <c r="D15" s="65"/>
      <c r="E15" s="56" t="s">
        <v>1312</v>
      </c>
      <c r="F15" s="283">
        <f>'Trail Balance'!E151</f>
        <v>151.63999999999999</v>
      </c>
      <c r="G15" s="76"/>
    </row>
    <row r="16" spans="1:9" x14ac:dyDescent="0.3">
      <c r="A16" s="703"/>
      <c r="B16" s="189"/>
      <c r="C16" s="76"/>
      <c r="D16" s="65"/>
      <c r="E16" s="56" t="s">
        <v>614</v>
      </c>
      <c r="F16" s="283">
        <f>'Trail Balance'!E134+'Trail Balance'!E148</f>
        <v>267592</v>
      </c>
      <c r="G16" s="76"/>
    </row>
    <row r="17" spans="1:7" x14ac:dyDescent="0.3">
      <c r="A17" s="694" t="s">
        <v>88</v>
      </c>
      <c r="B17" s="16"/>
      <c r="C17" s="75">
        <f>'Trail Balance'!E178</f>
        <v>363195</v>
      </c>
      <c r="D17" s="65"/>
      <c r="E17" s="57" t="s">
        <v>59</v>
      </c>
      <c r="F17" s="721">
        <f>SUM(F6:F16)</f>
        <v>54502222.640000001</v>
      </c>
      <c r="G17" s="76"/>
    </row>
    <row r="18" spans="1:7" x14ac:dyDescent="0.3">
      <c r="A18" s="696"/>
      <c r="B18" s="189"/>
      <c r="C18" s="20"/>
      <c r="D18" s="65"/>
      <c r="E18" s="58" t="s">
        <v>90</v>
      </c>
      <c r="F18" s="283"/>
      <c r="G18" s="76"/>
    </row>
    <row r="19" spans="1:7" x14ac:dyDescent="0.3">
      <c r="A19" s="694" t="s">
        <v>14</v>
      </c>
      <c r="B19" s="189"/>
      <c r="C19" s="76"/>
      <c r="D19" s="65"/>
      <c r="E19" s="55" t="s">
        <v>98</v>
      </c>
      <c r="F19" s="283">
        <f>F7</f>
        <v>8014872</v>
      </c>
      <c r="G19" s="76"/>
    </row>
    <row r="20" spans="1:7" x14ac:dyDescent="0.3">
      <c r="A20" s="697" t="s">
        <v>15</v>
      </c>
      <c r="B20" s="189">
        <f>'Trail Balance'!E172</f>
        <v>4391520</v>
      </c>
      <c r="C20" s="76"/>
      <c r="D20" s="65"/>
      <c r="E20" s="55" t="s">
        <v>99</v>
      </c>
      <c r="F20" s="283">
        <f>F8</f>
        <v>2671444</v>
      </c>
      <c r="G20" s="76"/>
    </row>
    <row r="21" spans="1:7" x14ac:dyDescent="0.3">
      <c r="A21" s="697" t="s">
        <v>620</v>
      </c>
      <c r="B21" s="189">
        <f>'Trail Balance'!E192</f>
        <v>9970173</v>
      </c>
      <c r="C21" s="76"/>
      <c r="D21" s="65"/>
      <c r="E21" s="55" t="s">
        <v>100</v>
      </c>
      <c r="F21" s="719">
        <f>F11</f>
        <v>38400</v>
      </c>
      <c r="G21" s="76">
        <f>F17-SUM(F19:F21)</f>
        <v>43777506.640000001</v>
      </c>
    </row>
    <row r="22" spans="1:7" x14ac:dyDescent="0.3">
      <c r="A22" s="697" t="s">
        <v>16</v>
      </c>
      <c r="B22" s="189">
        <f>'Trail Balance'!E190</f>
        <v>57906.25</v>
      </c>
      <c r="C22" s="76"/>
      <c r="D22" s="65"/>
      <c r="E22" s="59"/>
      <c r="F22" s="283"/>
      <c r="G22" s="76"/>
    </row>
    <row r="23" spans="1:7" x14ac:dyDescent="0.3">
      <c r="A23" s="697" t="s">
        <v>18</v>
      </c>
      <c r="B23" s="189">
        <f>'Trail Balance'!E200+'Trail Balance'!E201</f>
        <v>1868</v>
      </c>
      <c r="C23" s="76"/>
      <c r="D23" s="65"/>
      <c r="E23" s="54" t="s">
        <v>83</v>
      </c>
      <c r="F23" s="283"/>
      <c r="G23" s="76"/>
    </row>
    <row r="24" spans="1:7" x14ac:dyDescent="0.3">
      <c r="A24" s="697" t="s">
        <v>42</v>
      </c>
      <c r="B24" s="189">
        <f>'Trail Balance'!E173</f>
        <v>2250</v>
      </c>
      <c r="C24" s="76"/>
      <c r="D24" s="65"/>
      <c r="E24" s="19" t="s">
        <v>17</v>
      </c>
      <c r="F24" s="283">
        <f>'Trail Balance'!E149</f>
        <v>604</v>
      </c>
      <c r="G24" s="76"/>
    </row>
    <row r="25" spans="1:7" x14ac:dyDescent="0.3">
      <c r="A25" s="697" t="s">
        <v>621</v>
      </c>
      <c r="B25" s="189">
        <f>'Trail Balance'!E199</f>
        <v>91399.58</v>
      </c>
      <c r="C25" s="76"/>
      <c r="D25" s="65"/>
      <c r="E25" s="19" t="s">
        <v>144</v>
      </c>
      <c r="F25" s="283">
        <f>'Trail Balance'!D150</f>
        <v>212875</v>
      </c>
      <c r="G25" s="76"/>
    </row>
    <row r="26" spans="1:7" x14ac:dyDescent="0.3">
      <c r="A26" s="697" t="s">
        <v>20</v>
      </c>
      <c r="B26" s="189">
        <f>'Trail Balance'!E165</f>
        <v>882.38</v>
      </c>
      <c r="C26" s="75"/>
      <c r="D26" s="65"/>
      <c r="E26" s="19" t="s">
        <v>265</v>
      </c>
      <c r="F26" s="188">
        <f>'Trail Balance'!C150</f>
        <v>37704</v>
      </c>
      <c r="G26" s="76">
        <f>F24+F25-F26</f>
        <v>175775</v>
      </c>
    </row>
    <row r="27" spans="1:7" x14ac:dyDescent="0.3">
      <c r="A27" s="697" t="s">
        <v>117</v>
      </c>
      <c r="B27" s="189">
        <f>'Trail Balance'!E166+'Trail Balance'!E184+'Trail Balance'!E171+'Trail Balance'!E179+'Trail Balance'!E180+'Trail Balance'!E185</f>
        <v>22999.920000000002</v>
      </c>
      <c r="C27" s="75"/>
      <c r="D27" s="65"/>
      <c r="E27" s="20"/>
      <c r="F27" s="284"/>
      <c r="G27" s="20"/>
    </row>
    <row r="28" spans="1:7" x14ac:dyDescent="0.3">
      <c r="A28" s="697" t="s">
        <v>616</v>
      </c>
      <c r="B28" s="189">
        <f>'Trail Balance'!E169</f>
        <v>139475</v>
      </c>
      <c r="C28" s="75"/>
      <c r="D28" s="65"/>
      <c r="E28" s="54" t="s">
        <v>19</v>
      </c>
      <c r="F28" s="283"/>
      <c r="G28" s="76"/>
    </row>
    <row r="29" spans="1:7" x14ac:dyDescent="0.3">
      <c r="A29" s="697" t="s">
        <v>617</v>
      </c>
      <c r="B29" s="189">
        <f>'Trail Balance'!E176</f>
        <v>15389</v>
      </c>
      <c r="C29" s="75"/>
      <c r="D29" s="65"/>
      <c r="E29" s="59" t="s">
        <v>612</v>
      </c>
      <c r="F29" s="283">
        <f>'Trail Balance'!E105</f>
        <v>58900</v>
      </c>
      <c r="G29" s="76"/>
    </row>
    <row r="30" spans="1:7" x14ac:dyDescent="0.3">
      <c r="A30" s="697" t="s">
        <v>618</v>
      </c>
      <c r="B30" s="189">
        <f>'Trail Balance'!E168</f>
        <v>1015000</v>
      </c>
      <c r="C30" s="75"/>
      <c r="D30" s="65"/>
      <c r="E30" s="59" t="s">
        <v>611</v>
      </c>
      <c r="F30" s="283">
        <f>'Trail Balance'!E109</f>
        <v>27159</v>
      </c>
      <c r="G30" s="76"/>
    </row>
    <row r="31" spans="1:7" x14ac:dyDescent="0.3">
      <c r="A31" s="697" t="s">
        <v>21</v>
      </c>
      <c r="B31" s="283">
        <f>'Trail Balance'!E164</f>
        <v>32000</v>
      </c>
      <c r="C31" s="75"/>
      <c r="D31" s="65"/>
      <c r="E31" s="59" t="s">
        <v>613</v>
      </c>
      <c r="F31" s="283">
        <f>'Trail Balance'!E110</f>
        <v>13536</v>
      </c>
      <c r="G31" s="76"/>
    </row>
    <row r="32" spans="1:7" x14ac:dyDescent="0.3">
      <c r="A32" s="697" t="s">
        <v>72</v>
      </c>
      <c r="B32" s="283">
        <f>'Trail Balance'!E182</f>
        <v>1703783</v>
      </c>
      <c r="C32" s="75"/>
      <c r="D32" s="65"/>
      <c r="E32" s="59" t="s">
        <v>1388</v>
      </c>
      <c r="F32" s="188">
        <f>'Trail Balance'!E153</f>
        <v>15000</v>
      </c>
      <c r="G32" s="76">
        <f>SUM(F29:F32)</f>
        <v>114595</v>
      </c>
    </row>
    <row r="33" spans="1:7" x14ac:dyDescent="0.3">
      <c r="A33" s="697" t="s">
        <v>143</v>
      </c>
      <c r="B33" s="719">
        <f>'Trail Balance'!E183</f>
        <v>20348.830000000002</v>
      </c>
      <c r="C33" s="75">
        <f>SUM(B20:B33)</f>
        <v>17464994.960000001</v>
      </c>
      <c r="D33" s="65"/>
      <c r="E33" s="19"/>
      <c r="F33" s="283"/>
      <c r="G33" s="76"/>
    </row>
    <row r="34" spans="1:7" x14ac:dyDescent="0.3">
      <c r="A34" s="696"/>
      <c r="B34" s="720"/>
      <c r="C34" s="75"/>
      <c r="D34" s="65"/>
      <c r="E34" s="19"/>
      <c r="F34" s="283"/>
      <c r="G34" s="76"/>
    </row>
    <row r="35" spans="1:7" x14ac:dyDescent="0.3">
      <c r="A35" s="694" t="s">
        <v>89</v>
      </c>
      <c r="B35" s="720"/>
      <c r="C35" s="75">
        <f>'Trail Balance'!E170</f>
        <v>41695</v>
      </c>
      <c r="D35" s="65"/>
      <c r="E35" s="19"/>
      <c r="F35" s="283"/>
      <c r="G35" s="76"/>
    </row>
    <row r="36" spans="1:7" x14ac:dyDescent="0.3">
      <c r="A36" s="696"/>
      <c r="B36" s="720"/>
      <c r="C36" s="75"/>
      <c r="D36" s="65"/>
      <c r="E36" s="19"/>
      <c r="F36" s="283"/>
      <c r="G36" s="76"/>
    </row>
    <row r="37" spans="1:7" x14ac:dyDescent="0.3">
      <c r="A37" s="694" t="s">
        <v>63</v>
      </c>
      <c r="B37" s="720"/>
      <c r="C37" s="75">
        <f>+ J V!B2</f>
        <v>100500</v>
      </c>
      <c r="D37" s="65"/>
      <c r="E37" s="19"/>
      <c r="F37" s="283"/>
      <c r="G37" s="76"/>
    </row>
    <row r="38" spans="1:7" x14ac:dyDescent="0.3">
      <c r="A38" s="694"/>
      <c r="B38" s="720"/>
      <c r="C38" s="75"/>
      <c r="D38" s="65"/>
      <c r="E38" s="19"/>
      <c r="F38" s="283"/>
      <c r="G38" s="76"/>
    </row>
    <row r="39" spans="1:7" x14ac:dyDescent="0.3">
      <c r="A39" s="694" t="s">
        <v>366</v>
      </c>
      <c r="B39" s="720"/>
      <c r="C39" s="75">
        <f>C42-SUM(C6:C38)</f>
        <v>7677396.0600000024</v>
      </c>
      <c r="D39" s="65"/>
      <c r="E39" s="19"/>
      <c r="F39" s="283"/>
      <c r="G39" s="76"/>
    </row>
    <row r="40" spans="1:7" x14ac:dyDescent="0.3">
      <c r="A40" s="696" t="s">
        <v>94</v>
      </c>
      <c r="B40" s="720"/>
      <c r="C40" s="75"/>
      <c r="D40" s="65"/>
      <c r="E40" s="19"/>
      <c r="F40" s="283"/>
      <c r="G40" s="76"/>
    </row>
    <row r="41" spans="1:7" x14ac:dyDescent="0.3">
      <c r="A41" s="696"/>
      <c r="B41" s="720"/>
      <c r="C41" s="75"/>
      <c r="D41" s="65"/>
      <c r="E41" s="19"/>
      <c r="F41" s="283"/>
      <c r="G41" s="76"/>
    </row>
    <row r="42" spans="1:7" ht="14.4" thickBot="1" x14ac:dyDescent="0.35">
      <c r="A42" s="698"/>
      <c r="B42" s="77"/>
      <c r="C42" s="78">
        <f>G42</f>
        <v>44067876.640000001</v>
      </c>
      <c r="D42" s="77"/>
      <c r="E42" s="60"/>
      <c r="F42" s="722"/>
      <c r="G42" s="286">
        <f>SUM(G6:G41)</f>
        <v>44067876.640000001</v>
      </c>
    </row>
    <row r="43" spans="1:7" ht="14.4" thickTop="1" x14ac:dyDescent="0.3">
      <c r="A43" s="699" t="str">
        <f> बी.एस!C35</f>
        <v>आर्थिक स्टेटमेन्ट 1 ते 16 चा भाग असलेल्या सोबतच्या नोट्स पहा.</v>
      </c>
      <c r="B43" s="16"/>
      <c r="C43" s="16"/>
      <c r="D43" s="65"/>
      <c r="E43" s="18"/>
      <c r="F43" s="16"/>
      <c r="G43" s="20"/>
    </row>
    <row r="44" spans="1:7" x14ac:dyDescent="0.3">
      <c r="A44" s="699" t="s">
        <v>84</v>
      </c>
      <c r="B44" s="16"/>
      <c r="C44" s="16"/>
      <c r="D44" s="65"/>
      <c r="E44" s="61"/>
      <c r="F44" s="16"/>
      <c r="G44" s="24"/>
    </row>
    <row r="45" spans="1:7" x14ac:dyDescent="0.3">
      <c r="A45" s="774" t="s">
        <v>115</v>
      </c>
      <c r="B45" s="760"/>
      <c r="C45" s="760"/>
      <c r="D45" s="65"/>
      <c r="E45" s="21"/>
      <c r="F45" s="16"/>
      <c r="G45" s="24"/>
    </row>
    <row r="46" spans="1:7" x14ac:dyDescent="0.3">
      <c r="A46" s="774" t="s">
        <v>96</v>
      </c>
      <c r="B46" s="760"/>
      <c r="C46" s="760"/>
      <c r="D46" s="65"/>
      <c r="E46" s="21"/>
      <c r="F46" s="16"/>
      <c r="G46" s="20"/>
    </row>
    <row r="47" spans="1:7" x14ac:dyDescent="0.3">
      <c r="A47" s="771" t="s">
        <v>1313</v>
      </c>
      <c r="B47" s="772"/>
      <c r="C47" s="772"/>
      <c r="D47" s="65"/>
      <c r="E47" s="769" t="s">
        <v>1310</v>
      </c>
      <c r="F47" s="769"/>
      <c r="G47" s="770"/>
    </row>
    <row r="48" spans="1:7" x14ac:dyDescent="0.3">
      <c r="A48" s="775" t="s">
        <v>1406</v>
      </c>
      <c r="B48" s="776"/>
      <c r="C48" s="776"/>
      <c r="D48" s="65"/>
      <c r="E48" s="777" t="s">
        <v>1407</v>
      </c>
      <c r="F48" s="777"/>
      <c r="G48" s="778"/>
    </row>
    <row r="49" spans="1:7" x14ac:dyDescent="0.3">
      <c r="A49" s="775"/>
      <c r="B49" s="776"/>
      <c r="C49" s="776"/>
      <c r="D49" s="65"/>
      <c r="E49" s="777"/>
      <c r="F49" s="777"/>
      <c r="G49" s="778"/>
    </row>
    <row r="50" spans="1:7" x14ac:dyDescent="0.3">
      <c r="A50" s="775"/>
      <c r="B50" s="776"/>
      <c r="C50" s="776"/>
      <c r="D50" s="65"/>
      <c r="E50" s="777"/>
      <c r="F50" s="777"/>
      <c r="G50" s="778"/>
    </row>
    <row r="51" spans="1:7" x14ac:dyDescent="0.3">
      <c r="A51" s="775"/>
      <c r="B51" s="776"/>
      <c r="C51" s="776"/>
      <c r="D51" s="65"/>
      <c r="E51" s="777"/>
      <c r="F51" s="777"/>
      <c r="G51" s="778"/>
    </row>
    <row r="52" spans="1:7" x14ac:dyDescent="0.3">
      <c r="A52" s="771" t="s">
        <v>97</v>
      </c>
      <c r="B52" s="772"/>
      <c r="C52" s="772"/>
      <c r="D52" s="65"/>
      <c r="E52" s="280" t="s">
        <v>6</v>
      </c>
      <c r="F52" s="281"/>
      <c r="G52" s="91"/>
    </row>
    <row r="53" spans="1:7" x14ac:dyDescent="0.3">
      <c r="A53" s="771" t="s">
        <v>1314</v>
      </c>
      <c r="B53" s="772"/>
      <c r="C53" s="772"/>
      <c r="D53" s="65"/>
      <c r="E53" s="282"/>
      <c r="F53" s="281"/>
      <c r="G53" s="91"/>
    </row>
    <row r="54" spans="1:7" x14ac:dyDescent="0.3">
      <c r="A54" s="771" t="s">
        <v>1315</v>
      </c>
      <c r="B54" s="772"/>
      <c r="C54" s="772"/>
      <c r="D54" s="65"/>
      <c r="E54" s="769" t="s">
        <v>243</v>
      </c>
      <c r="F54" s="769"/>
      <c r="G54" s="770"/>
    </row>
    <row r="55" spans="1:7" x14ac:dyDescent="0.3">
      <c r="A55" s="700" t="s">
        <v>10</v>
      </c>
      <c r="B55" s="22"/>
      <c r="C55" s="22"/>
      <c r="D55" s="16"/>
      <c r="E55" s="22" t="s">
        <v>10</v>
      </c>
      <c r="F55" s="21"/>
      <c r="G55" s="20"/>
    </row>
    <row r="56" spans="1:7" ht="14.4" thickBot="1" x14ac:dyDescent="0.35">
      <c r="A56" s="701" t="s">
        <v>1308</v>
      </c>
      <c r="B56" s="31"/>
      <c r="C56" s="31"/>
      <c r="D56" s="702"/>
      <c r="E56" s="31" t="s">
        <v>1308</v>
      </c>
      <c r="F56" s="26"/>
      <c r="G56" s="27"/>
    </row>
    <row r="57" spans="1:7" x14ac:dyDescent="0.3">
      <c r="A57" s="16"/>
      <c r="B57" s="16"/>
      <c r="D57" s="93"/>
    </row>
    <row r="58" spans="1:7" s="23" customFormat="1" x14ac:dyDescent="0.3">
      <c r="A58" s="16"/>
      <c r="B58" s="16"/>
      <c r="C58" s="17"/>
      <c r="D58" s="93"/>
      <c r="E58" s="17"/>
      <c r="F58" s="17"/>
      <c r="G58" s="17"/>
    </row>
    <row r="59" spans="1:7" x14ac:dyDescent="0.3">
      <c r="D59" s="34"/>
    </row>
    <row r="60" spans="1:7" x14ac:dyDescent="0.3">
      <c r="D60" s="94"/>
    </row>
    <row r="61" spans="1:7" x14ac:dyDescent="0.3">
      <c r="D61" s="95"/>
    </row>
    <row r="62" spans="1:7" x14ac:dyDescent="0.3">
      <c r="D62" s="34"/>
    </row>
    <row r="63" spans="1:7" x14ac:dyDescent="0.3">
      <c r="D63" s="34"/>
    </row>
    <row r="64" spans="1:7" x14ac:dyDescent="0.3">
      <c r="D64" s="34"/>
    </row>
    <row r="65" spans="1:4" x14ac:dyDescent="0.3">
      <c r="D65" s="34"/>
    </row>
    <row r="66" spans="1:4" x14ac:dyDescent="0.3">
      <c r="D66" s="22"/>
    </row>
    <row r="67" spans="1:4" ht="14.4" thickBot="1" x14ac:dyDescent="0.35">
      <c r="D67" s="31"/>
    </row>
    <row r="72" spans="1:4" x14ac:dyDescent="0.3">
      <c r="A72" s="17" t="s">
        <v>622</v>
      </c>
      <c r="B72" s="17">
        <v>3555</v>
      </c>
    </row>
    <row r="73" spans="1:4" x14ac:dyDescent="0.3">
      <c r="A73" s="17" t="s">
        <v>623</v>
      </c>
      <c r="B73" s="17">
        <v>37767</v>
      </c>
    </row>
    <row r="74" spans="1:4" x14ac:dyDescent="0.3">
      <c r="A74" s="17" t="s">
        <v>624</v>
      </c>
      <c r="B74" s="17">
        <v>217600</v>
      </c>
    </row>
    <row r="75" spans="1:4" x14ac:dyDescent="0.3">
      <c r="A75" s="17" t="s">
        <v>627</v>
      </c>
      <c r="B75" s="17">
        <v>44250</v>
      </c>
    </row>
    <row r="76" spans="1:4" x14ac:dyDescent="0.3">
      <c r="A76" s="17" t="s">
        <v>625</v>
      </c>
      <c r="B76" s="17">
        <v>160875</v>
      </c>
    </row>
    <row r="77" spans="1:4" x14ac:dyDescent="0.3">
      <c r="A77" s="17" t="s">
        <v>626</v>
      </c>
      <c r="B77" s="17">
        <v>9750</v>
      </c>
    </row>
  </sheetData>
  <mergeCells count="14">
    <mergeCell ref="E54:G54"/>
    <mergeCell ref="A54:C54"/>
    <mergeCell ref="A45:C45"/>
    <mergeCell ref="A46:C46"/>
    <mergeCell ref="A48:C51"/>
    <mergeCell ref="E48:G51"/>
    <mergeCell ref="B4:C4"/>
    <mergeCell ref="A1:G1"/>
    <mergeCell ref="A2:G2"/>
    <mergeCell ref="E47:G47"/>
    <mergeCell ref="A53:C53"/>
    <mergeCell ref="A52:C52"/>
    <mergeCell ref="A47:C47"/>
    <mergeCell ref="F4:G4"/>
  </mergeCells>
  <printOptions horizontalCentered="1"/>
  <pageMargins left="0.19685039370078741" right="0.19685039370078741" top="0.78" bottom="0.27559055118110237" header="0.27559055118110237" footer="0"/>
  <pageSetup paperSize="9" scale="66" orientation="landscape" verticalDpi="300" copies="3" r:id="rId1"/>
  <headerFooter alignWithMargins="0">
    <oddHeader xml:space="preserve">&amp;L
&amp;C&amp;"Book Antiqua,Bold"&amp;14ELISIUM CO-OPERATIVE HOUSING SOCIETY LTD.
(Regd No :MUM/WF-N/HSG/(TC)/9619/2018-19 DATED 26/11/2018)
INCOME AND EXPENDITURE ACCOUNT FOR THE YEAR ENDED MARCH 31,2022 
</oddHead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79"/>
  <sheetViews>
    <sheetView workbookViewId="0">
      <selection activeCell="K8" sqref="K8"/>
    </sheetView>
  </sheetViews>
  <sheetFormatPr defaultColWidth="10.88671875" defaultRowHeight="15.6" x14ac:dyDescent="0.3"/>
  <cols>
    <col min="1" max="1" width="7" style="573" customWidth="1"/>
    <col min="2" max="2" width="30" style="573" customWidth="1"/>
    <col min="3" max="3" width="19" style="573" bestFit="1" customWidth="1"/>
    <col min="4" max="4" width="10.88671875" style="573"/>
    <col min="5" max="5" width="15.88671875" style="573" customWidth="1"/>
    <col min="6" max="16384" width="10.88671875" style="573"/>
  </cols>
  <sheetData>
    <row r="1" spans="1:11" x14ac:dyDescent="0.3">
      <c r="A1" s="922" t="s">
        <v>666</v>
      </c>
      <c r="B1" s="922"/>
      <c r="C1" s="922"/>
      <c r="D1" s="922"/>
      <c r="E1" s="922"/>
      <c r="F1" s="922"/>
      <c r="G1" s="922"/>
      <c r="H1" s="922"/>
      <c r="I1" s="922"/>
      <c r="J1" s="922"/>
    </row>
    <row r="2" spans="1:11" x14ac:dyDescent="0.3">
      <c r="A2" s="922" t="s">
        <v>1163</v>
      </c>
      <c r="B2" s="922"/>
      <c r="C2" s="922"/>
      <c r="D2" s="922"/>
      <c r="E2" s="922"/>
      <c r="F2" s="922"/>
      <c r="G2" s="922"/>
      <c r="H2" s="922"/>
      <c r="I2" s="922"/>
      <c r="J2" s="922"/>
    </row>
    <row r="3" spans="1:11" x14ac:dyDescent="0.3">
      <c r="A3" s="922" t="s">
        <v>1164</v>
      </c>
      <c r="B3" s="922"/>
      <c r="C3" s="922"/>
      <c r="D3" s="922"/>
      <c r="E3" s="922"/>
      <c r="F3" s="922"/>
      <c r="G3" s="922"/>
      <c r="H3" s="922"/>
      <c r="I3" s="922"/>
      <c r="J3" s="922"/>
    </row>
    <row r="4" spans="1:11" x14ac:dyDescent="0.3">
      <c r="A4" s="922" t="s">
        <v>1165</v>
      </c>
      <c r="B4" s="922"/>
      <c r="C4" s="922"/>
      <c r="D4" s="922"/>
      <c r="E4" s="922"/>
      <c r="F4" s="922"/>
      <c r="G4" s="922"/>
      <c r="H4" s="922"/>
      <c r="I4" s="922"/>
      <c r="J4" s="922"/>
    </row>
    <row r="5" spans="1:11" x14ac:dyDescent="0.3">
      <c r="A5" s="923"/>
      <c r="B5" s="923"/>
      <c r="C5" s="923"/>
      <c r="D5" s="923"/>
      <c r="E5" s="923"/>
      <c r="F5" s="923"/>
      <c r="G5" s="923"/>
      <c r="H5" s="923"/>
      <c r="I5" s="923"/>
      <c r="J5" s="923"/>
    </row>
    <row r="6" spans="1:11" x14ac:dyDescent="0.3">
      <c r="A6" s="923" t="s">
        <v>670</v>
      </c>
      <c r="B6" s="923"/>
      <c r="C6" s="923"/>
      <c r="D6" s="923"/>
      <c r="E6" s="923"/>
      <c r="F6" s="923"/>
      <c r="G6" s="923"/>
      <c r="H6" s="923"/>
      <c r="I6" s="923"/>
      <c r="J6" s="923"/>
    </row>
    <row r="7" spans="1:11" x14ac:dyDescent="0.3">
      <c r="A7" s="923"/>
      <c r="B7" s="923"/>
      <c r="C7" s="923"/>
      <c r="D7" s="923"/>
      <c r="E7" s="923"/>
      <c r="F7" s="923"/>
      <c r="G7" s="923"/>
      <c r="H7" s="923"/>
      <c r="I7" s="923"/>
      <c r="J7" s="923"/>
    </row>
    <row r="8" spans="1:11" x14ac:dyDescent="0.3">
      <c r="A8" s="924" t="s">
        <v>1166</v>
      </c>
      <c r="B8" s="924"/>
      <c r="C8" s="924"/>
      <c r="D8" s="924"/>
      <c r="E8" s="924"/>
      <c r="F8" s="924"/>
      <c r="G8" s="924"/>
      <c r="H8" s="924"/>
      <c r="I8" s="924"/>
      <c r="J8" s="924"/>
    </row>
    <row r="9" spans="1:11" x14ac:dyDescent="0.3">
      <c r="A9" s="925"/>
      <c r="B9" s="925"/>
      <c r="C9" s="925"/>
      <c r="D9" s="925"/>
      <c r="E9" s="925"/>
      <c r="F9" s="925"/>
      <c r="G9" s="925"/>
      <c r="H9" s="925"/>
      <c r="I9" s="925"/>
      <c r="J9" s="925"/>
    </row>
    <row r="10" spans="1:11" x14ac:dyDescent="0.3">
      <c r="A10" s="925" t="s">
        <v>1167</v>
      </c>
      <c r="B10" s="925"/>
      <c r="C10" s="925"/>
      <c r="D10" s="925"/>
      <c r="E10" s="925"/>
      <c r="F10" s="925"/>
      <c r="G10" s="925"/>
      <c r="H10" s="925"/>
      <c r="I10" s="925"/>
      <c r="J10" s="925"/>
    </row>
    <row r="11" spans="1:11" x14ac:dyDescent="0.3">
      <c r="A11" s="925"/>
      <c r="B11" s="925"/>
      <c r="C11" s="925"/>
      <c r="D11" s="925"/>
      <c r="E11" s="925"/>
      <c r="F11" s="925"/>
      <c r="G11" s="925"/>
      <c r="H11" s="925"/>
      <c r="I11" s="925"/>
      <c r="J11" s="925"/>
    </row>
    <row r="12" spans="1:11" x14ac:dyDescent="0.3">
      <c r="A12" s="926" t="s">
        <v>1168</v>
      </c>
      <c r="B12" s="926"/>
      <c r="C12" s="926"/>
      <c r="D12" s="926"/>
      <c r="E12" s="926"/>
      <c r="F12" s="926"/>
      <c r="G12" s="926"/>
      <c r="H12" s="926"/>
      <c r="I12" s="926"/>
      <c r="J12" s="926"/>
    </row>
    <row r="13" spans="1:11" ht="93" customHeight="1" x14ac:dyDescent="0.3">
      <c r="A13" s="842" t="s">
        <v>1169</v>
      </c>
      <c r="B13" s="842"/>
      <c r="C13" s="842"/>
      <c r="D13" s="842"/>
      <c r="E13" s="842"/>
      <c r="F13" s="842"/>
      <c r="G13" s="842"/>
      <c r="H13" s="842"/>
      <c r="I13" s="842"/>
      <c r="J13" s="842"/>
      <c r="K13" s="412"/>
    </row>
    <row r="14" spans="1:11" ht="12.75" customHeight="1" x14ac:dyDescent="0.3">
      <c r="A14" s="842"/>
      <c r="B14" s="842"/>
      <c r="C14" s="842"/>
      <c r="D14" s="842"/>
      <c r="E14" s="842"/>
      <c r="F14" s="842"/>
      <c r="G14" s="842"/>
      <c r="H14" s="842"/>
      <c r="I14" s="842"/>
      <c r="J14" s="842"/>
      <c r="K14" s="412"/>
    </row>
    <row r="15" spans="1:11" ht="31.5" customHeight="1" x14ac:dyDescent="0.3">
      <c r="A15" s="842" t="s">
        <v>1170</v>
      </c>
      <c r="B15" s="842"/>
      <c r="C15" s="842"/>
      <c r="D15" s="842"/>
      <c r="E15" s="842"/>
      <c r="F15" s="842"/>
      <c r="G15" s="842"/>
      <c r="H15" s="842"/>
      <c r="I15" s="842"/>
      <c r="J15" s="842"/>
      <c r="K15" s="412"/>
    </row>
    <row r="16" spans="1:11" ht="36" customHeight="1" x14ac:dyDescent="0.3">
      <c r="A16" s="842" t="s">
        <v>1171</v>
      </c>
      <c r="B16" s="842"/>
      <c r="C16" s="842"/>
      <c r="D16" s="842"/>
      <c r="E16" s="842"/>
      <c r="F16" s="842"/>
      <c r="G16" s="842"/>
      <c r="H16" s="842"/>
      <c r="I16" s="842"/>
      <c r="J16" s="842"/>
      <c r="K16" s="412"/>
    </row>
    <row r="17" spans="1:11" ht="153" customHeight="1" x14ac:dyDescent="0.3">
      <c r="A17" s="842" t="s">
        <v>1172</v>
      </c>
      <c r="B17" s="842"/>
      <c r="C17" s="842"/>
      <c r="D17" s="842"/>
      <c r="E17" s="842"/>
      <c r="F17" s="842"/>
      <c r="G17" s="842"/>
      <c r="H17" s="842"/>
      <c r="I17" s="842"/>
      <c r="J17" s="842"/>
      <c r="K17" s="412"/>
    </row>
    <row r="18" spans="1:11" ht="15.75" customHeight="1" x14ac:dyDescent="0.3">
      <c r="A18" s="925"/>
      <c r="B18" s="925"/>
      <c r="C18" s="925"/>
      <c r="D18" s="925"/>
      <c r="E18" s="925"/>
      <c r="F18" s="925"/>
      <c r="G18" s="925"/>
      <c r="H18" s="925"/>
      <c r="I18" s="925"/>
      <c r="J18" s="925"/>
      <c r="K18" s="575"/>
    </row>
    <row r="19" spans="1:11" ht="15.75" customHeight="1" x14ac:dyDescent="0.3">
      <c r="A19" s="838" t="s">
        <v>1173</v>
      </c>
      <c r="B19" s="838"/>
      <c r="C19" s="838"/>
      <c r="D19" s="838"/>
      <c r="E19" s="838"/>
      <c r="F19" s="838"/>
      <c r="G19" s="838"/>
      <c r="H19" s="838"/>
      <c r="I19" s="838"/>
      <c r="J19" s="838"/>
      <c r="K19" s="575"/>
    </row>
    <row r="20" spans="1:11" ht="15.75" customHeight="1" x14ac:dyDescent="0.3">
      <c r="A20" s="927" t="s">
        <v>1174</v>
      </c>
      <c r="B20" s="927"/>
      <c r="C20" s="927"/>
      <c r="D20" s="927"/>
      <c r="E20" s="927"/>
      <c r="F20" s="927"/>
      <c r="G20" s="927"/>
      <c r="H20" s="927"/>
      <c r="I20" s="927"/>
      <c r="J20" s="927"/>
      <c r="K20" s="575"/>
    </row>
    <row r="21" spans="1:11" ht="36.75" customHeight="1" x14ac:dyDescent="0.3">
      <c r="A21" s="835" t="s">
        <v>1175</v>
      </c>
      <c r="B21" s="835"/>
      <c r="C21" s="835"/>
      <c r="D21" s="835"/>
      <c r="E21" s="835"/>
      <c r="F21" s="835"/>
      <c r="G21" s="835"/>
      <c r="H21" s="835"/>
      <c r="I21" s="835"/>
      <c r="J21" s="835"/>
      <c r="K21" s="575"/>
    </row>
    <row r="22" spans="1:11" ht="18" customHeight="1" x14ac:dyDescent="0.3">
      <c r="A22" s="927" t="s">
        <v>384</v>
      </c>
      <c r="B22" s="835"/>
      <c r="C22" s="835"/>
      <c r="D22" s="835"/>
      <c r="E22" s="835"/>
      <c r="F22" s="835"/>
      <c r="G22" s="835"/>
      <c r="H22" s="835"/>
      <c r="I22" s="835"/>
      <c r="J22" s="835"/>
      <c r="K22" s="418"/>
    </row>
    <row r="23" spans="1:11" ht="39" customHeight="1" x14ac:dyDescent="0.3">
      <c r="A23" s="835" t="s">
        <v>716</v>
      </c>
      <c r="B23" s="835"/>
      <c r="C23" s="835"/>
      <c r="D23" s="835"/>
      <c r="E23" s="835"/>
      <c r="F23" s="835"/>
      <c r="G23" s="835"/>
      <c r="H23" s="835"/>
      <c r="I23" s="835"/>
      <c r="J23" s="835"/>
      <c r="K23" s="575"/>
    </row>
    <row r="24" spans="1:11" ht="15.75" customHeight="1" x14ac:dyDescent="0.3">
      <c r="A24" s="928"/>
      <c r="B24" s="928"/>
      <c r="C24" s="928"/>
      <c r="D24" s="928"/>
      <c r="E24" s="928"/>
      <c r="F24" s="928"/>
      <c r="G24" s="928"/>
      <c r="H24" s="928"/>
      <c r="I24" s="928"/>
      <c r="J24" s="928"/>
      <c r="K24" s="575"/>
    </row>
    <row r="25" spans="1:11" ht="15" customHeight="1" x14ac:dyDescent="0.3">
      <c r="A25" s="928" t="s">
        <v>1176</v>
      </c>
      <c r="B25" s="928"/>
      <c r="C25" s="928"/>
      <c r="D25" s="928"/>
      <c r="E25" s="928"/>
      <c r="F25" s="928"/>
      <c r="G25" s="928"/>
      <c r="H25" s="928"/>
      <c r="I25" s="928"/>
      <c r="J25" s="928"/>
    </row>
    <row r="26" spans="1:11" ht="47.1" customHeight="1" x14ac:dyDescent="0.3">
      <c r="A26" s="847" t="s">
        <v>1177</v>
      </c>
      <c r="B26" s="847"/>
      <c r="C26" s="847"/>
      <c r="D26" s="847"/>
      <c r="E26" s="847"/>
      <c r="F26" s="847"/>
      <c r="G26" s="847"/>
      <c r="H26" s="847"/>
      <c r="I26" s="847"/>
      <c r="J26" s="847"/>
    </row>
    <row r="27" spans="1:11" ht="16.5" customHeight="1" x14ac:dyDescent="0.3">
      <c r="A27" s="835" t="s">
        <v>1178</v>
      </c>
      <c r="B27" s="835"/>
      <c r="C27" s="835"/>
      <c r="D27" s="835"/>
      <c r="E27" s="835"/>
      <c r="F27" s="835"/>
      <c r="G27" s="835"/>
      <c r="H27" s="835"/>
      <c r="I27" s="835"/>
      <c r="J27" s="835"/>
      <c r="K27" s="576"/>
    </row>
    <row r="28" spans="1:11" ht="57.75" customHeight="1" x14ac:dyDescent="0.3">
      <c r="A28" s="835" t="s">
        <v>1179</v>
      </c>
      <c r="B28" s="835"/>
      <c r="C28" s="835"/>
      <c r="D28" s="835"/>
      <c r="E28" s="835"/>
      <c r="F28" s="835"/>
      <c r="G28" s="835"/>
      <c r="H28" s="835"/>
      <c r="I28" s="835"/>
      <c r="J28" s="835"/>
      <c r="K28" s="418"/>
    </row>
    <row r="29" spans="1:11" x14ac:dyDescent="0.3">
      <c r="A29" s="923"/>
      <c r="B29" s="923"/>
      <c r="C29" s="923"/>
      <c r="D29" s="923"/>
      <c r="E29" s="923"/>
      <c r="F29" s="923"/>
      <c r="G29" s="923"/>
      <c r="H29" s="923"/>
      <c r="I29" s="923"/>
      <c r="J29" s="923"/>
    </row>
    <row r="30" spans="1:11" ht="14.1" customHeight="1" x14ac:dyDescent="0.3">
      <c r="A30" s="929" t="s">
        <v>1180</v>
      </c>
      <c r="B30" s="929"/>
      <c r="C30" s="929"/>
      <c r="D30" s="929"/>
      <c r="E30" s="929"/>
      <c r="F30" s="929"/>
      <c r="G30" s="929"/>
      <c r="H30" s="929"/>
      <c r="I30" s="929"/>
      <c r="J30" s="929"/>
      <c r="K30" s="418"/>
    </row>
    <row r="31" spans="1:11" ht="24" customHeight="1" x14ac:dyDescent="0.3">
      <c r="A31" s="835" t="s">
        <v>387</v>
      </c>
      <c r="B31" s="835"/>
      <c r="C31" s="835"/>
      <c r="D31" s="835"/>
      <c r="E31" s="835"/>
      <c r="F31" s="835"/>
      <c r="G31" s="835"/>
      <c r="H31" s="835"/>
      <c r="I31" s="835"/>
      <c r="J31" s="835"/>
      <c r="K31" s="418"/>
    </row>
    <row r="32" spans="1:11" ht="14.1" customHeight="1" x14ac:dyDescent="0.3">
      <c r="A32" s="838" t="s">
        <v>1181</v>
      </c>
      <c r="B32" s="838"/>
      <c r="C32" s="838"/>
      <c r="D32" s="838"/>
      <c r="E32" s="838"/>
      <c r="F32" s="838"/>
      <c r="G32" s="838"/>
      <c r="H32" s="838"/>
      <c r="I32" s="838"/>
      <c r="J32" s="838"/>
      <c r="K32" s="418"/>
    </row>
    <row r="33" spans="1:12" ht="33.75" customHeight="1" x14ac:dyDescent="0.3">
      <c r="A33" s="838" t="s">
        <v>721</v>
      </c>
      <c r="B33" s="838"/>
      <c r="C33" s="838"/>
      <c r="D33" s="838"/>
      <c r="E33" s="838"/>
      <c r="F33" s="838"/>
      <c r="G33" s="838"/>
      <c r="H33" s="838"/>
      <c r="I33" s="838"/>
      <c r="J33" s="838"/>
      <c r="K33" s="418"/>
      <c r="L33" s="418"/>
    </row>
    <row r="34" spans="1:12" ht="16.2" thickBot="1" x14ac:dyDescent="0.35">
      <c r="A34" s="923"/>
      <c r="B34" s="923"/>
      <c r="C34" s="923"/>
      <c r="D34" s="923"/>
      <c r="E34" s="923"/>
      <c r="F34" s="923"/>
      <c r="G34" s="923"/>
      <c r="H34" s="923"/>
      <c r="I34" s="923"/>
      <c r="J34" s="923"/>
    </row>
    <row r="35" spans="1:12" ht="109.8" thickBot="1" x14ac:dyDescent="0.35">
      <c r="B35" s="577" t="s">
        <v>722</v>
      </c>
      <c r="C35" s="578" t="s">
        <v>723</v>
      </c>
      <c r="D35" s="578" t="s">
        <v>724</v>
      </c>
      <c r="E35" s="578" t="s">
        <v>725</v>
      </c>
    </row>
    <row r="36" spans="1:12" ht="16.2" thickBot="1" x14ac:dyDescent="0.35">
      <c r="B36" s="579"/>
      <c r="C36" s="580"/>
      <c r="D36" s="580"/>
      <c r="E36" s="580"/>
    </row>
    <row r="37" spans="1:12" x14ac:dyDescent="0.3">
      <c r="B37" s="581" t="s">
        <v>726</v>
      </c>
      <c r="C37" s="582">
        <v>389837.48</v>
      </c>
      <c r="D37" s="582">
        <v>0</v>
      </c>
      <c r="E37" s="583">
        <v>-389837.48</v>
      </c>
    </row>
    <row r="38" spans="1:12" x14ac:dyDescent="0.3">
      <c r="B38" s="584" t="s">
        <v>146</v>
      </c>
      <c r="C38" s="585">
        <v>146355</v>
      </c>
      <c r="D38" s="585">
        <v>0</v>
      </c>
      <c r="E38" s="586">
        <v>-146355</v>
      </c>
    </row>
    <row r="39" spans="1:12" ht="31.2" x14ac:dyDescent="0.3">
      <c r="B39" s="587" t="s">
        <v>147</v>
      </c>
      <c r="C39" s="585">
        <v>439064</v>
      </c>
      <c r="D39" s="585">
        <v>0</v>
      </c>
      <c r="E39" s="586">
        <v>-439064</v>
      </c>
    </row>
    <row r="40" spans="1:12" x14ac:dyDescent="0.3">
      <c r="B40" s="587" t="s">
        <v>148</v>
      </c>
      <c r="C40" s="585">
        <v>13920</v>
      </c>
      <c r="D40" s="588">
        <v>0</v>
      </c>
      <c r="E40" s="586">
        <v>-13920</v>
      </c>
    </row>
    <row r="41" spans="1:12" ht="16.2" thickBot="1" x14ac:dyDescent="0.35">
      <c r="B41" s="589" t="s">
        <v>28</v>
      </c>
      <c r="C41" s="590">
        <v>989176.48</v>
      </c>
      <c r="D41" s="590">
        <v>0</v>
      </c>
      <c r="E41" s="591">
        <v>-989176.48</v>
      </c>
    </row>
    <row r="42" spans="1:12" ht="16.8" thickTop="1" thickBot="1" x14ac:dyDescent="0.35">
      <c r="B42" s="579"/>
      <c r="C42" s="580"/>
      <c r="D42" s="580"/>
      <c r="E42" s="580"/>
    </row>
    <row r="44" spans="1:12" ht="54.75" customHeight="1" x14ac:dyDescent="0.3">
      <c r="A44" s="847" t="s">
        <v>1182</v>
      </c>
      <c r="B44" s="847"/>
      <c r="C44" s="847"/>
      <c r="D44" s="847"/>
      <c r="E44" s="847"/>
      <c r="F44" s="847"/>
      <c r="G44" s="847"/>
      <c r="H44" s="847"/>
      <c r="I44" s="847"/>
      <c r="J44" s="425"/>
      <c r="K44" s="425"/>
      <c r="L44" s="425"/>
    </row>
    <row r="45" spans="1:12" x14ac:dyDescent="0.3">
      <c r="A45" s="923"/>
      <c r="B45" s="923"/>
      <c r="C45" s="923"/>
      <c r="D45" s="923"/>
      <c r="E45" s="923"/>
      <c r="F45" s="923"/>
      <c r="G45" s="923"/>
      <c r="H45" s="923"/>
      <c r="I45" s="923"/>
    </row>
    <row r="46" spans="1:12" ht="14.1" customHeight="1" x14ac:dyDescent="0.3">
      <c r="A46" s="928" t="s">
        <v>1183</v>
      </c>
      <c r="B46" s="928"/>
      <c r="C46" s="928"/>
      <c r="D46" s="928"/>
      <c r="E46" s="928"/>
      <c r="F46" s="928"/>
      <c r="G46" s="928"/>
      <c r="H46" s="928"/>
      <c r="I46" s="928"/>
      <c r="J46" s="928"/>
      <c r="K46" s="412"/>
    </row>
    <row r="47" spans="1:12" ht="47.1" customHeight="1" x14ac:dyDescent="0.3">
      <c r="A47" s="847" t="s">
        <v>389</v>
      </c>
      <c r="B47" s="847"/>
      <c r="C47" s="847"/>
      <c r="D47" s="847"/>
      <c r="E47" s="847"/>
      <c r="F47" s="847"/>
      <c r="G47" s="847"/>
      <c r="H47" s="847"/>
      <c r="I47" s="847"/>
      <c r="J47" s="412"/>
      <c r="K47" s="412"/>
    </row>
    <row r="48" spans="1:12" x14ac:dyDescent="0.3">
      <c r="A48" s="923"/>
      <c r="B48" s="923"/>
      <c r="C48" s="923"/>
      <c r="D48" s="923"/>
      <c r="E48" s="923"/>
      <c r="F48" s="923"/>
      <c r="G48" s="923"/>
      <c r="H48" s="923"/>
      <c r="I48" s="923"/>
    </row>
    <row r="49" spans="1:11" ht="14.1" customHeight="1" x14ac:dyDescent="0.3">
      <c r="A49" s="930" t="s">
        <v>1184</v>
      </c>
      <c r="B49" s="930"/>
      <c r="C49" s="930"/>
      <c r="D49" s="930"/>
      <c r="E49" s="930"/>
      <c r="F49" s="930"/>
      <c r="G49" s="930"/>
      <c r="H49" s="930"/>
      <c r="I49" s="930"/>
      <c r="J49" s="930"/>
      <c r="K49" s="412"/>
    </row>
    <row r="50" spans="1:11" ht="42.75" customHeight="1" x14ac:dyDescent="0.3">
      <c r="A50" s="847" t="s">
        <v>1185</v>
      </c>
      <c r="B50" s="847"/>
      <c r="C50" s="847"/>
      <c r="D50" s="847"/>
      <c r="E50" s="847"/>
      <c r="F50" s="847"/>
      <c r="G50" s="847"/>
      <c r="H50" s="847"/>
      <c r="I50" s="847"/>
      <c r="J50" s="412"/>
      <c r="K50" s="412"/>
    </row>
    <row r="51" spans="1:11" ht="28.5" customHeight="1" x14ac:dyDescent="0.3">
      <c r="A51" s="847" t="s">
        <v>1186</v>
      </c>
      <c r="B51" s="847"/>
      <c r="C51" s="847"/>
      <c r="D51" s="847"/>
      <c r="E51" s="847"/>
      <c r="F51" s="847"/>
      <c r="G51" s="847"/>
      <c r="H51" s="847"/>
      <c r="I51" s="847"/>
      <c r="J51" s="412"/>
      <c r="K51" s="412"/>
    </row>
    <row r="52" spans="1:11" ht="20.25" customHeight="1" x14ac:dyDescent="0.3">
      <c r="A52" s="847" t="s">
        <v>1187</v>
      </c>
      <c r="B52" s="847"/>
      <c r="C52" s="847"/>
      <c r="D52" s="847"/>
      <c r="E52" s="847"/>
      <c r="F52" s="847"/>
      <c r="G52" s="847"/>
      <c r="H52" s="847"/>
      <c r="I52" s="847"/>
      <c r="J52" s="412"/>
      <c r="K52" s="412"/>
    </row>
    <row r="53" spans="1:11" ht="18" customHeight="1" x14ac:dyDescent="0.3">
      <c r="A53" s="847" t="s">
        <v>1188</v>
      </c>
      <c r="B53" s="847"/>
      <c r="C53" s="847"/>
      <c r="D53" s="847"/>
      <c r="E53" s="847"/>
      <c r="F53" s="847"/>
      <c r="G53" s="847"/>
      <c r="H53" s="847"/>
      <c r="I53" s="847"/>
      <c r="J53" s="412"/>
      <c r="K53" s="412"/>
    </row>
    <row r="54" spans="1:11" ht="18" customHeight="1" x14ac:dyDescent="0.3">
      <c r="A54" s="847" t="s">
        <v>729</v>
      </c>
      <c r="B54" s="847"/>
      <c r="C54" s="847"/>
      <c r="D54" s="847"/>
      <c r="E54" s="847"/>
      <c r="F54" s="847"/>
      <c r="G54" s="847"/>
      <c r="H54" s="847"/>
      <c r="I54" s="847"/>
      <c r="J54" s="412"/>
      <c r="K54" s="412"/>
    </row>
    <row r="55" spans="1:11" ht="15" customHeight="1" x14ac:dyDescent="0.3">
      <c r="A55" s="847" t="s">
        <v>730</v>
      </c>
      <c r="B55" s="847"/>
      <c r="C55" s="847"/>
      <c r="D55" s="847"/>
      <c r="E55" s="847"/>
      <c r="F55" s="847"/>
      <c r="G55" s="847"/>
      <c r="H55" s="847"/>
      <c r="I55" s="847"/>
      <c r="J55" s="412"/>
      <c r="K55" s="412"/>
    </row>
    <row r="56" spans="1:11" x14ac:dyDescent="0.3">
      <c r="A56" s="923"/>
      <c r="B56" s="923"/>
      <c r="C56" s="923"/>
      <c r="D56" s="923"/>
      <c r="E56" s="923"/>
      <c r="F56" s="923"/>
      <c r="G56" s="923"/>
      <c r="H56" s="923"/>
      <c r="I56" s="923"/>
    </row>
    <row r="57" spans="1:11" ht="14.1" customHeight="1" x14ac:dyDescent="0.3">
      <c r="A57" s="930" t="s">
        <v>1189</v>
      </c>
      <c r="B57" s="930"/>
      <c r="C57" s="930"/>
      <c r="D57" s="930"/>
      <c r="E57" s="930"/>
      <c r="F57" s="930"/>
      <c r="G57" s="930"/>
      <c r="H57" s="930"/>
      <c r="I57" s="930"/>
      <c r="J57" s="930"/>
      <c r="K57" s="412"/>
    </row>
    <row r="58" spans="1:11" ht="44.1" customHeight="1" x14ac:dyDescent="0.3">
      <c r="A58" s="847" t="s">
        <v>732</v>
      </c>
      <c r="B58" s="847"/>
      <c r="C58" s="847"/>
      <c r="D58" s="847"/>
      <c r="E58" s="847"/>
      <c r="F58" s="847"/>
      <c r="G58" s="847"/>
      <c r="H58" s="847"/>
      <c r="I58" s="847"/>
      <c r="J58" s="412"/>
      <c r="K58" s="412"/>
    </row>
    <row r="59" spans="1:11" x14ac:dyDescent="0.3">
      <c r="A59" s="931"/>
      <c r="B59" s="931"/>
      <c r="C59" s="931"/>
      <c r="D59" s="931"/>
      <c r="E59" s="931"/>
      <c r="F59" s="931"/>
      <c r="G59" s="931"/>
      <c r="H59" s="931"/>
      <c r="I59" s="931"/>
    </row>
    <row r="60" spans="1:11" ht="15" customHeight="1" x14ac:dyDescent="0.3">
      <c r="A60" s="928" t="s">
        <v>1190</v>
      </c>
      <c r="B60" s="928"/>
      <c r="C60" s="928"/>
      <c r="D60" s="928"/>
      <c r="E60" s="928"/>
      <c r="F60" s="928"/>
      <c r="G60" s="928"/>
      <c r="H60" s="928"/>
      <c r="I60" s="928"/>
      <c r="J60" s="412"/>
      <c r="K60" s="412"/>
    </row>
    <row r="61" spans="1:11" ht="54" customHeight="1" x14ac:dyDescent="0.3">
      <c r="A61" s="847" t="s">
        <v>1191</v>
      </c>
      <c r="B61" s="847"/>
      <c r="C61" s="847"/>
      <c r="D61" s="847"/>
      <c r="E61" s="847"/>
      <c r="F61" s="847"/>
      <c r="G61" s="847"/>
      <c r="H61" s="847"/>
      <c r="I61" s="847"/>
      <c r="J61" s="412"/>
      <c r="K61" s="412"/>
    </row>
    <row r="62" spans="1:11" x14ac:dyDescent="0.3">
      <c r="A62" s="931"/>
      <c r="B62" s="931"/>
      <c r="C62" s="931"/>
      <c r="D62" s="931"/>
      <c r="E62" s="931"/>
      <c r="F62" s="931"/>
      <c r="G62" s="931"/>
      <c r="H62" s="931"/>
      <c r="I62" s="931"/>
    </row>
    <row r="63" spans="1:11" ht="14.1" customHeight="1" x14ac:dyDescent="0.3">
      <c r="A63" s="930" t="s">
        <v>1192</v>
      </c>
      <c r="B63" s="930"/>
      <c r="C63" s="930"/>
      <c r="D63" s="930"/>
      <c r="E63" s="930"/>
      <c r="F63" s="930"/>
      <c r="G63" s="930"/>
      <c r="H63" s="930"/>
      <c r="I63" s="930"/>
      <c r="J63" s="412"/>
      <c r="K63" s="412"/>
    </row>
    <row r="64" spans="1:11" ht="27.75" customHeight="1" x14ac:dyDescent="0.3">
      <c r="A64" s="842" t="s">
        <v>1193</v>
      </c>
      <c r="B64" s="842"/>
      <c r="C64" s="842"/>
      <c r="D64" s="842"/>
      <c r="E64" s="842"/>
      <c r="F64" s="842"/>
      <c r="G64" s="842"/>
      <c r="H64" s="842"/>
      <c r="I64" s="842"/>
      <c r="J64" s="412"/>
      <c r="K64" s="412"/>
    </row>
    <row r="65" spans="1:12" ht="15" customHeight="1" x14ac:dyDescent="0.3">
      <c r="A65" s="842" t="s">
        <v>1194</v>
      </c>
      <c r="B65" s="842"/>
      <c r="C65" s="842"/>
      <c r="D65" s="412"/>
      <c r="E65" s="412"/>
      <c r="F65" s="412"/>
      <c r="G65" s="412"/>
      <c r="H65" s="412"/>
      <c r="I65" s="412"/>
      <c r="J65" s="412"/>
      <c r="K65" s="412"/>
    </row>
    <row r="66" spans="1:12" ht="15" customHeight="1" x14ac:dyDescent="0.3">
      <c r="A66" s="842" t="s">
        <v>1195</v>
      </c>
      <c r="B66" s="842"/>
      <c r="C66" s="842"/>
      <c r="D66" s="412"/>
      <c r="E66" s="412"/>
      <c r="F66" s="412"/>
      <c r="G66" s="412"/>
      <c r="H66" s="412"/>
      <c r="I66" s="412"/>
      <c r="J66" s="412"/>
      <c r="K66" s="412"/>
    </row>
    <row r="67" spans="1:12" ht="15.75" customHeight="1" x14ac:dyDescent="0.3">
      <c r="A67" s="842" t="s">
        <v>735</v>
      </c>
      <c r="B67" s="842"/>
      <c r="C67" s="842"/>
      <c r="D67" s="412"/>
      <c r="E67" s="412"/>
      <c r="F67" s="412"/>
      <c r="G67" s="412"/>
      <c r="H67" s="412"/>
      <c r="I67" s="412"/>
      <c r="J67" s="412"/>
      <c r="K67" s="412"/>
      <c r="L67" s="412"/>
    </row>
    <row r="68" spans="1:12" x14ac:dyDescent="0.3">
      <c r="A68" s="842" t="s">
        <v>1196</v>
      </c>
      <c r="B68" s="842"/>
      <c r="C68" s="842"/>
    </row>
    <row r="69" spans="1:12" x14ac:dyDescent="0.3">
      <c r="A69" s="842" t="s">
        <v>1197</v>
      </c>
      <c r="B69" s="842"/>
      <c r="C69" s="842"/>
    </row>
    <row r="70" spans="1:12" ht="42" customHeight="1" x14ac:dyDescent="0.3">
      <c r="A70" s="847" t="s">
        <v>1198</v>
      </c>
      <c r="B70" s="847"/>
      <c r="C70" s="847"/>
      <c r="D70" s="847"/>
      <c r="E70" s="847"/>
      <c r="F70" s="847"/>
      <c r="G70" s="847"/>
      <c r="H70" s="847"/>
      <c r="I70" s="847"/>
      <c r="J70" s="425"/>
    </row>
    <row r="71" spans="1:12" ht="14.1" customHeight="1" x14ac:dyDescent="0.3">
      <c r="A71" s="842" t="s">
        <v>1199</v>
      </c>
      <c r="B71" s="842"/>
      <c r="C71" s="842"/>
      <c r="D71" s="842"/>
      <c r="E71" s="842"/>
      <c r="F71" s="842"/>
      <c r="G71" s="842"/>
      <c r="H71" s="842"/>
      <c r="I71" s="842"/>
      <c r="J71" s="412"/>
      <c r="K71" s="412"/>
    </row>
    <row r="72" spans="1:12" ht="66.75" customHeight="1" x14ac:dyDescent="0.3">
      <c r="A72" s="847" t="s">
        <v>1200</v>
      </c>
      <c r="B72" s="847"/>
      <c r="C72" s="847"/>
      <c r="D72" s="847"/>
      <c r="E72" s="847"/>
      <c r="F72" s="847"/>
      <c r="G72" s="847"/>
      <c r="H72" s="847"/>
      <c r="I72" s="847"/>
      <c r="J72" s="412"/>
      <c r="K72" s="412"/>
    </row>
    <row r="73" spans="1:12" x14ac:dyDescent="0.3">
      <c r="A73" s="923"/>
      <c r="B73" s="923"/>
      <c r="C73" s="923"/>
      <c r="D73" s="923"/>
      <c r="E73" s="923"/>
      <c r="F73" s="923"/>
      <c r="G73" s="923"/>
      <c r="H73" s="923"/>
      <c r="I73" s="923"/>
    </row>
    <row r="74" spans="1:12" ht="14.1" customHeight="1" x14ac:dyDescent="0.3">
      <c r="A74" s="842" t="s">
        <v>1201</v>
      </c>
      <c r="B74" s="842"/>
      <c r="C74" s="842"/>
      <c r="D74" s="842"/>
      <c r="E74" s="842"/>
      <c r="F74" s="842"/>
      <c r="G74" s="842"/>
      <c r="H74" s="842"/>
      <c r="I74" s="842"/>
      <c r="J74" s="412"/>
      <c r="K74" s="412"/>
    </row>
    <row r="75" spans="1:12" ht="39" customHeight="1" x14ac:dyDescent="0.3">
      <c r="A75" s="842" t="s">
        <v>1202</v>
      </c>
      <c r="B75" s="842"/>
      <c r="C75" s="842"/>
      <c r="D75" s="842"/>
      <c r="E75" s="842"/>
      <c r="F75" s="842"/>
      <c r="G75" s="842"/>
      <c r="H75" s="842"/>
      <c r="I75" s="842"/>
      <c r="J75" s="412"/>
      <c r="K75" s="412"/>
    </row>
    <row r="76" spans="1:12" x14ac:dyDescent="0.3">
      <c r="A76" s="923"/>
      <c r="B76" s="923"/>
      <c r="C76" s="923"/>
      <c r="D76" s="923"/>
      <c r="E76" s="923"/>
      <c r="F76" s="923"/>
      <c r="G76" s="923"/>
      <c r="H76" s="923"/>
      <c r="I76" s="923"/>
    </row>
    <row r="77" spans="1:12" ht="14.1" customHeight="1" x14ac:dyDescent="0.3">
      <c r="A77" s="928" t="s">
        <v>1203</v>
      </c>
      <c r="B77" s="928"/>
      <c r="C77" s="928"/>
      <c r="D77" s="928"/>
      <c r="E77" s="928"/>
      <c r="F77" s="928"/>
      <c r="G77" s="928"/>
      <c r="H77" s="928"/>
      <c r="I77" s="928"/>
      <c r="J77" s="412"/>
      <c r="K77" s="412"/>
    </row>
    <row r="78" spans="1:12" ht="53.1" customHeight="1" x14ac:dyDescent="0.3">
      <c r="A78" s="847" t="s">
        <v>1204</v>
      </c>
      <c r="B78" s="847"/>
      <c r="C78" s="847"/>
      <c r="D78" s="847"/>
      <c r="E78" s="847"/>
      <c r="F78" s="847"/>
      <c r="G78" s="847"/>
      <c r="H78" s="847"/>
      <c r="I78" s="847"/>
      <c r="J78" s="412"/>
      <c r="K78" s="412"/>
    </row>
    <row r="79" spans="1:12" x14ac:dyDescent="0.3">
      <c r="A79" s="923"/>
      <c r="B79" s="923"/>
      <c r="C79" s="923"/>
      <c r="D79" s="923"/>
      <c r="E79" s="923"/>
      <c r="F79" s="923"/>
      <c r="G79" s="923"/>
      <c r="H79" s="923"/>
      <c r="I79" s="923"/>
    </row>
    <row r="80" spans="1:12" ht="15" customHeight="1" x14ac:dyDescent="0.3">
      <c r="A80" s="928" t="s">
        <v>1205</v>
      </c>
      <c r="B80" s="928"/>
      <c r="C80" s="928"/>
      <c r="D80" s="928"/>
      <c r="E80" s="928"/>
      <c r="F80" s="928"/>
      <c r="G80" s="928"/>
      <c r="H80" s="928"/>
      <c r="I80" s="928"/>
      <c r="J80" s="412"/>
      <c r="K80" s="412"/>
      <c r="L80" s="412"/>
    </row>
    <row r="81" spans="1:12" ht="39" customHeight="1" x14ac:dyDescent="0.3">
      <c r="A81" s="849" t="s">
        <v>742</v>
      </c>
      <c r="B81" s="849"/>
      <c r="C81" s="849"/>
      <c r="D81" s="849"/>
      <c r="E81" s="849"/>
      <c r="F81" s="849"/>
      <c r="G81" s="849"/>
      <c r="H81" s="849"/>
      <c r="I81" s="849"/>
      <c r="J81" s="412"/>
      <c r="K81" s="412"/>
      <c r="L81" s="412"/>
    </row>
    <row r="82" spans="1:12" x14ac:dyDescent="0.3">
      <c r="A82" s="932"/>
      <c r="B82" s="932"/>
      <c r="C82" s="932"/>
      <c r="D82" s="932"/>
      <c r="E82" s="932"/>
      <c r="F82" s="932"/>
      <c r="G82" s="932"/>
      <c r="H82" s="932"/>
      <c r="I82" s="932"/>
    </row>
    <row r="83" spans="1:12" ht="14.1" customHeight="1" x14ac:dyDescent="0.3">
      <c r="A83" s="930" t="s">
        <v>1206</v>
      </c>
      <c r="B83" s="930"/>
      <c r="C83" s="930"/>
      <c r="D83" s="930"/>
      <c r="E83" s="930"/>
      <c r="F83" s="930"/>
      <c r="G83" s="930"/>
      <c r="H83" s="930"/>
      <c r="I83" s="930"/>
      <c r="J83" s="412"/>
      <c r="K83" s="412"/>
      <c r="L83" s="412"/>
    </row>
    <row r="84" spans="1:12" ht="41.1" customHeight="1" x14ac:dyDescent="0.3">
      <c r="A84" s="847" t="s">
        <v>1207</v>
      </c>
      <c r="B84" s="847"/>
      <c r="C84" s="847"/>
      <c r="D84" s="847"/>
      <c r="E84" s="847"/>
      <c r="F84" s="847"/>
      <c r="G84" s="847"/>
      <c r="H84" s="847"/>
      <c r="I84" s="847"/>
      <c r="J84" s="412"/>
      <c r="K84" s="412"/>
      <c r="L84" s="412"/>
    </row>
    <row r="85" spans="1:12" x14ac:dyDescent="0.3">
      <c r="A85" s="923"/>
      <c r="B85" s="923"/>
      <c r="C85" s="923"/>
      <c r="D85" s="923"/>
      <c r="E85" s="923"/>
      <c r="F85" s="923"/>
      <c r="G85" s="923"/>
      <c r="H85" s="923"/>
      <c r="I85" s="923"/>
    </row>
    <row r="86" spans="1:12" ht="15" customHeight="1" x14ac:dyDescent="0.3">
      <c r="A86" s="928" t="s">
        <v>1208</v>
      </c>
      <c r="B86" s="928"/>
      <c r="C86" s="928"/>
      <c r="D86" s="928"/>
      <c r="E86" s="928"/>
      <c r="F86" s="928"/>
      <c r="G86" s="928"/>
      <c r="H86" s="928"/>
      <c r="I86" s="928"/>
      <c r="J86" s="412"/>
      <c r="K86" s="412"/>
      <c r="L86" s="412"/>
    </row>
    <row r="87" spans="1:12" ht="57" customHeight="1" x14ac:dyDescent="0.3">
      <c r="A87" s="847" t="s">
        <v>743</v>
      </c>
      <c r="B87" s="847"/>
      <c r="C87" s="847"/>
      <c r="D87" s="847"/>
      <c r="E87" s="847"/>
      <c r="F87" s="847"/>
      <c r="G87" s="847"/>
      <c r="H87" s="847"/>
      <c r="I87" s="847"/>
      <c r="J87" s="412"/>
      <c r="K87" s="412"/>
      <c r="L87" s="412"/>
    </row>
    <row r="88" spans="1:12" ht="19.5" customHeight="1" x14ac:dyDescent="0.3">
      <c r="A88" s="847"/>
      <c r="B88" s="847"/>
      <c r="C88" s="847"/>
      <c r="D88" s="847"/>
      <c r="E88" s="847"/>
      <c r="F88" s="847"/>
      <c r="G88" s="847"/>
      <c r="H88" s="847"/>
      <c r="I88" s="847"/>
      <c r="J88" s="412"/>
      <c r="K88" s="412"/>
      <c r="L88" s="412"/>
    </row>
    <row r="89" spans="1:12" ht="15" customHeight="1" x14ac:dyDescent="0.3">
      <c r="A89" s="933" t="s">
        <v>1209</v>
      </c>
      <c r="B89" s="933"/>
      <c r="C89" s="933"/>
      <c r="D89" s="933"/>
      <c r="E89" s="933"/>
      <c r="F89" s="933"/>
      <c r="G89" s="933"/>
      <c r="H89" s="933"/>
      <c r="I89" s="933"/>
      <c r="J89" s="412"/>
      <c r="K89" s="412"/>
      <c r="L89" s="412"/>
    </row>
    <row r="90" spans="1:12" ht="77.099999999999994" customHeight="1" x14ac:dyDescent="0.3">
      <c r="A90" s="847" t="s">
        <v>744</v>
      </c>
      <c r="B90" s="847"/>
      <c r="C90" s="847"/>
      <c r="D90" s="847"/>
      <c r="E90" s="847"/>
      <c r="F90" s="847"/>
      <c r="G90" s="847"/>
      <c r="H90" s="847"/>
      <c r="I90" s="847"/>
      <c r="J90" s="412"/>
      <c r="K90" s="412"/>
      <c r="L90" s="412"/>
    </row>
    <row r="91" spans="1:12" ht="14.1" customHeight="1" x14ac:dyDescent="0.3">
      <c r="A91" s="847"/>
      <c r="B91" s="847"/>
      <c r="C91" s="847"/>
      <c r="D91" s="847"/>
      <c r="E91" s="847"/>
      <c r="F91" s="847"/>
      <c r="G91" s="847"/>
      <c r="H91" s="847"/>
      <c r="I91" s="847"/>
      <c r="J91" s="412"/>
      <c r="K91" s="412"/>
      <c r="L91" s="412"/>
    </row>
    <row r="92" spans="1:12" ht="15" customHeight="1" x14ac:dyDescent="0.3">
      <c r="A92" s="928" t="s">
        <v>1210</v>
      </c>
      <c r="B92" s="928"/>
      <c r="C92" s="928"/>
      <c r="D92" s="928"/>
      <c r="E92" s="928"/>
      <c r="F92" s="928"/>
      <c r="G92" s="928"/>
      <c r="H92" s="928"/>
      <c r="I92" s="928"/>
      <c r="J92" s="412"/>
      <c r="K92" s="412"/>
      <c r="L92" s="412"/>
    </row>
    <row r="93" spans="1:12" ht="21" customHeight="1" x14ac:dyDescent="0.3">
      <c r="A93" s="847" t="s">
        <v>1211</v>
      </c>
      <c r="B93" s="847"/>
      <c r="C93" s="847"/>
      <c r="D93" s="847"/>
      <c r="E93" s="847"/>
      <c r="F93" s="847"/>
      <c r="G93" s="847"/>
      <c r="H93" s="847"/>
      <c r="I93" s="847"/>
      <c r="J93" s="425"/>
      <c r="K93" s="425"/>
      <c r="L93" s="425"/>
    </row>
    <row r="94" spans="1:12" ht="17.25" customHeight="1" x14ac:dyDescent="0.3">
      <c r="A94" s="847"/>
      <c r="B94" s="847"/>
      <c r="C94" s="847"/>
      <c r="D94" s="847"/>
      <c r="E94" s="847"/>
      <c r="F94" s="847"/>
      <c r="G94" s="847"/>
      <c r="H94" s="847"/>
      <c r="I94" s="847"/>
      <c r="J94" s="425"/>
      <c r="K94" s="425"/>
      <c r="L94" s="425"/>
    </row>
    <row r="95" spans="1:12" ht="15" customHeight="1" x14ac:dyDescent="0.3">
      <c r="A95" s="928" t="s">
        <v>1212</v>
      </c>
      <c r="B95" s="928"/>
      <c r="C95" s="928"/>
      <c r="D95" s="928"/>
      <c r="E95" s="928"/>
      <c r="F95" s="928"/>
      <c r="G95" s="928"/>
      <c r="H95" s="928"/>
      <c r="I95" s="928"/>
      <c r="J95" s="412"/>
      <c r="K95" s="412"/>
    </row>
    <row r="96" spans="1:12" ht="57" customHeight="1" x14ac:dyDescent="0.3">
      <c r="A96" s="847" t="s">
        <v>1213</v>
      </c>
      <c r="B96" s="847"/>
      <c r="C96" s="847"/>
      <c r="D96" s="847"/>
      <c r="E96" s="847"/>
      <c r="F96" s="847"/>
      <c r="G96" s="847"/>
      <c r="H96" s="847"/>
      <c r="I96" s="847"/>
      <c r="J96" s="412"/>
      <c r="K96" s="412"/>
      <c r="L96" s="412"/>
    </row>
    <row r="97" spans="1:12" x14ac:dyDescent="0.3">
      <c r="A97" s="932"/>
      <c r="B97" s="932"/>
      <c r="C97" s="932"/>
      <c r="D97" s="932"/>
      <c r="E97" s="932"/>
      <c r="F97" s="932"/>
      <c r="G97" s="932"/>
      <c r="H97" s="932"/>
      <c r="I97" s="932"/>
    </row>
    <row r="98" spans="1:12" ht="15" customHeight="1" x14ac:dyDescent="0.3">
      <c r="A98" s="928" t="s">
        <v>1214</v>
      </c>
      <c r="B98" s="928"/>
      <c r="C98" s="928"/>
      <c r="D98" s="928"/>
      <c r="E98" s="928"/>
      <c r="F98" s="928"/>
      <c r="G98" s="928"/>
      <c r="H98" s="928"/>
      <c r="I98" s="928"/>
      <c r="J98" s="412"/>
      <c r="K98" s="412"/>
      <c r="L98" s="412"/>
    </row>
    <row r="99" spans="1:12" ht="84" customHeight="1" x14ac:dyDescent="0.3">
      <c r="A99" s="847" t="s">
        <v>1215</v>
      </c>
      <c r="B99" s="847"/>
      <c r="C99" s="847"/>
      <c r="D99" s="847"/>
      <c r="E99" s="847"/>
      <c r="F99" s="847"/>
      <c r="G99" s="847"/>
      <c r="H99" s="847"/>
      <c r="I99" s="847"/>
      <c r="J99" s="412"/>
      <c r="K99" s="412"/>
      <c r="L99" s="412"/>
    </row>
    <row r="100" spans="1:12" x14ac:dyDescent="0.3">
      <c r="A100" s="923"/>
      <c r="B100" s="923"/>
      <c r="C100" s="923"/>
      <c r="D100" s="923"/>
      <c r="E100" s="923"/>
      <c r="F100" s="923"/>
      <c r="G100" s="923"/>
      <c r="H100" s="923"/>
      <c r="I100" s="923"/>
    </row>
    <row r="101" spans="1:12" ht="15" customHeight="1" x14ac:dyDescent="0.3">
      <c r="A101" s="928" t="s">
        <v>1216</v>
      </c>
      <c r="B101" s="928"/>
      <c r="C101" s="928"/>
      <c r="D101" s="928"/>
      <c r="E101" s="928"/>
      <c r="F101" s="928"/>
      <c r="G101" s="928"/>
      <c r="H101" s="928"/>
      <c r="I101" s="928"/>
      <c r="J101" s="412"/>
      <c r="K101" s="412"/>
      <c r="L101" s="412"/>
    </row>
    <row r="102" spans="1:12" ht="104.1" customHeight="1" x14ac:dyDescent="0.3">
      <c r="A102" s="847" t="s">
        <v>394</v>
      </c>
      <c r="B102" s="847"/>
      <c r="C102" s="847"/>
      <c r="D102" s="847"/>
      <c r="E102" s="847"/>
      <c r="F102" s="847"/>
      <c r="G102" s="847"/>
      <c r="H102" s="847"/>
      <c r="I102" s="847"/>
      <c r="J102" s="412"/>
      <c r="K102" s="412"/>
      <c r="L102" s="412"/>
    </row>
    <row r="103" spans="1:12" x14ac:dyDescent="0.3">
      <c r="A103" s="923"/>
      <c r="B103" s="923"/>
      <c r="C103" s="923"/>
      <c r="D103" s="923"/>
      <c r="E103" s="923"/>
      <c r="F103" s="923"/>
      <c r="G103" s="923"/>
      <c r="H103" s="923"/>
      <c r="I103" s="923"/>
    </row>
    <row r="104" spans="1:12" ht="15" customHeight="1" x14ac:dyDescent="0.3">
      <c r="A104" s="933" t="s">
        <v>1217</v>
      </c>
      <c r="B104" s="933"/>
      <c r="C104" s="933"/>
      <c r="D104" s="933"/>
      <c r="E104" s="933"/>
      <c r="F104" s="933"/>
      <c r="G104" s="933"/>
      <c r="H104" s="933"/>
      <c r="I104" s="933"/>
      <c r="J104" s="412"/>
      <c r="K104" s="412"/>
      <c r="L104" s="412"/>
    </row>
    <row r="105" spans="1:12" ht="53.1" customHeight="1" x14ac:dyDescent="0.3">
      <c r="A105" s="847" t="s">
        <v>1218</v>
      </c>
      <c r="B105" s="847"/>
      <c r="C105" s="847"/>
      <c r="D105" s="847"/>
      <c r="E105" s="847"/>
      <c r="F105" s="847"/>
      <c r="G105" s="847"/>
      <c r="H105" s="847"/>
      <c r="I105" s="847"/>
      <c r="J105" s="412"/>
      <c r="K105" s="412"/>
    </row>
    <row r="106" spans="1:12" x14ac:dyDescent="0.3">
      <c r="A106" s="934"/>
      <c r="B106" s="934"/>
      <c r="C106" s="934"/>
      <c r="D106" s="934"/>
      <c r="E106" s="934"/>
      <c r="F106" s="934"/>
      <c r="G106" s="934"/>
      <c r="H106" s="934"/>
      <c r="I106" s="934"/>
    </row>
    <row r="107" spans="1:12" x14ac:dyDescent="0.3">
      <c r="A107" s="935" t="s">
        <v>347</v>
      </c>
      <c r="B107" s="935"/>
      <c r="C107" s="935"/>
      <c r="D107" s="935"/>
      <c r="E107" s="935"/>
      <c r="F107" s="935"/>
      <c r="G107" s="935"/>
      <c r="H107" s="935"/>
      <c r="I107" s="935"/>
    </row>
    <row r="108" spans="1:12" ht="18.75" customHeight="1" x14ac:dyDescent="0.3">
      <c r="A108" s="922" t="s">
        <v>1219</v>
      </c>
      <c r="B108" s="922"/>
      <c r="C108" s="922"/>
      <c r="D108" s="922"/>
      <c r="E108" s="922"/>
      <c r="F108" s="922"/>
      <c r="G108" s="922"/>
      <c r="H108" s="922"/>
      <c r="I108" s="922"/>
    </row>
    <row r="109" spans="1:12" ht="18.75" customHeight="1" x14ac:dyDescent="0.3">
      <c r="A109" s="922" t="s">
        <v>1220</v>
      </c>
      <c r="B109" s="922"/>
      <c r="C109" s="922"/>
      <c r="D109" s="922"/>
      <c r="E109" s="922"/>
      <c r="F109" s="922"/>
      <c r="G109" s="922"/>
      <c r="H109" s="922"/>
      <c r="I109" s="922"/>
    </row>
    <row r="110" spans="1:12" ht="29.1" customHeight="1" x14ac:dyDescent="0.3">
      <c r="A110" s="936" t="s">
        <v>1221</v>
      </c>
      <c r="B110" s="936"/>
      <c r="C110" s="936"/>
      <c r="D110" s="936"/>
      <c r="E110" s="936"/>
      <c r="F110" s="936"/>
      <c r="G110" s="936"/>
      <c r="H110" s="936"/>
      <c r="I110" s="936"/>
    </row>
    <row r="111" spans="1:12" ht="41.1" customHeight="1" x14ac:dyDescent="0.3">
      <c r="A111" s="847" t="s">
        <v>1222</v>
      </c>
      <c r="B111" s="847"/>
      <c r="C111" s="847"/>
      <c r="D111" s="847"/>
      <c r="E111" s="847"/>
      <c r="F111" s="847"/>
      <c r="G111" s="847"/>
      <c r="H111" s="847"/>
      <c r="I111" s="847"/>
    </row>
    <row r="112" spans="1:12" ht="27.75" customHeight="1" x14ac:dyDescent="0.3">
      <c r="A112" s="847" t="s">
        <v>1223</v>
      </c>
      <c r="B112" s="847"/>
      <c r="C112" s="847"/>
      <c r="D112" s="847"/>
      <c r="E112" s="847"/>
      <c r="F112" s="847"/>
      <c r="G112" s="847"/>
      <c r="H112" s="847"/>
      <c r="I112" s="847"/>
    </row>
    <row r="113" spans="1:9" ht="20.100000000000001" customHeight="1" x14ac:dyDescent="0.3">
      <c r="A113" s="922" t="s">
        <v>1224</v>
      </c>
      <c r="B113" s="922"/>
      <c r="C113" s="922"/>
      <c r="D113" s="922"/>
      <c r="E113" s="922"/>
      <c r="F113" s="922"/>
      <c r="G113" s="922"/>
      <c r="H113" s="922"/>
      <c r="I113" s="922"/>
    </row>
    <row r="114" spans="1:9" x14ac:dyDescent="0.3">
      <c r="A114" s="934"/>
      <c r="B114" s="934"/>
      <c r="C114" s="934"/>
      <c r="D114" s="934"/>
      <c r="E114" s="934"/>
      <c r="F114" s="934"/>
      <c r="G114" s="934"/>
      <c r="H114" s="934"/>
      <c r="I114" s="934"/>
    </row>
    <row r="115" spans="1:9" x14ac:dyDescent="0.3">
      <c r="A115" s="934"/>
      <c r="B115" s="934"/>
      <c r="C115" s="934"/>
      <c r="D115" s="934"/>
      <c r="E115" s="934"/>
      <c r="F115" s="934"/>
      <c r="G115" s="934"/>
      <c r="H115" s="934"/>
      <c r="I115" s="934"/>
    </row>
    <row r="116" spans="1:9" x14ac:dyDescent="0.3">
      <c r="A116" s="935" t="s">
        <v>346</v>
      </c>
      <c r="B116" s="935"/>
      <c r="C116" s="935"/>
      <c r="D116" s="935"/>
      <c r="E116" s="935"/>
      <c r="F116" s="935"/>
      <c r="G116" s="935"/>
      <c r="H116" s="935"/>
      <c r="I116" s="935"/>
    </row>
    <row r="117" spans="1:9" ht="18" customHeight="1" x14ac:dyDescent="0.3">
      <c r="A117" s="574">
        <v>1</v>
      </c>
      <c r="B117" s="935" t="s">
        <v>802</v>
      </c>
      <c r="C117" s="935"/>
      <c r="D117" s="935"/>
    </row>
    <row r="118" spans="1:9" ht="18" customHeight="1" x14ac:dyDescent="0.3">
      <c r="A118" s="573" t="s">
        <v>6</v>
      </c>
      <c r="B118" s="573" t="s">
        <v>803</v>
      </c>
      <c r="C118" s="573" t="s">
        <v>804</v>
      </c>
    </row>
    <row r="119" spans="1:9" ht="18" customHeight="1" x14ac:dyDescent="0.3">
      <c r="A119" s="573" t="s">
        <v>6</v>
      </c>
      <c r="B119" s="573" t="s">
        <v>1225</v>
      </c>
      <c r="C119" s="573" t="s">
        <v>805</v>
      </c>
    </row>
    <row r="120" spans="1:9" ht="18" customHeight="1" x14ac:dyDescent="0.3">
      <c r="B120" s="573" t="s">
        <v>1226</v>
      </c>
      <c r="C120" s="573" t="s">
        <v>1227</v>
      </c>
    </row>
    <row r="121" spans="1:9" ht="18" customHeight="1" x14ac:dyDescent="0.3">
      <c r="B121" s="573" t="s">
        <v>1228</v>
      </c>
      <c r="C121" s="573" t="s">
        <v>1229</v>
      </c>
    </row>
    <row r="122" spans="1:9" ht="18" customHeight="1" x14ac:dyDescent="0.3">
      <c r="B122" s="573" t="s">
        <v>1230</v>
      </c>
      <c r="C122" s="573" t="s">
        <v>1231</v>
      </c>
    </row>
    <row r="123" spans="1:9" ht="18" customHeight="1" x14ac:dyDescent="0.3">
      <c r="B123" s="573" t="s">
        <v>1232</v>
      </c>
      <c r="C123" s="573" t="s">
        <v>1231</v>
      </c>
    </row>
    <row r="124" spans="1:9" ht="18" customHeight="1" x14ac:dyDescent="0.3">
      <c r="B124" s="573" t="s">
        <v>1233</v>
      </c>
      <c r="C124" s="573" t="s">
        <v>1231</v>
      </c>
    </row>
    <row r="125" spans="1:9" ht="18" customHeight="1" x14ac:dyDescent="0.3">
      <c r="B125" s="573" t="s">
        <v>1234</v>
      </c>
      <c r="C125" s="573" t="s">
        <v>1231</v>
      </c>
    </row>
    <row r="126" spans="1:9" ht="18" customHeight="1" x14ac:dyDescent="0.3">
      <c r="B126" s="573" t="s">
        <v>1235</v>
      </c>
      <c r="C126" s="573" t="s">
        <v>1231</v>
      </c>
    </row>
    <row r="127" spans="1:9" ht="18" customHeight="1" x14ac:dyDescent="0.3">
      <c r="B127" s="573" t="s">
        <v>1236</v>
      </c>
      <c r="C127" s="573" t="s">
        <v>1231</v>
      </c>
    </row>
    <row r="128" spans="1:9" ht="18" customHeight="1" x14ac:dyDescent="0.3">
      <c r="B128" s="573" t="s">
        <v>1237</v>
      </c>
      <c r="C128" s="573" t="s">
        <v>1231</v>
      </c>
    </row>
    <row r="129" spans="1:3" ht="18" customHeight="1" x14ac:dyDescent="0.3">
      <c r="B129" s="573" t="s">
        <v>1238</v>
      </c>
      <c r="C129" s="573" t="s">
        <v>1231</v>
      </c>
    </row>
    <row r="130" spans="1:3" ht="18" customHeight="1" x14ac:dyDescent="0.3">
      <c r="B130" s="573" t="s">
        <v>1239</v>
      </c>
      <c r="C130" s="573" t="s">
        <v>1231</v>
      </c>
    </row>
    <row r="131" spans="1:3" ht="18" customHeight="1" x14ac:dyDescent="0.3">
      <c r="B131" s="573" t="s">
        <v>1240</v>
      </c>
      <c r="C131" s="573" t="s">
        <v>1231</v>
      </c>
    </row>
    <row r="132" spans="1:3" ht="18" customHeight="1" x14ac:dyDescent="0.3">
      <c r="B132" s="573" t="s">
        <v>1241</v>
      </c>
      <c r="C132" s="573" t="s">
        <v>1231</v>
      </c>
    </row>
    <row r="133" spans="1:3" ht="18" customHeight="1" x14ac:dyDescent="0.3">
      <c r="B133" s="573" t="s">
        <v>1242</v>
      </c>
      <c r="C133" s="573" t="s">
        <v>1231</v>
      </c>
    </row>
    <row r="134" spans="1:3" ht="18" customHeight="1" x14ac:dyDescent="0.3">
      <c r="B134" s="573" t="s">
        <v>1243</v>
      </c>
      <c r="C134" s="573" t="s">
        <v>1231</v>
      </c>
    </row>
    <row r="135" spans="1:3" ht="18" customHeight="1" x14ac:dyDescent="0.3">
      <c r="B135" s="573" t="s">
        <v>1244</v>
      </c>
      <c r="C135" s="573" t="s">
        <v>1231</v>
      </c>
    </row>
    <row r="136" spans="1:3" ht="18" customHeight="1" x14ac:dyDescent="0.3">
      <c r="B136" s="573" t="s">
        <v>1245</v>
      </c>
      <c r="C136" s="573" t="s">
        <v>1231</v>
      </c>
    </row>
    <row r="137" spans="1:3" x14ac:dyDescent="0.3">
      <c r="B137" s="573" t="s">
        <v>6</v>
      </c>
      <c r="C137" s="573" t="s">
        <v>6</v>
      </c>
    </row>
    <row r="138" spans="1:3" x14ac:dyDescent="0.3">
      <c r="A138" s="573">
        <v>2</v>
      </c>
      <c r="B138" s="574" t="s">
        <v>809</v>
      </c>
    </row>
    <row r="139" spans="1:3" ht="21.75" customHeight="1" x14ac:dyDescent="0.3">
      <c r="A139" s="573" t="s">
        <v>810</v>
      </c>
      <c r="B139" s="925" t="s">
        <v>811</v>
      </c>
      <c r="C139" s="925"/>
    </row>
    <row r="140" spans="1:3" ht="21.75" customHeight="1" x14ac:dyDescent="0.3">
      <c r="A140" s="573" t="s">
        <v>812</v>
      </c>
      <c r="B140" s="573" t="s">
        <v>813</v>
      </c>
    </row>
    <row r="141" spans="1:3" ht="21.75" customHeight="1" x14ac:dyDescent="0.3">
      <c r="B141" s="573" t="s">
        <v>814</v>
      </c>
      <c r="C141" s="573">
        <v>156000</v>
      </c>
    </row>
    <row r="142" spans="1:3" ht="21.75" customHeight="1" x14ac:dyDescent="0.3">
      <c r="A142" s="573" t="s">
        <v>815</v>
      </c>
      <c r="B142" s="925" t="s">
        <v>816</v>
      </c>
      <c r="C142" s="925"/>
    </row>
    <row r="143" spans="1:3" ht="21.75" customHeight="1" x14ac:dyDescent="0.3">
      <c r="B143" s="573" t="s">
        <v>66</v>
      </c>
      <c r="C143" s="573">
        <v>389837.48</v>
      </c>
    </row>
    <row r="144" spans="1:3" ht="21.75" customHeight="1" x14ac:dyDescent="0.3">
      <c r="B144" s="573" t="s">
        <v>67</v>
      </c>
      <c r="C144" s="573">
        <v>146355</v>
      </c>
    </row>
    <row r="145" spans="1:9" ht="31.2" x14ac:dyDescent="0.3">
      <c r="B145" s="592" t="s">
        <v>68</v>
      </c>
      <c r="C145" s="573">
        <v>439064</v>
      </c>
    </row>
    <row r="146" spans="1:9" ht="31.2" x14ac:dyDescent="0.3">
      <c r="B146" s="592" t="s">
        <v>112</v>
      </c>
      <c r="C146" s="573">
        <v>13920</v>
      </c>
    </row>
    <row r="147" spans="1:9" ht="31.2" x14ac:dyDescent="0.3">
      <c r="A147" s="573" t="s">
        <v>817</v>
      </c>
      <c r="B147" s="592" t="s">
        <v>273</v>
      </c>
      <c r="C147" s="573">
        <v>0</v>
      </c>
    </row>
    <row r="148" spans="1:9" ht="31.2" x14ac:dyDescent="0.3">
      <c r="A148" s="573" t="s">
        <v>818</v>
      </c>
      <c r="B148" s="592" t="s">
        <v>819</v>
      </c>
      <c r="C148" s="573">
        <v>998812.44999999925</v>
      </c>
    </row>
    <row r="149" spans="1:9" ht="21.75" customHeight="1" x14ac:dyDescent="0.3">
      <c r="B149" s="574" t="s">
        <v>820</v>
      </c>
      <c r="C149" s="574">
        <v>2143988.9299999992</v>
      </c>
    </row>
    <row r="150" spans="1:9" ht="21.75" customHeight="1" x14ac:dyDescent="0.3">
      <c r="B150" s="574"/>
      <c r="C150" s="574"/>
    </row>
    <row r="151" spans="1:9" ht="29.1" customHeight="1" x14ac:dyDescent="0.3">
      <c r="A151" s="573" t="s">
        <v>276</v>
      </c>
      <c r="B151" s="593" t="s">
        <v>821</v>
      </c>
      <c r="C151" s="574">
        <v>687.1759391025638</v>
      </c>
    </row>
    <row r="152" spans="1:9" ht="30.75" customHeight="1" x14ac:dyDescent="0.3">
      <c r="B152" s="937" t="s">
        <v>822</v>
      </c>
      <c r="C152" s="937"/>
      <c r="D152" s="937"/>
      <c r="E152" s="937"/>
    </row>
    <row r="153" spans="1:9" ht="21.75" customHeight="1" x14ac:dyDescent="0.3"/>
    <row r="154" spans="1:9" ht="30.75" customHeight="1" x14ac:dyDescent="0.3">
      <c r="A154" s="573" t="s">
        <v>278</v>
      </c>
      <c r="B154" s="937" t="s">
        <v>823</v>
      </c>
      <c r="C154" s="937"/>
      <c r="D154" s="937"/>
      <c r="E154" s="937"/>
      <c r="F154" s="937"/>
      <c r="G154" s="573">
        <v>1331749.9299999992</v>
      </c>
    </row>
    <row r="155" spans="1:9" ht="30.75" customHeight="1" x14ac:dyDescent="0.3">
      <c r="B155" s="937" t="s">
        <v>824</v>
      </c>
      <c r="C155" s="937"/>
      <c r="D155" s="937"/>
      <c r="E155" s="937"/>
      <c r="F155" s="937"/>
    </row>
    <row r="156" spans="1:9" ht="21.75" customHeight="1" x14ac:dyDescent="0.3"/>
    <row r="157" spans="1:9" ht="36.75" customHeight="1" x14ac:dyDescent="0.3">
      <c r="A157" s="573" t="s">
        <v>280</v>
      </c>
      <c r="B157" s="936" t="s">
        <v>825</v>
      </c>
      <c r="C157" s="936"/>
      <c r="D157" s="936"/>
      <c r="E157" s="936"/>
      <c r="F157" s="936"/>
      <c r="G157" s="936"/>
      <c r="H157" s="936"/>
      <c r="I157" s="936"/>
    </row>
    <row r="158" spans="1:9" ht="21.75" customHeight="1" x14ac:dyDescent="0.3">
      <c r="A158" s="925"/>
      <c r="B158" s="925"/>
      <c r="C158" s="925"/>
      <c r="D158" s="925"/>
      <c r="E158" s="925"/>
      <c r="F158" s="925"/>
      <c r="G158" s="925"/>
      <c r="H158" s="925"/>
      <c r="I158" s="925"/>
    </row>
    <row r="159" spans="1:9" ht="51" customHeight="1" x14ac:dyDescent="0.3">
      <c r="A159" s="573">
        <v>3</v>
      </c>
      <c r="B159" s="936" t="s">
        <v>1246</v>
      </c>
      <c r="C159" s="936"/>
      <c r="D159" s="936"/>
      <c r="E159" s="936"/>
      <c r="F159" s="936"/>
      <c r="G159" s="936"/>
      <c r="H159" s="936"/>
      <c r="I159" s="936"/>
    </row>
    <row r="160" spans="1:9" ht="21.75" customHeight="1" x14ac:dyDescent="0.3"/>
    <row r="161" spans="1:10" ht="32.1" customHeight="1" x14ac:dyDescent="0.3">
      <c r="A161" s="573">
        <v>4</v>
      </c>
      <c r="B161" s="936" t="s">
        <v>1247</v>
      </c>
      <c r="C161" s="936"/>
      <c r="D161" s="936"/>
      <c r="E161" s="936"/>
      <c r="F161" s="936"/>
      <c r="G161" s="936"/>
      <c r="H161" s="936"/>
      <c r="I161" s="936"/>
      <c r="J161" s="592"/>
    </row>
    <row r="162" spans="1:10" ht="21.75" customHeight="1" x14ac:dyDescent="0.3"/>
    <row r="163" spans="1:10" ht="33.75" customHeight="1" x14ac:dyDescent="0.3">
      <c r="A163" s="573">
        <v>5</v>
      </c>
      <c r="B163" s="936" t="s">
        <v>1248</v>
      </c>
      <c r="C163" s="936"/>
      <c r="D163" s="936"/>
      <c r="E163" s="936"/>
      <c r="F163" s="936"/>
      <c r="G163" s="936"/>
      <c r="H163" s="936"/>
      <c r="I163" s="936"/>
    </row>
    <row r="164" spans="1:10" ht="21.75" customHeight="1" x14ac:dyDescent="0.3"/>
    <row r="165" spans="1:10" ht="45.75" customHeight="1" x14ac:dyDescent="0.3">
      <c r="A165" s="573">
        <v>6</v>
      </c>
      <c r="B165" s="936" t="s">
        <v>1249</v>
      </c>
      <c r="C165" s="936"/>
      <c r="D165" s="936"/>
      <c r="E165" s="936"/>
      <c r="F165" s="936"/>
      <c r="G165" s="936"/>
      <c r="H165" s="936"/>
      <c r="I165" s="936"/>
    </row>
    <row r="166" spans="1:10" ht="21.75" customHeight="1" x14ac:dyDescent="0.3"/>
    <row r="167" spans="1:10" ht="30.75" customHeight="1" x14ac:dyDescent="0.3">
      <c r="A167" s="573">
        <v>7</v>
      </c>
      <c r="B167" s="936" t="s">
        <v>1250</v>
      </c>
      <c r="C167" s="936"/>
      <c r="D167" s="936"/>
      <c r="E167" s="936"/>
      <c r="F167" s="936"/>
      <c r="G167" s="936"/>
      <c r="H167" s="936"/>
      <c r="I167" s="936"/>
    </row>
    <row r="169" spans="1:10" x14ac:dyDescent="0.3">
      <c r="A169" s="938" t="s">
        <v>350</v>
      </c>
      <c r="B169" s="939"/>
      <c r="C169" s="939"/>
    </row>
    <row r="170" spans="1:10" x14ac:dyDescent="0.3">
      <c r="A170" s="938" t="s">
        <v>351</v>
      </c>
      <c r="B170" s="939"/>
      <c r="C170" s="939"/>
    </row>
    <row r="171" spans="1:10" x14ac:dyDescent="0.3">
      <c r="A171" s="938" t="s">
        <v>352</v>
      </c>
      <c r="B171" s="939"/>
      <c r="C171" s="939"/>
    </row>
    <row r="172" spans="1:10" x14ac:dyDescent="0.3">
      <c r="A172" s="594"/>
      <c r="B172" s="595"/>
    </row>
    <row r="173" spans="1:10" x14ac:dyDescent="0.3">
      <c r="A173" s="594"/>
      <c r="B173" s="595"/>
    </row>
    <row r="174" spans="1:10" x14ac:dyDescent="0.3">
      <c r="A174" s="938" t="s">
        <v>353</v>
      </c>
      <c r="B174" s="939"/>
      <c r="C174" s="939"/>
    </row>
    <row r="175" spans="1:10" x14ac:dyDescent="0.3">
      <c r="A175" s="938" t="s">
        <v>354</v>
      </c>
      <c r="B175" s="939"/>
      <c r="C175" s="939"/>
    </row>
    <row r="176" spans="1:10" x14ac:dyDescent="0.3">
      <c r="A176" s="938" t="s">
        <v>355</v>
      </c>
      <c r="B176" s="939"/>
      <c r="C176" s="939"/>
    </row>
    <row r="177" spans="1:3" x14ac:dyDescent="0.3">
      <c r="A177" s="938" t="s">
        <v>835</v>
      </c>
      <c r="B177" s="939"/>
      <c r="C177" s="939"/>
    </row>
    <row r="178" spans="1:3" x14ac:dyDescent="0.3">
      <c r="A178" s="940" t="s">
        <v>356</v>
      </c>
      <c r="B178" s="941"/>
      <c r="C178" s="941"/>
    </row>
    <row r="179" spans="1:3" x14ac:dyDescent="0.3">
      <c r="A179" s="941" t="s">
        <v>1251</v>
      </c>
      <c r="B179" s="941"/>
      <c r="C179" s="941"/>
    </row>
  </sheetData>
  <mergeCells count="129">
    <mergeCell ref="A177:C177"/>
    <mergeCell ref="A178:C178"/>
    <mergeCell ref="A179:C179"/>
    <mergeCell ref="A169:C169"/>
    <mergeCell ref="A170:C170"/>
    <mergeCell ref="A171:C171"/>
    <mergeCell ref="A174:C174"/>
    <mergeCell ref="A175:C175"/>
    <mergeCell ref="A176:C176"/>
    <mergeCell ref="A158:I158"/>
    <mergeCell ref="B159:I159"/>
    <mergeCell ref="B161:I161"/>
    <mergeCell ref="B163:I163"/>
    <mergeCell ref="B165:I165"/>
    <mergeCell ref="B167:I167"/>
    <mergeCell ref="B139:C139"/>
    <mergeCell ref="B142:C142"/>
    <mergeCell ref="B152:E152"/>
    <mergeCell ref="B154:F154"/>
    <mergeCell ref="B155:F155"/>
    <mergeCell ref="B157:I157"/>
    <mergeCell ref="A112:I112"/>
    <mergeCell ref="A113:I113"/>
    <mergeCell ref="A114:I114"/>
    <mergeCell ref="A115:I115"/>
    <mergeCell ref="A116:I116"/>
    <mergeCell ref="B117:D117"/>
    <mergeCell ref="A106:I106"/>
    <mergeCell ref="A107:I107"/>
    <mergeCell ref="A108:I108"/>
    <mergeCell ref="A109:I109"/>
    <mergeCell ref="A110:I110"/>
    <mergeCell ref="A111:I111"/>
    <mergeCell ref="A100:I100"/>
    <mergeCell ref="A101:I101"/>
    <mergeCell ref="A102:I102"/>
    <mergeCell ref="A103:I103"/>
    <mergeCell ref="A104:I104"/>
    <mergeCell ref="A105:I105"/>
    <mergeCell ref="A94:I94"/>
    <mergeCell ref="A95:I95"/>
    <mergeCell ref="A96:I96"/>
    <mergeCell ref="A97:I97"/>
    <mergeCell ref="A98:I98"/>
    <mergeCell ref="A99:I99"/>
    <mergeCell ref="A88:I88"/>
    <mergeCell ref="A89:I89"/>
    <mergeCell ref="A90:I90"/>
    <mergeCell ref="A91:I91"/>
    <mergeCell ref="A92:I92"/>
    <mergeCell ref="A93:I93"/>
    <mergeCell ref="A82:I82"/>
    <mergeCell ref="A83:I83"/>
    <mergeCell ref="A84:I84"/>
    <mergeCell ref="A85:I85"/>
    <mergeCell ref="A86:I86"/>
    <mergeCell ref="A87:I87"/>
    <mergeCell ref="A76:I76"/>
    <mergeCell ref="A77:I77"/>
    <mergeCell ref="A78:I78"/>
    <mergeCell ref="A79:I79"/>
    <mergeCell ref="A80:I80"/>
    <mergeCell ref="A81:I81"/>
    <mergeCell ref="A70:I70"/>
    <mergeCell ref="A71:I71"/>
    <mergeCell ref="A72:I72"/>
    <mergeCell ref="A73:I73"/>
    <mergeCell ref="A74:I74"/>
    <mergeCell ref="A75:I75"/>
    <mergeCell ref="A64:I64"/>
    <mergeCell ref="A65:C65"/>
    <mergeCell ref="A66:C66"/>
    <mergeCell ref="A67:C67"/>
    <mergeCell ref="A68:C68"/>
    <mergeCell ref="A69:C69"/>
    <mergeCell ref="A58:I58"/>
    <mergeCell ref="A59:I59"/>
    <mergeCell ref="A60:I60"/>
    <mergeCell ref="A61:I61"/>
    <mergeCell ref="A62:I62"/>
    <mergeCell ref="A63:I63"/>
    <mergeCell ref="A52:I52"/>
    <mergeCell ref="A53:I53"/>
    <mergeCell ref="A54:I54"/>
    <mergeCell ref="A55:I55"/>
    <mergeCell ref="A56:I56"/>
    <mergeCell ref="A57:J57"/>
    <mergeCell ref="A46:J46"/>
    <mergeCell ref="A47:I47"/>
    <mergeCell ref="A48:I48"/>
    <mergeCell ref="A49:J49"/>
    <mergeCell ref="A50:I50"/>
    <mergeCell ref="A51:I51"/>
    <mergeCell ref="A31:J31"/>
    <mergeCell ref="A32:J32"/>
    <mergeCell ref="A33:J33"/>
    <mergeCell ref="A34:J34"/>
    <mergeCell ref="A44:I44"/>
    <mergeCell ref="A45:I45"/>
    <mergeCell ref="A25:J25"/>
    <mergeCell ref="A26:J26"/>
    <mergeCell ref="A27:J27"/>
    <mergeCell ref="A28:J28"/>
    <mergeCell ref="A29:J29"/>
    <mergeCell ref="A30:J30"/>
    <mergeCell ref="A19:J19"/>
    <mergeCell ref="A20:J20"/>
    <mergeCell ref="A21:J21"/>
    <mergeCell ref="A22:J22"/>
    <mergeCell ref="A23:J23"/>
    <mergeCell ref="A24:J24"/>
    <mergeCell ref="A13:J13"/>
    <mergeCell ref="A14:J14"/>
    <mergeCell ref="A15:J15"/>
    <mergeCell ref="A16:J16"/>
    <mergeCell ref="A17:J17"/>
    <mergeCell ref="A18:J18"/>
    <mergeCell ref="A7:J7"/>
    <mergeCell ref="A8:J8"/>
    <mergeCell ref="A9:J9"/>
    <mergeCell ref="A10:J10"/>
    <mergeCell ref="A11:J11"/>
    <mergeCell ref="A12:J12"/>
    <mergeCell ref="A1:J1"/>
    <mergeCell ref="A2:J2"/>
    <mergeCell ref="A3:J3"/>
    <mergeCell ref="A4:J4"/>
    <mergeCell ref="A5:J5"/>
    <mergeCell ref="A6:J6"/>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J10" sqref="J10"/>
    </sheetView>
  </sheetViews>
  <sheetFormatPr defaultRowHeight="14.4" x14ac:dyDescent="0.3"/>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4"/>
  <sheetViews>
    <sheetView zoomScaleNormal="100" workbookViewId="0">
      <selection activeCell="A49" sqref="A1:IV65536"/>
    </sheetView>
  </sheetViews>
  <sheetFormatPr defaultRowHeight="14.4" x14ac:dyDescent="0.3"/>
  <cols>
    <col min="1" max="1" width="114.44140625" customWidth="1"/>
    <col min="2" max="2" width="11.6640625" customWidth="1"/>
    <col min="3" max="3" width="11.109375" bestFit="1" customWidth="1"/>
    <col min="4" max="4" width="35" bestFit="1" customWidth="1"/>
  </cols>
  <sheetData>
    <row r="1" spans="1:1" ht="15.6" x14ac:dyDescent="0.3">
      <c r="A1" s="307" t="s">
        <v>379</v>
      </c>
    </row>
    <row r="2" spans="1:1" ht="15.6" x14ac:dyDescent="0.3">
      <c r="A2" s="311"/>
    </row>
    <row r="3" spans="1:1" ht="15.6" x14ac:dyDescent="0.3">
      <c r="A3" s="312" t="s">
        <v>380</v>
      </c>
    </row>
    <row r="4" spans="1:1" ht="15.6" x14ac:dyDescent="0.3">
      <c r="A4" s="312"/>
    </row>
    <row r="5" spans="1:1" ht="15.6" x14ac:dyDescent="0.3">
      <c r="A5" s="311" t="s">
        <v>381</v>
      </c>
    </row>
    <row r="6" spans="1:1" ht="78" x14ac:dyDescent="0.3">
      <c r="A6" s="313" t="s">
        <v>382</v>
      </c>
    </row>
    <row r="7" spans="1:1" ht="15.6" x14ac:dyDescent="0.3">
      <c r="A7" s="310"/>
    </row>
    <row r="8" spans="1:1" ht="15.6" x14ac:dyDescent="0.3">
      <c r="A8" s="310" t="s">
        <v>383</v>
      </c>
    </row>
    <row r="9" spans="1:1" ht="15.6" x14ac:dyDescent="0.3">
      <c r="A9" s="310"/>
    </row>
    <row r="10" spans="1:1" ht="15.6" x14ac:dyDescent="0.3">
      <c r="A10" s="311" t="s">
        <v>384</v>
      </c>
    </row>
    <row r="11" spans="1:1" ht="31.2" x14ac:dyDescent="0.3">
      <c r="A11" s="313" t="s">
        <v>385</v>
      </c>
    </row>
    <row r="12" spans="1:1" ht="15.6" x14ac:dyDescent="0.3">
      <c r="A12" s="310"/>
    </row>
    <row r="13" spans="1:1" ht="15.6" x14ac:dyDescent="0.3">
      <c r="A13" s="312" t="s">
        <v>386</v>
      </c>
    </row>
    <row r="14" spans="1:1" ht="15.6" x14ac:dyDescent="0.3">
      <c r="A14" s="310" t="s">
        <v>387</v>
      </c>
    </row>
    <row r="15" spans="1:1" ht="15.6" x14ac:dyDescent="0.3">
      <c r="A15" s="310"/>
    </row>
    <row r="16" spans="1:1" ht="15.6" x14ac:dyDescent="0.3">
      <c r="A16" s="312" t="s">
        <v>388</v>
      </c>
    </row>
    <row r="17" spans="1:1" ht="31.2" x14ac:dyDescent="0.3">
      <c r="A17" s="310" t="s">
        <v>389</v>
      </c>
    </row>
    <row r="18" spans="1:1" ht="15" customHeight="1" x14ac:dyDescent="0.3">
      <c r="A18" s="310"/>
    </row>
    <row r="19" spans="1:1" ht="15.6" x14ac:dyDescent="0.3">
      <c r="A19" s="310"/>
    </row>
    <row r="20" spans="1:1" ht="15.6" x14ac:dyDescent="0.3">
      <c r="A20" s="312" t="s">
        <v>410</v>
      </c>
    </row>
    <row r="21" spans="1:1" ht="31.2" x14ac:dyDescent="0.3">
      <c r="A21" s="310" t="s">
        <v>390</v>
      </c>
    </row>
    <row r="22" spans="1:1" ht="15.6" x14ac:dyDescent="0.3">
      <c r="A22" s="310"/>
    </row>
    <row r="23" spans="1:1" ht="15.6" x14ac:dyDescent="0.3">
      <c r="A23" s="314"/>
    </row>
    <row r="24" spans="1:1" ht="15.6" x14ac:dyDescent="0.3">
      <c r="A24" s="312" t="s">
        <v>412</v>
      </c>
    </row>
    <row r="25" spans="1:1" ht="15.6" x14ac:dyDescent="0.3">
      <c r="A25" s="310" t="s">
        <v>391</v>
      </c>
    </row>
    <row r="26" spans="1:1" ht="78" x14ac:dyDescent="0.3">
      <c r="A26" s="310" t="s">
        <v>392</v>
      </c>
    </row>
    <row r="27" spans="1:1" ht="15.6" x14ac:dyDescent="0.3">
      <c r="A27" s="315"/>
    </row>
    <row r="28" spans="1:1" ht="15.6" x14ac:dyDescent="0.3">
      <c r="A28" s="315"/>
    </row>
    <row r="29" spans="1:1" ht="15.6" x14ac:dyDescent="0.3">
      <c r="A29" s="312" t="s">
        <v>413</v>
      </c>
    </row>
    <row r="30" spans="1:1" ht="64.8" x14ac:dyDescent="0.3">
      <c r="A30" s="310" t="s">
        <v>411</v>
      </c>
    </row>
    <row r="31" spans="1:1" ht="15.6" x14ac:dyDescent="0.3">
      <c r="A31" s="310"/>
    </row>
    <row r="32" spans="1:1" ht="15.6" x14ac:dyDescent="0.3">
      <c r="A32" s="310" t="s">
        <v>414</v>
      </c>
    </row>
    <row r="33" spans="1:1" ht="46.8" x14ac:dyDescent="0.3">
      <c r="A33" s="310" t="s">
        <v>415</v>
      </c>
    </row>
    <row r="34" spans="1:1" ht="15.6" x14ac:dyDescent="0.3">
      <c r="A34" s="310"/>
    </row>
    <row r="35" spans="1:1" ht="15.6" x14ac:dyDescent="0.3">
      <c r="A35" s="310" t="s">
        <v>416</v>
      </c>
    </row>
    <row r="36" spans="1:1" ht="31.2" x14ac:dyDescent="0.3">
      <c r="A36" s="310" t="s">
        <v>417</v>
      </c>
    </row>
    <row r="37" spans="1:1" ht="15.6" x14ac:dyDescent="0.3">
      <c r="A37" s="310"/>
    </row>
    <row r="38" spans="1:1" ht="16.8" x14ac:dyDescent="0.3">
      <c r="A38" s="312" t="s">
        <v>393</v>
      </c>
    </row>
    <row r="39" spans="1:1" ht="93.6" x14ac:dyDescent="0.3">
      <c r="A39" s="310" t="s">
        <v>394</v>
      </c>
    </row>
    <row r="40" spans="1:1" ht="15.6" x14ac:dyDescent="0.3">
      <c r="A40" s="310"/>
    </row>
    <row r="41" spans="1:1" ht="15.6" x14ac:dyDescent="0.3">
      <c r="A41" s="310"/>
    </row>
    <row r="42" spans="1:1" ht="15.6" x14ac:dyDescent="0.3">
      <c r="A42" s="310"/>
    </row>
    <row r="43" spans="1:1" ht="15.6" x14ac:dyDescent="0.3">
      <c r="A43" s="308" t="s">
        <v>350</v>
      </c>
    </row>
    <row r="44" spans="1:1" ht="15.6" x14ac:dyDescent="0.3">
      <c r="A44" s="308" t="s">
        <v>351</v>
      </c>
    </row>
    <row r="45" spans="1:1" ht="15.6" x14ac:dyDescent="0.3">
      <c r="A45" s="308" t="s">
        <v>352</v>
      </c>
    </row>
    <row r="46" spans="1:1" ht="15.6" x14ac:dyDescent="0.3">
      <c r="A46" s="308"/>
    </row>
    <row r="47" spans="1:1" ht="15.6" x14ac:dyDescent="0.3">
      <c r="A47" s="308"/>
    </row>
    <row r="48" spans="1:1" ht="15.6" x14ac:dyDescent="0.3">
      <c r="A48" s="308" t="s">
        <v>353</v>
      </c>
    </row>
    <row r="49" spans="1:1" ht="15.6" x14ac:dyDescent="0.3">
      <c r="A49" s="308" t="s">
        <v>377</v>
      </c>
    </row>
    <row r="50" spans="1:1" ht="15.6" x14ac:dyDescent="0.3">
      <c r="A50" s="308" t="s">
        <v>355</v>
      </c>
    </row>
    <row r="51" spans="1:1" ht="15.6" x14ac:dyDescent="0.3">
      <c r="A51" s="308" t="e">
        <f>+#REF!</f>
        <v>#REF!</v>
      </c>
    </row>
    <row r="52" spans="1:1" ht="15.6" x14ac:dyDescent="0.3">
      <c r="A52" s="308"/>
    </row>
    <row r="53" spans="1:1" ht="15.6" x14ac:dyDescent="0.3">
      <c r="A53" s="309" t="e">
        <f>+#REF!</f>
        <v>#REF!</v>
      </c>
    </row>
    <row r="54" spans="1:1" ht="15.6" x14ac:dyDescent="0.3">
      <c r="A54" s="309" t="e">
        <f>+#REF!</f>
        <v>#REF!</v>
      </c>
    </row>
    <row r="55" spans="1:1" ht="15.6" x14ac:dyDescent="0.3">
      <c r="A55" s="309"/>
    </row>
    <row r="56" spans="1:1" ht="15.6" x14ac:dyDescent="0.3">
      <c r="A56" s="309"/>
    </row>
    <row r="71" spans="1:1" ht="15.6" x14ac:dyDescent="0.3">
      <c r="A71" s="309"/>
    </row>
    <row r="72" spans="1:1" ht="15.6" x14ac:dyDescent="0.3">
      <c r="A72" s="309"/>
    </row>
    <row r="73" spans="1:1" ht="15.6" x14ac:dyDescent="0.3">
      <c r="A73" s="309"/>
    </row>
    <row r="74" spans="1:1" ht="15.6" x14ac:dyDescent="0.3">
      <c r="A74" s="309"/>
    </row>
  </sheetData>
  <pageMargins left="0.7" right="0.7" top="0.75" bottom="0.75" header="0.3" footer="0.3"/>
  <pageSetup paperSize="9" orientation="portrait" r:id="rId1"/>
  <rowBreaks count="1" manualBreakCount="1">
    <brk id="56" max="16383" man="1"/>
  </rowBreak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workbookViewId="0">
      <selection sqref="A1:D13"/>
    </sheetView>
  </sheetViews>
  <sheetFormatPr defaultRowHeight="14.4" x14ac:dyDescent="0.3"/>
  <cols>
    <col min="1" max="1" width="35" bestFit="1" customWidth="1"/>
    <col min="2" max="2" width="11.109375" bestFit="1" customWidth="1"/>
    <col min="4" max="4" width="10.33203125" bestFit="1" customWidth="1"/>
  </cols>
  <sheetData>
    <row r="1" spans="1:4" ht="15.6" x14ac:dyDescent="0.3">
      <c r="A1" s="942" t="s">
        <v>395</v>
      </c>
      <c r="B1" s="942"/>
      <c r="C1" s="942"/>
      <c r="D1" s="942"/>
    </row>
    <row r="2" spans="1:4" ht="16.2" thickBot="1" x14ac:dyDescent="0.35">
      <c r="A2" s="309"/>
    </row>
    <row r="3" spans="1:4" ht="15" thickBot="1" x14ac:dyDescent="0.35">
      <c r="A3" s="317" t="s">
        <v>397</v>
      </c>
      <c r="B3" s="317" t="s">
        <v>396</v>
      </c>
      <c r="C3" s="317" t="s">
        <v>271</v>
      </c>
      <c r="D3" s="316" t="s">
        <v>359</v>
      </c>
    </row>
    <row r="4" spans="1:4" ht="15" thickBot="1" x14ac:dyDescent="0.35">
      <c r="A4" s="320" t="s">
        <v>263</v>
      </c>
      <c r="B4" s="319">
        <v>111</v>
      </c>
      <c r="C4" s="321">
        <v>2000</v>
      </c>
      <c r="D4" s="318">
        <v>43927</v>
      </c>
    </row>
    <row r="5" spans="1:4" ht="15" thickBot="1" x14ac:dyDescent="0.35">
      <c r="A5" s="320" t="s">
        <v>264</v>
      </c>
      <c r="B5" s="319">
        <v>54</v>
      </c>
      <c r="C5" s="321">
        <v>10000</v>
      </c>
      <c r="D5" s="318">
        <v>43928</v>
      </c>
    </row>
    <row r="6" spans="1:4" ht="15" thickBot="1" x14ac:dyDescent="0.35">
      <c r="A6" s="320" t="s">
        <v>264</v>
      </c>
      <c r="B6" s="319">
        <v>55</v>
      </c>
      <c r="C6" s="321">
        <v>8000</v>
      </c>
      <c r="D6" s="318">
        <v>43933</v>
      </c>
    </row>
    <row r="7" spans="1:4" ht="15" thickBot="1" x14ac:dyDescent="0.35">
      <c r="A7" s="320" t="s">
        <v>261</v>
      </c>
      <c r="B7" s="319">
        <v>17</v>
      </c>
      <c r="C7" s="321">
        <v>4453</v>
      </c>
      <c r="D7" s="318">
        <v>43934</v>
      </c>
    </row>
    <row r="8" spans="1:4" ht="15" thickBot="1" x14ac:dyDescent="0.35">
      <c r="A8" s="320" t="s">
        <v>264</v>
      </c>
      <c r="B8" s="319">
        <v>53</v>
      </c>
      <c r="C8" s="321">
        <v>18000</v>
      </c>
      <c r="D8" s="318">
        <v>43952</v>
      </c>
    </row>
    <row r="9" spans="1:4" ht="15" thickBot="1" x14ac:dyDescent="0.35">
      <c r="A9" s="320" t="s">
        <v>263</v>
      </c>
      <c r="B9" s="319">
        <v>112</v>
      </c>
      <c r="C9" s="321">
        <v>2000</v>
      </c>
      <c r="D9" s="318">
        <v>43952</v>
      </c>
    </row>
    <row r="10" spans="1:4" ht="15" thickBot="1" x14ac:dyDescent="0.35">
      <c r="A10" s="320" t="s">
        <v>262</v>
      </c>
      <c r="B10" s="319">
        <v>57</v>
      </c>
      <c r="C10" s="321">
        <v>6600</v>
      </c>
      <c r="D10" s="318">
        <v>43983</v>
      </c>
    </row>
    <row r="11" spans="1:4" ht="15" thickBot="1" x14ac:dyDescent="0.35">
      <c r="A11" s="320" t="s">
        <v>261</v>
      </c>
      <c r="B11" s="319">
        <v>123</v>
      </c>
      <c r="C11" s="321">
        <v>5871</v>
      </c>
      <c r="D11" s="318">
        <v>43986</v>
      </c>
    </row>
    <row r="12" spans="1:4" ht="15" thickBot="1" x14ac:dyDescent="0.35">
      <c r="A12" s="320" t="s">
        <v>260</v>
      </c>
      <c r="B12" s="319">
        <v>8</v>
      </c>
      <c r="C12" s="321">
        <v>1600</v>
      </c>
      <c r="D12" s="318">
        <v>44005</v>
      </c>
    </row>
    <row r="13" spans="1:4" ht="15" thickBot="1" x14ac:dyDescent="0.35">
      <c r="A13" s="320" t="s">
        <v>261</v>
      </c>
      <c r="B13" s="319">
        <v>122</v>
      </c>
      <c r="C13" s="321">
        <v>7200</v>
      </c>
      <c r="D13" s="318">
        <v>44082</v>
      </c>
    </row>
  </sheetData>
  <mergeCells count="1">
    <mergeCell ref="A1:D1"/>
  </mergeCell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137"/>
  <sheetViews>
    <sheetView topLeftCell="A43" workbookViewId="0">
      <selection activeCell="F14" sqref="F14"/>
    </sheetView>
  </sheetViews>
  <sheetFormatPr defaultColWidth="9.109375" defaultRowHeight="14.4" x14ac:dyDescent="0.3"/>
  <cols>
    <col min="1" max="1" width="9.109375" style="92"/>
    <col min="2" max="2" width="9.33203125" style="106" bestFit="1" customWidth="1"/>
    <col min="3" max="3" width="36" style="92" customWidth="1"/>
    <col min="4" max="4" width="4.5546875" style="92" customWidth="1"/>
    <col min="5" max="5" width="36.6640625" style="92" customWidth="1"/>
    <col min="6" max="6" width="9.33203125" style="92" bestFit="1" customWidth="1"/>
    <col min="7" max="7" width="10.109375" style="92" bestFit="1" customWidth="1"/>
    <col min="8" max="8" width="12.44140625" style="92" bestFit="1" customWidth="1"/>
    <col min="9" max="16384" width="9.109375" style="92"/>
  </cols>
  <sheetData>
    <row r="1" spans="2:11" ht="15.6" x14ac:dyDescent="0.3">
      <c r="B1" s="958" t="s">
        <v>347</v>
      </c>
      <c r="C1" s="958"/>
      <c r="D1" s="958"/>
      <c r="E1" s="958"/>
      <c r="F1" s="958"/>
      <c r="G1" s="958"/>
      <c r="H1" s="958"/>
    </row>
    <row r="2" spans="2:11" ht="38.25" customHeight="1" thickBot="1" x14ac:dyDescent="0.35">
      <c r="B2" s="946" t="s">
        <v>267</v>
      </c>
      <c r="C2" s="946"/>
      <c r="D2" s="946"/>
      <c r="E2" s="946"/>
      <c r="F2" s="946"/>
      <c r="G2" s="946"/>
      <c r="H2" s="946"/>
      <c r="I2" s="100"/>
      <c r="J2" s="100"/>
      <c r="K2" s="100"/>
    </row>
    <row r="3" spans="2:11" ht="16.2" thickBot="1" x14ac:dyDescent="0.35">
      <c r="B3" s="101" t="s">
        <v>268</v>
      </c>
      <c r="C3" s="159" t="s">
        <v>22</v>
      </c>
      <c r="D3" s="947" t="s">
        <v>269</v>
      </c>
      <c r="E3" s="948"/>
      <c r="F3" s="948"/>
      <c r="G3" s="948"/>
      <c r="H3" s="158" t="s">
        <v>31</v>
      </c>
    </row>
    <row r="4" spans="2:11" ht="31.2" x14ac:dyDescent="0.3">
      <c r="B4" s="111">
        <v>1</v>
      </c>
      <c r="C4" s="105" t="s">
        <v>270</v>
      </c>
      <c r="D4" s="102" t="s">
        <v>274</v>
      </c>
      <c r="E4" s="293" t="s">
        <v>275</v>
      </c>
      <c r="F4" s="110" t="s">
        <v>6</v>
      </c>
      <c r="G4" s="112" t="s">
        <v>6</v>
      </c>
      <c r="H4" s="113" t="s">
        <v>6</v>
      </c>
    </row>
    <row r="5" spans="2:11" ht="31.2" x14ac:dyDescent="0.3">
      <c r="B5" s="108"/>
      <c r="C5" s="109"/>
      <c r="D5" s="110"/>
      <c r="E5" s="102" t="s">
        <v>279</v>
      </c>
      <c r="F5" s="978" t="str">
        <f>+ बी.एस!C12</f>
        <v xml:space="preserve">रु.50/- चे 2850 शेअर्स पूर्ण भरले</v>
      </c>
      <c r="G5" s="978"/>
      <c r="H5" s="125" t="e">
        <f>+ बी.एस!#REF!</f>
        <v>#REF!</v>
      </c>
    </row>
    <row r="6" spans="2:11" x14ac:dyDescent="0.3">
      <c r="B6" s="108"/>
      <c r="C6" s="109"/>
      <c r="D6" s="110"/>
      <c r="E6" s="110"/>
      <c r="F6" s="110"/>
      <c r="G6" s="110"/>
      <c r="H6" s="113"/>
    </row>
    <row r="7" spans="2:11" ht="15.6" x14ac:dyDescent="0.3">
      <c r="B7" s="108"/>
      <c r="C7" s="109"/>
      <c r="D7" s="110" t="s">
        <v>276</v>
      </c>
      <c r="E7" s="103" t="s">
        <v>277</v>
      </c>
      <c r="F7" s="110"/>
      <c r="G7" s="110"/>
      <c r="H7" s="113"/>
    </row>
    <row r="8" spans="2:11" ht="38.25" customHeight="1" thickBot="1" x14ac:dyDescent="0.35">
      <c r="B8" s="108"/>
      <c r="C8" s="109"/>
      <c r="D8" s="110"/>
      <c r="E8" s="979" t="s">
        <v>361</v>
      </c>
      <c r="F8" s="979"/>
      <c r="G8" s="979"/>
      <c r="H8" s="125">
        <f>+'Notes 1-5'!E27</f>
        <v>13147369</v>
      </c>
    </row>
    <row r="9" spans="2:11" ht="15" thickBot="1" x14ac:dyDescent="0.35">
      <c r="B9" s="108"/>
      <c r="C9" s="109"/>
      <c r="D9" s="110"/>
      <c r="E9" s="114" t="s">
        <v>272</v>
      </c>
      <c r="F9" s="115"/>
      <c r="G9" s="116" t="s">
        <v>271</v>
      </c>
      <c r="H9" s="113"/>
    </row>
    <row r="10" spans="2:11" x14ac:dyDescent="0.3">
      <c r="B10" s="108"/>
      <c r="C10" s="109"/>
      <c r="D10" s="110"/>
      <c r="E10" s="117" t="str">
        <f>+'Notes 1-5'!C6</f>
        <v> a राखीव निधी</v>
      </c>
      <c r="F10" s="118"/>
      <c r="G10" s="109">
        <f>+'Notes 1-5'!E10</f>
        <v>2384949</v>
      </c>
      <c r="H10" s="113"/>
    </row>
    <row r="11" spans="2:11" x14ac:dyDescent="0.3">
      <c r="B11" s="108"/>
      <c r="C11" s="109"/>
      <c r="D11" s="110"/>
      <c r="E11" s="117" t="str">
        <f>+'Notes 1-5'!C11</f>
        <v xml:space="preserve"> b बुडीत निधी</v>
      </c>
      <c r="F11" s="118"/>
      <c r="G11" s="109">
        <f>+'Notes 1-5'!E14</f>
        <v>2680868</v>
      </c>
      <c r="H11" s="113"/>
    </row>
    <row r="12" spans="2:11" x14ac:dyDescent="0.3">
      <c r="B12" s="108"/>
      <c r="C12" s="109"/>
      <c r="D12" s="110"/>
      <c r="E12" s="117" t="str">
        <f>+'Notes 1-5'!C15</f>
        <v> c दुरुस्ती आणि देखभाल निधी</v>
      </c>
      <c r="F12" s="118"/>
      <c r="G12" s="109">
        <f>+'Notes 1-5'!E19</f>
        <v>8043152</v>
      </c>
      <c r="H12" s="113"/>
    </row>
    <row r="13" spans="2:11" x14ac:dyDescent="0.3">
      <c r="B13" s="108"/>
      <c r="C13" s="109"/>
      <c r="D13" s="110"/>
      <c r="E13" s="117" t="str">
        <f>+'Notes 1-5'!C20</f>
        <v> d शिक्षण आणि प्रशिक्षण निधी</v>
      </c>
      <c r="F13" s="118"/>
      <c r="G13" s="109">
        <f>+'Notes 1-5'!E25</f>
        <v>38400</v>
      </c>
      <c r="H13" s="113"/>
    </row>
    <row r="14" spans="2:11" ht="15" thickBot="1" x14ac:dyDescent="0.35">
      <c r="B14" s="108"/>
      <c r="C14" s="109"/>
      <c r="D14" s="110"/>
      <c r="E14" s="119" t="s">
        <v>28</v>
      </c>
      <c r="F14" s="120"/>
      <c r="G14" s="121">
        <f>SUM(G10:G13)</f>
        <v>13147369</v>
      </c>
      <c r="H14" s="113"/>
    </row>
    <row r="15" spans="2:11" ht="15.6" thickTop="1" thickBot="1" x14ac:dyDescent="0.35">
      <c r="B15" s="108"/>
      <c r="C15" s="109"/>
      <c r="D15" s="110"/>
      <c r="E15" s="122"/>
      <c r="F15" s="123"/>
      <c r="G15" s="124"/>
      <c r="H15" s="113"/>
    </row>
    <row r="16" spans="2:11" x14ac:dyDescent="0.3">
      <c r="B16" s="108"/>
      <c r="C16" s="109"/>
      <c r="D16" s="110"/>
      <c r="E16" s="110"/>
      <c r="F16" s="110"/>
      <c r="G16" s="110"/>
      <c r="H16" s="113"/>
    </row>
    <row r="17" spans="2:8" ht="18.75" customHeight="1" x14ac:dyDescent="0.3">
      <c r="B17" s="108"/>
      <c r="C17" s="109"/>
      <c r="D17" s="110" t="s">
        <v>278</v>
      </c>
      <c r="E17" s="950" t="s">
        <v>273</v>
      </c>
      <c r="F17" s="950"/>
      <c r="G17" s="950"/>
      <c r="H17" s="125" t="e">
        <f>+ बी.एस!#REF!</f>
        <v>#REF!</v>
      </c>
    </row>
    <row r="18" spans="2:8" x14ac:dyDescent="0.3">
      <c r="B18" s="108"/>
      <c r="C18" s="109"/>
      <c r="D18" s="110"/>
      <c r="E18" s="110"/>
      <c r="F18" s="110"/>
      <c r="G18" s="110"/>
      <c r="H18" s="113"/>
    </row>
    <row r="19" spans="2:8" ht="15.6" x14ac:dyDescent="0.3">
      <c r="B19" s="108"/>
      <c r="C19" s="109"/>
      <c r="D19" s="110" t="s">
        <v>280</v>
      </c>
      <c r="E19" s="104" t="s">
        <v>281</v>
      </c>
      <c r="F19" s="110"/>
      <c r="G19" s="110"/>
      <c r="H19" s="125">
        <f>+ बी.एस!F26</f>
        <v>0</v>
      </c>
    </row>
    <row r="20" spans="2:8" ht="15" thickBot="1" x14ac:dyDescent="0.35">
      <c r="B20" s="108"/>
      <c r="C20" s="109"/>
      <c r="D20" s="110"/>
      <c r="E20" s="110" t="s">
        <v>282</v>
      </c>
      <c r="F20" s="110"/>
      <c r="G20" s="110"/>
      <c r="H20" s="113"/>
    </row>
    <row r="21" spans="2:8" ht="15" thickBot="1" x14ac:dyDescent="0.35">
      <c r="B21" s="108"/>
      <c r="C21" s="109"/>
      <c r="D21" s="110"/>
      <c r="E21" s="114" t="s">
        <v>22</v>
      </c>
      <c r="F21" s="115"/>
      <c r="G21" s="116" t="s">
        <v>271</v>
      </c>
      <c r="H21" s="113"/>
    </row>
    <row r="22" spans="2:8" x14ac:dyDescent="0.3">
      <c r="B22" s="108"/>
      <c r="C22" s="109"/>
      <c r="D22" s="110"/>
      <c r="E22" s="126" t="str">
        <f>+ बी.एस!C23</f>
        <v xml:space="preserve"> a थकबाकी खर्च आणि इतर दायित्वे</v>
      </c>
      <c r="F22" s="127"/>
      <c r="G22" s="109">
        <f>+ बी.एस!E23</f>
        <v>9038584.9100000001</v>
      </c>
      <c r="H22" s="113"/>
    </row>
    <row r="23" spans="2:8" x14ac:dyDescent="0.3">
      <c r="B23" s="108"/>
      <c r="C23" s="109"/>
      <c r="D23" s="110"/>
      <c r="E23" s="117" t="str">
        <f>+ बी.एस!C24</f>
        <v> b सभासदांकडून आगाऊ रक्कम मिळाली</v>
      </c>
      <c r="F23" s="118"/>
      <c r="G23" s="109">
        <f>+ बी.एस!E24</f>
        <v>132766.51999999999</v>
      </c>
      <c r="H23" s="113"/>
    </row>
    <row r="24" spans="2:8" x14ac:dyDescent="0.3">
      <c r="B24" s="108"/>
      <c r="C24" s="109"/>
      <c r="D24" s="110"/>
      <c r="E24" s="117" t="str">
        <f>+ बी.एस!C25</f>
        <v> c कर आकारणीसाठी तरतूद</v>
      </c>
      <c r="F24" s="118"/>
      <c r="G24" s="109">
        <f>+ बी.एस!E25</f>
        <v>100500</v>
      </c>
      <c r="H24" s="113"/>
    </row>
    <row r="25" spans="2:8" ht="15" thickBot="1" x14ac:dyDescent="0.35">
      <c r="B25" s="108"/>
      <c r="C25" s="109"/>
      <c r="D25" s="110"/>
      <c r="E25" s="119" t="s">
        <v>283</v>
      </c>
      <c r="F25" s="120"/>
      <c r="G25" s="121">
        <f>SUM(G22:G24)</f>
        <v>9271851.4299999997</v>
      </c>
      <c r="H25" s="113"/>
    </row>
    <row r="26" spans="2:8" ht="15.6" thickTop="1" thickBot="1" x14ac:dyDescent="0.35">
      <c r="B26" s="108"/>
      <c r="C26" s="109"/>
      <c r="D26" s="110"/>
      <c r="E26" s="122"/>
      <c r="F26" s="123"/>
      <c r="G26" s="124"/>
      <c r="H26" s="113"/>
    </row>
    <row r="27" spans="2:8" x14ac:dyDescent="0.3">
      <c r="B27" s="108"/>
      <c r="C27" s="109"/>
      <c r="D27" s="110"/>
      <c r="E27" s="110"/>
      <c r="F27" s="110"/>
      <c r="G27" s="110"/>
      <c r="H27" s="113"/>
    </row>
    <row r="28" spans="2:8" x14ac:dyDescent="0.3">
      <c r="B28" s="108"/>
      <c r="C28" s="109"/>
      <c r="D28" s="110" t="s">
        <v>284</v>
      </c>
      <c r="E28" s="128" t="s">
        <v>285</v>
      </c>
      <c r="F28" s="110"/>
      <c r="G28" s="110"/>
      <c r="H28" s="125">
        <f>+ बी.एस!F29</f>
        <v>5835447.0600000024</v>
      </c>
    </row>
    <row r="29" spans="2:8" x14ac:dyDescent="0.3">
      <c r="B29" s="108"/>
      <c r="C29" s="109"/>
      <c r="D29" s="110"/>
      <c r="E29" s="110"/>
      <c r="F29" s="110"/>
      <c r="G29" s="110"/>
      <c r="H29" s="113"/>
    </row>
    <row r="30" spans="2:8" ht="15" thickBot="1" x14ac:dyDescent="0.35">
      <c r="B30" s="108"/>
      <c r="C30" s="109"/>
      <c r="D30" s="110"/>
      <c r="E30" s="129" t="s">
        <v>290</v>
      </c>
      <c r="F30" s="110"/>
      <c r="G30" s="110"/>
      <c r="H30" s="130" t="e">
        <f>+H28+H19+H17+H8+H5</f>
        <v>#REF!</v>
      </c>
    </row>
    <row r="31" spans="2:8" x14ac:dyDescent="0.3">
      <c r="B31" s="108"/>
      <c r="C31" s="109"/>
      <c r="D31" s="110"/>
      <c r="E31" s="110"/>
      <c r="F31" s="110"/>
      <c r="G31" s="110"/>
      <c r="H31" s="113"/>
    </row>
    <row r="32" spans="2:8" x14ac:dyDescent="0.3">
      <c r="B32" s="108"/>
      <c r="C32" s="109"/>
      <c r="D32" s="110" t="s">
        <v>286</v>
      </c>
      <c r="E32" s="129" t="s">
        <v>287</v>
      </c>
      <c r="F32" s="110"/>
      <c r="G32" s="110"/>
      <c r="H32" s="113" t="e">
        <f>+ बी.एस!L8+ बी.एस!#REF!</f>
        <v>#REF!</v>
      </c>
    </row>
    <row r="33" spans="2:8" ht="21.75" customHeight="1" x14ac:dyDescent="0.3">
      <c r="B33" s="108"/>
      <c r="C33" s="109"/>
      <c r="D33" s="110"/>
      <c r="E33" s="949" t="s">
        <v>364</v>
      </c>
      <c r="F33" s="949"/>
      <c r="G33" s="110"/>
      <c r="H33" s="113"/>
    </row>
    <row r="34" spans="2:8" ht="15" thickBot="1" x14ac:dyDescent="0.35">
      <c r="B34" s="108"/>
      <c r="C34" s="109"/>
      <c r="D34" s="110"/>
      <c r="E34" s="110" t="s">
        <v>289</v>
      </c>
      <c r="F34" s="110"/>
      <c r="G34" s="123">
        <f>+ बी.एस!L8</f>
        <v>0</v>
      </c>
      <c r="H34" s="113"/>
    </row>
    <row r="35" spans="2:8" ht="15" thickBot="1" x14ac:dyDescent="0.35">
      <c r="B35" s="108"/>
      <c r="C35" s="109"/>
      <c r="D35" s="110"/>
      <c r="E35" s="110" t="s">
        <v>362</v>
      </c>
      <c r="F35" s="110"/>
      <c r="G35" s="110"/>
      <c r="H35" s="113"/>
    </row>
    <row r="36" spans="2:8" ht="15" thickBot="1" x14ac:dyDescent="0.35">
      <c r="B36" s="108"/>
      <c r="C36" s="109"/>
      <c r="D36" s="110"/>
      <c r="E36" s="131" t="s">
        <v>288</v>
      </c>
      <c r="F36" s="132"/>
      <c r="G36" s="116" t="s">
        <v>271</v>
      </c>
      <c r="H36" s="113"/>
    </row>
    <row r="37" spans="2:8" x14ac:dyDescent="0.3">
      <c r="B37" s="108"/>
      <c r="C37" s="109"/>
      <c r="D37" s="110"/>
      <c r="E37" s="976" t="str">
        <f>+ बी.एस!I10</f>
        <v xml:space="preserve"> मी - ICICI बँक</v>
      </c>
      <c r="F37" s="977"/>
      <c r="G37" s="109">
        <f>+ बी.एस!K10</f>
        <v>4503708.8</v>
      </c>
      <c r="H37" s="113"/>
    </row>
    <row r="38" spans="2:8" x14ac:dyDescent="0.3">
      <c r="B38" s="108"/>
      <c r="C38" s="109"/>
      <c r="D38" s="110"/>
      <c r="E38" s="963" t="str">
        <f>+ बी.एस!I11</f>
        <v xml:space="preserve"> II - अॅक्सिस बँक लि</v>
      </c>
      <c r="F38" s="964"/>
      <c r="G38" s="109">
        <f>+ बी.एस!K11</f>
        <v>117971</v>
      </c>
      <c r="H38" s="113"/>
    </row>
    <row r="39" spans="2:8" x14ac:dyDescent="0.3">
      <c r="B39" s="108"/>
      <c r="C39" s="109"/>
      <c r="D39" s="110"/>
      <c r="E39" s="963" t="str">
        <f>+ बी.एस!I12</f>
        <v xml:space="preserve"> III - IDFC नोडल खाते</v>
      </c>
      <c r="F39" s="964"/>
      <c r="G39" s="109">
        <f>+ बी.एस!K12</f>
        <v>17024.04</v>
      </c>
      <c r="H39" s="113"/>
    </row>
    <row r="40" spans="2:8" x14ac:dyDescent="0.3">
      <c r="B40" s="108"/>
      <c r="C40" s="109"/>
      <c r="D40" s="110"/>
      <c r="E40" s="963" t="str">
        <f>+ बी.एस!I13</f>
        <v xml:space="preserve"> IV - मुंबई जिल्हा मध्यवर्ती को-ऑप. बँक लि</v>
      </c>
      <c r="F40" s="964"/>
      <c r="G40" s="109">
        <f>+ बी.एस!K13</f>
        <v>192604</v>
      </c>
      <c r="H40" s="113"/>
    </row>
    <row r="41" spans="2:8" ht="15" thickBot="1" x14ac:dyDescent="0.35">
      <c r="B41" s="108"/>
      <c r="C41" s="109"/>
      <c r="D41" s="110"/>
      <c r="E41" s="970" t="s">
        <v>294</v>
      </c>
      <c r="F41" s="971"/>
      <c r="G41" s="134">
        <f>SUM(G37:G40)</f>
        <v>4831307.84</v>
      </c>
      <c r="H41" s="113"/>
    </row>
    <row r="42" spans="2:8" ht="15" thickBot="1" x14ac:dyDescent="0.35">
      <c r="B42" s="108"/>
      <c r="C42" s="109"/>
      <c r="D42" s="110"/>
      <c r="E42" s="968" t="s">
        <v>6</v>
      </c>
      <c r="F42" s="969"/>
      <c r="G42" s="136"/>
      <c r="H42" s="113"/>
    </row>
    <row r="43" spans="2:8" x14ac:dyDescent="0.3">
      <c r="B43" s="108"/>
      <c r="C43" s="109"/>
      <c r="D43" s="110"/>
      <c r="E43" s="110"/>
      <c r="F43" s="110"/>
      <c r="G43" s="110"/>
      <c r="H43" s="113"/>
    </row>
    <row r="44" spans="2:8" x14ac:dyDescent="0.3">
      <c r="B44" s="108"/>
      <c r="C44" s="109"/>
      <c r="D44" s="110" t="s">
        <v>291</v>
      </c>
      <c r="E44" s="129" t="s">
        <v>292</v>
      </c>
      <c r="F44" s="110"/>
      <c r="G44" s="110"/>
      <c r="H44" s="113" t="e">
        <f>+ बी.एस!#REF!+ बी.एस!#REF!+ बी.एस!#REF!</f>
        <v>#REF!</v>
      </c>
    </row>
    <row r="45" spans="2:8" x14ac:dyDescent="0.3">
      <c r="B45" s="108"/>
      <c r="C45" s="109"/>
      <c r="D45" s="110"/>
      <c r="E45" s="137" t="s">
        <v>293</v>
      </c>
      <c r="F45" s="110"/>
      <c r="G45" s="110"/>
      <c r="H45" s="113"/>
    </row>
    <row r="46" spans="2:8" ht="33.75" customHeight="1" thickBot="1" x14ac:dyDescent="0.35">
      <c r="B46" s="108"/>
      <c r="C46" s="109"/>
      <c r="D46" s="110"/>
      <c r="E46" s="949" t="s">
        <v>363</v>
      </c>
      <c r="F46" s="949"/>
      <c r="G46" s="949"/>
      <c r="H46" s="113"/>
    </row>
    <row r="47" spans="2:8" ht="15" thickBot="1" x14ac:dyDescent="0.35">
      <c r="B47" s="108"/>
      <c r="C47" s="109"/>
      <c r="D47" s="110"/>
      <c r="E47" s="956" t="s">
        <v>288</v>
      </c>
      <c r="F47" s="957"/>
      <c r="G47" s="116" t="s">
        <v>271</v>
      </c>
      <c r="H47" s="113"/>
    </row>
    <row r="48" spans="2:8" ht="21.75" customHeight="1" x14ac:dyDescent="0.3">
      <c r="B48" s="108"/>
      <c r="C48" s="109"/>
      <c r="D48" s="110"/>
      <c r="E48" s="972" t="str">
        <f>+ बी.एस!I17</f>
        <v> i अॅक्सिस बँक (वसुल केलेल्या व्याजासह)</v>
      </c>
      <c r="F48" s="973"/>
      <c r="G48" s="109">
        <f>+ बी.एस!K17</f>
        <v>10724020</v>
      </c>
      <c r="H48" s="113"/>
    </row>
    <row r="49" spans="2:8" ht="21" customHeight="1" x14ac:dyDescent="0.3">
      <c r="B49" s="108"/>
      <c r="C49" s="109"/>
      <c r="D49" s="110"/>
      <c r="E49" s="974" t="str">
        <f>+ बी.एस!I18</f>
        <v> ii ICICI बँक (वसुल केलेल्या व्याजासह)</v>
      </c>
      <c r="F49" s="975"/>
      <c r="G49" s="109">
        <f>+ बी.एस!K18</f>
        <v>6529469.5199999996</v>
      </c>
      <c r="H49" s="113"/>
    </row>
    <row r="50" spans="2:8" ht="18" customHeight="1" x14ac:dyDescent="0.3">
      <c r="B50" s="108"/>
      <c r="C50" s="109"/>
      <c r="D50" s="110"/>
      <c r="E50" s="974" t="e">
        <f>+ बी.एस!#REF!</f>
        <v>#REF!</v>
      </c>
      <c r="F50" s="975"/>
      <c r="G50" s="109" t="e">
        <f>+ बी.एस!#REF!</f>
        <v>#REF!</v>
      </c>
      <c r="H50" s="113"/>
    </row>
    <row r="51" spans="2:8" ht="15" thickBot="1" x14ac:dyDescent="0.35">
      <c r="B51" s="108"/>
      <c r="C51" s="109"/>
      <c r="D51" s="110"/>
      <c r="E51" s="965" t="s">
        <v>299</v>
      </c>
      <c r="F51" s="966"/>
      <c r="G51" s="121" t="e">
        <f>SUM(G48:G50)</f>
        <v>#REF!</v>
      </c>
      <c r="H51" s="113"/>
    </row>
    <row r="52" spans="2:8" ht="15.6" thickTop="1" thickBot="1" x14ac:dyDescent="0.35">
      <c r="B52" s="108"/>
      <c r="C52" s="109"/>
      <c r="D52" s="110"/>
      <c r="E52" s="122"/>
      <c r="F52" s="123"/>
      <c r="G52" s="124"/>
      <c r="H52" s="113"/>
    </row>
    <row r="53" spans="2:8" ht="15" thickBot="1" x14ac:dyDescent="0.35">
      <c r="B53" s="153"/>
      <c r="C53" s="124"/>
      <c r="D53" s="123"/>
      <c r="E53" s="123" t="s">
        <v>6</v>
      </c>
      <c r="F53" s="123"/>
      <c r="G53" s="123"/>
      <c r="H53" s="136" t="s">
        <v>6</v>
      </c>
    </row>
    <row r="54" spans="2:8" ht="15" thickBot="1" x14ac:dyDescent="0.35">
      <c r="B54" s="160"/>
      <c r="C54" s="161"/>
      <c r="D54" s="162"/>
      <c r="E54" s="162" t="s">
        <v>295</v>
      </c>
      <c r="F54" s="162"/>
      <c r="G54" s="162"/>
      <c r="H54" s="163"/>
    </row>
    <row r="55" spans="2:8" ht="29.4" thickBot="1" x14ac:dyDescent="0.35">
      <c r="B55" s="108"/>
      <c r="C55" s="109"/>
      <c r="D55" s="110"/>
      <c r="E55" s="139" t="s">
        <v>296</v>
      </c>
      <c r="F55" s="140" t="s">
        <v>300</v>
      </c>
      <c r="G55" s="107" t="s">
        <v>271</v>
      </c>
      <c r="H55" s="113"/>
    </row>
    <row r="56" spans="2:8" x14ac:dyDescent="0.3">
      <c r="B56" s="108"/>
      <c r="C56" s="109"/>
      <c r="D56" s="110"/>
      <c r="E56" s="141" t="s">
        <v>297</v>
      </c>
      <c r="F56" s="108">
        <v>1</v>
      </c>
      <c r="G56" s="113" t="e">
        <f>+ बी.एस!#REF!</f>
        <v>#REF!</v>
      </c>
      <c r="H56" s="113"/>
    </row>
    <row r="57" spans="2:8" x14ac:dyDescent="0.3">
      <c r="B57" s="108"/>
      <c r="C57" s="109"/>
      <c r="D57" s="110"/>
      <c r="E57" s="141" t="s">
        <v>298</v>
      </c>
      <c r="F57" s="108">
        <v>1</v>
      </c>
      <c r="G57" s="113" t="e">
        <f>+ बी.एस!#REF!</f>
        <v>#REF!</v>
      </c>
      <c r="H57" s="113"/>
    </row>
    <row r="58" spans="2:8" ht="15" thickBot="1" x14ac:dyDescent="0.35">
      <c r="B58" s="108"/>
      <c r="C58" s="109"/>
      <c r="D58" s="110"/>
      <c r="E58" s="141" t="s">
        <v>301</v>
      </c>
      <c r="F58" s="109"/>
      <c r="G58" s="121" t="e">
        <f>SUM(G56:G57)</f>
        <v>#REF!</v>
      </c>
      <c r="H58" s="113"/>
    </row>
    <row r="59" spans="2:8" ht="15.6" thickTop="1" thickBot="1" x14ac:dyDescent="0.35">
      <c r="B59" s="108"/>
      <c r="C59" s="109"/>
      <c r="D59" s="110"/>
      <c r="E59" s="122"/>
      <c r="F59" s="124"/>
      <c r="G59" s="136"/>
      <c r="H59" s="113"/>
    </row>
    <row r="60" spans="2:8" x14ac:dyDescent="0.3">
      <c r="B60" s="108"/>
      <c r="C60" s="109"/>
      <c r="D60" s="110"/>
      <c r="E60" s="142" t="s">
        <v>6</v>
      </c>
      <c r="F60" s="110"/>
      <c r="G60" s="110"/>
      <c r="H60" s="113" t="s">
        <v>6</v>
      </c>
    </row>
    <row r="61" spans="2:8" x14ac:dyDescent="0.3">
      <c r="B61" s="108"/>
      <c r="C61" s="109"/>
      <c r="D61" s="110" t="s">
        <v>302</v>
      </c>
      <c r="E61" s="128" t="s">
        <v>312</v>
      </c>
      <c r="F61" s="110"/>
      <c r="G61" s="110"/>
      <c r="H61" s="113" t="str">
        <f>+ बी.एस!L22</f>
        <v xml:space="preserve"/>
      </c>
    </row>
    <row r="62" spans="2:8" ht="30" customHeight="1" x14ac:dyDescent="0.3">
      <c r="B62" s="108"/>
      <c r="C62" s="109"/>
      <c r="D62" s="110"/>
      <c r="E62" s="967" t="s">
        <v>303</v>
      </c>
      <c r="F62" s="967"/>
      <c r="G62" s="110"/>
      <c r="H62" s="113"/>
    </row>
    <row r="63" spans="2:8" ht="15" thickBot="1" x14ac:dyDescent="0.35">
      <c r="B63" s="108"/>
      <c r="C63" s="109"/>
      <c r="D63" s="110"/>
      <c r="E63" s="143" t="s">
        <v>313</v>
      </c>
      <c r="F63" s="110"/>
      <c r="G63" s="110"/>
      <c r="H63" s="113"/>
    </row>
    <row r="64" spans="2:8" ht="15" thickBot="1" x14ac:dyDescent="0.35">
      <c r="B64" s="108"/>
      <c r="C64" s="109"/>
      <c r="D64" s="110"/>
      <c r="E64" s="954" t="s">
        <v>22</v>
      </c>
      <c r="F64" s="955"/>
      <c r="G64" s="116" t="s">
        <v>271</v>
      </c>
      <c r="H64" s="113"/>
    </row>
    <row r="65" spans="2:8" x14ac:dyDescent="0.3">
      <c r="B65" s="108"/>
      <c r="C65" s="109"/>
      <c r="D65" s="110"/>
      <c r="E65" s="144" t="str">
        <f>+ बी.एस!I21</f>
        <v> a सोसायटी देखभाल</v>
      </c>
      <c r="F65" s="110"/>
      <c r="G65" s="109">
        <f>+ बी.एस!L21</f>
        <v>3631788.52</v>
      </c>
      <c r="H65" s="113"/>
    </row>
    <row r="66" spans="2:8" x14ac:dyDescent="0.3">
      <c r="B66" s="108"/>
      <c r="C66" s="109"/>
      <c r="D66" s="110"/>
      <c r="E66" s="145">
        <f>+ बी.एस!I22</f>
        <v>0</v>
      </c>
      <c r="F66" s="110"/>
      <c r="G66" s="109" t="str">
        <f>+ बी.एस!K22</f>
        <v xml:space="preserve"/>
      </c>
      <c r="H66" s="113"/>
    </row>
    <row r="67" spans="2:8" ht="15" thickBot="1" x14ac:dyDescent="0.35">
      <c r="B67" s="108"/>
      <c r="C67" s="109"/>
      <c r="D67" s="110"/>
      <c r="E67" s="133" t="s">
        <v>28</v>
      </c>
      <c r="F67" s="110"/>
      <c r="G67" s="121" t="e">
        <f>+G65+G66</f>
        <v>#VALUE!</v>
      </c>
      <c r="H67" s="113"/>
    </row>
    <row r="68" spans="2:8" ht="15.6" thickTop="1" thickBot="1" x14ac:dyDescent="0.35">
      <c r="B68" s="108"/>
      <c r="C68" s="109"/>
      <c r="D68" s="110"/>
      <c r="E68" s="146"/>
      <c r="F68" s="123"/>
      <c r="G68" s="124"/>
      <c r="H68" s="113"/>
    </row>
    <row r="69" spans="2:8" x14ac:dyDescent="0.3">
      <c r="B69" s="108"/>
      <c r="C69" s="109"/>
      <c r="D69" s="110"/>
      <c r="E69" s="147"/>
      <c r="F69" s="110"/>
      <c r="G69" s="110"/>
      <c r="H69" s="113">
        <f>+ बी.एस!L29</f>
        <v>2573649.06</v>
      </c>
    </row>
    <row r="70" spans="2:8" x14ac:dyDescent="0.3">
      <c r="B70" s="108"/>
      <c r="C70" s="109"/>
      <c r="D70" s="110" t="s">
        <v>304</v>
      </c>
      <c r="E70" s="128" t="s">
        <v>305</v>
      </c>
      <c r="F70" s="110"/>
      <c r="G70" s="110"/>
      <c r="H70" s="113"/>
    </row>
    <row r="71" spans="2:8" ht="15" thickBot="1" x14ac:dyDescent="0.35">
      <c r="B71" s="108"/>
      <c r="C71" s="109"/>
      <c r="D71" s="110"/>
      <c r="E71" s="110" t="s">
        <v>306</v>
      </c>
      <c r="F71" s="110"/>
      <c r="G71" s="110"/>
      <c r="H71" s="113"/>
    </row>
    <row r="72" spans="2:8" ht="15" thickBot="1" x14ac:dyDescent="0.35">
      <c r="B72" s="108"/>
      <c r="C72" s="109"/>
      <c r="D72" s="110"/>
      <c r="E72" s="131" t="s">
        <v>22</v>
      </c>
      <c r="F72" s="132"/>
      <c r="G72" s="116" t="s">
        <v>271</v>
      </c>
      <c r="H72" s="113"/>
    </row>
    <row r="73" spans="2:8" x14ac:dyDescent="0.3">
      <c r="B73" s="108"/>
      <c r="C73" s="109"/>
      <c r="D73" s="110"/>
      <c r="E73" s="145" t="e">
        <f>+ बी.एस!#REF!</f>
        <v>#REF!</v>
      </c>
      <c r="F73" s="110"/>
      <c r="G73" s="109" t="e">
        <f>+ बी.एस!#REF!</f>
        <v>#REF!</v>
      </c>
      <c r="H73" s="113"/>
    </row>
    <row r="74" spans="2:8" x14ac:dyDescent="0.3">
      <c r="B74" s="108"/>
      <c r="C74" s="109"/>
      <c r="D74" s="110"/>
      <c r="E74" s="145" t="str">
        <f>+ बी.एस!I25</f>
        <v> a. आगाऊ कर आणि TDS</v>
      </c>
      <c r="F74" s="110"/>
      <c r="G74" s="109">
        <f>+ बी.एस!K25</f>
        <v>105960</v>
      </c>
      <c r="H74" s="113"/>
    </row>
    <row r="75" spans="2:8" x14ac:dyDescent="0.3">
      <c r="B75" s="108"/>
      <c r="C75" s="109"/>
      <c r="D75" s="110"/>
      <c r="E75" s="145" t="str">
        <f>+ बी.एस!I27</f>
        <v> c. प्रीपेड खर्च</v>
      </c>
      <c r="F75" s="110"/>
      <c r="G75" s="109">
        <f>+ बी.एस!K27</f>
        <v>1275961</v>
      </c>
      <c r="H75" s="113"/>
    </row>
    <row r="76" spans="2:8" x14ac:dyDescent="0.3">
      <c r="B76" s="108"/>
      <c r="C76" s="109"/>
      <c r="D76" s="110"/>
      <c r="E76" s="145" t="str">
        <f>+ बी.एस!I29</f>
        <v> e इतर प्राप्य</v>
      </c>
      <c r="F76" s="110"/>
      <c r="G76" s="109">
        <f>+ बी.एस!K29</f>
        <v>8898</v>
      </c>
      <c r="H76" s="113"/>
    </row>
    <row r="77" spans="2:8" ht="15" thickBot="1" x14ac:dyDescent="0.35">
      <c r="B77" s="108"/>
      <c r="C77" s="109"/>
      <c r="D77" s="110"/>
      <c r="E77" s="133" t="s">
        <v>283</v>
      </c>
      <c r="F77" s="110"/>
      <c r="G77" s="121" t="e">
        <f>SUM(G73:G76)</f>
        <v>#REF!</v>
      </c>
      <c r="H77" s="113"/>
    </row>
    <row r="78" spans="2:8" ht="15.6" thickTop="1" thickBot="1" x14ac:dyDescent="0.35">
      <c r="B78" s="108"/>
      <c r="C78" s="109"/>
      <c r="D78" s="110"/>
      <c r="E78" s="122" t="s">
        <v>6</v>
      </c>
      <c r="F78" s="123"/>
      <c r="G78" s="124"/>
      <c r="H78" s="113"/>
    </row>
    <row r="79" spans="2:8" x14ac:dyDescent="0.3">
      <c r="B79" s="108"/>
      <c r="C79" s="109"/>
      <c r="D79" s="110"/>
      <c r="E79" s="110" t="s">
        <v>6</v>
      </c>
      <c r="F79" s="110"/>
      <c r="G79" s="110"/>
      <c r="H79" s="113" t="s">
        <v>6</v>
      </c>
    </row>
    <row r="80" spans="2:8" x14ac:dyDescent="0.3">
      <c r="B80" s="108"/>
      <c r="C80" s="109"/>
      <c r="D80" s="110" t="s">
        <v>307</v>
      </c>
      <c r="E80" s="128" t="s">
        <v>308</v>
      </c>
      <c r="F80" s="110"/>
      <c r="G80" s="110"/>
      <c r="H80" s="113">
        <f>+ बी.एस!L32</f>
        <v>106932.54999999999</v>
      </c>
    </row>
    <row r="81" spans="2:9" ht="15" thickBot="1" x14ac:dyDescent="0.35">
      <c r="B81" s="108"/>
      <c r="C81" s="109"/>
      <c r="D81" s="110"/>
      <c r="E81" s="142" t="s">
        <v>309</v>
      </c>
      <c r="F81" s="110"/>
      <c r="G81" s="110"/>
      <c r="H81" s="113"/>
    </row>
    <row r="82" spans="2:9" ht="15" thickBot="1" x14ac:dyDescent="0.35">
      <c r="B82" s="108"/>
      <c r="C82" s="109"/>
      <c r="D82" s="110"/>
      <c r="E82" s="961" t="s">
        <v>310</v>
      </c>
      <c r="F82" s="962"/>
      <c r="G82" s="116" t="s">
        <v>271</v>
      </c>
      <c r="H82" s="113"/>
    </row>
    <row r="83" spans="2:9" x14ac:dyDescent="0.3">
      <c r="B83" s="108"/>
      <c r="C83" s="109"/>
      <c r="D83" s="110"/>
      <c r="E83" s="963" t="e">
        <f>+ बी.एस!#REF!</f>
        <v>#REF!</v>
      </c>
      <c r="F83" s="964"/>
      <c r="G83" s="109" t="e">
        <f>+ बी.एस!#REF!</f>
        <v>#REF!</v>
      </c>
      <c r="H83" s="113"/>
    </row>
    <row r="84" spans="2:9" x14ac:dyDescent="0.3">
      <c r="B84" s="108"/>
      <c r="C84" s="109"/>
      <c r="D84" s="110"/>
      <c r="E84" s="963" t="str">
        <f>+ बी.एस!I32</f>
        <v> a इतर स्थिर मालमत्ता</v>
      </c>
      <c r="F84" s="964"/>
      <c r="G84" s="109">
        <f>+ बी.एस!K32</f>
        <v>0</v>
      </c>
      <c r="H84" s="113"/>
    </row>
    <row r="85" spans="2:9" ht="15" thickBot="1" x14ac:dyDescent="0.35">
      <c r="B85" s="108"/>
      <c r="C85" s="109"/>
      <c r="D85" s="110"/>
      <c r="E85" s="965" t="s">
        <v>28</v>
      </c>
      <c r="F85" s="966"/>
      <c r="G85" s="121" t="e">
        <f>SUM(G83:G84)</f>
        <v>#REF!</v>
      </c>
      <c r="H85" s="113"/>
    </row>
    <row r="86" spans="2:9" ht="15.6" thickTop="1" thickBot="1" x14ac:dyDescent="0.35">
      <c r="B86" s="108"/>
      <c r="C86" s="109"/>
      <c r="D86" s="110"/>
      <c r="E86" s="122"/>
      <c r="F86" s="123"/>
      <c r="G86" s="124"/>
      <c r="H86" s="113"/>
    </row>
    <row r="87" spans="2:9" x14ac:dyDescent="0.3">
      <c r="B87" s="108"/>
      <c r="C87" s="109"/>
      <c r="D87" s="110"/>
      <c r="E87" s="110" t="s">
        <v>6</v>
      </c>
      <c r="F87" s="110"/>
      <c r="G87" s="110" t="s">
        <v>6</v>
      </c>
      <c r="H87" s="113" t="s">
        <v>6</v>
      </c>
    </row>
    <row r="88" spans="2:9" ht="29.4" thickBot="1" x14ac:dyDescent="0.35">
      <c r="B88" s="108"/>
      <c r="C88" s="109"/>
      <c r="D88" s="110"/>
      <c r="E88" s="112" t="s">
        <v>314</v>
      </c>
      <c r="F88" s="110"/>
      <c r="G88" s="110"/>
      <c r="H88" s="113"/>
    </row>
    <row r="89" spans="2:9" ht="43.8" thickBot="1" x14ac:dyDescent="0.35">
      <c r="B89" s="108"/>
      <c r="C89" s="109"/>
      <c r="D89" s="110"/>
      <c r="E89" s="131" t="s">
        <v>315</v>
      </c>
      <c r="F89" s="140" t="s">
        <v>176</v>
      </c>
      <c r="G89" s="110"/>
      <c r="H89" s="113"/>
    </row>
    <row r="90" spans="2:9" x14ac:dyDescent="0.3">
      <c r="B90" s="108"/>
      <c r="C90" s="109"/>
      <c r="D90" s="110"/>
      <c r="E90" s="141" t="s">
        <v>316</v>
      </c>
      <c r="F90" s="148">
        <v>0.1</v>
      </c>
      <c r="G90" s="110"/>
      <c r="H90" s="113"/>
    </row>
    <row r="91" spans="2:9" x14ac:dyDescent="0.3">
      <c r="B91" s="108"/>
      <c r="C91" s="109"/>
      <c r="D91" s="110"/>
      <c r="E91" s="141" t="s">
        <v>317</v>
      </c>
      <c r="F91" s="148">
        <v>0.15</v>
      </c>
      <c r="G91" s="110"/>
      <c r="H91" s="113"/>
    </row>
    <row r="92" spans="2:9" ht="15" thickBot="1" x14ac:dyDescent="0.35">
      <c r="B92" s="108"/>
      <c r="C92" s="109"/>
      <c r="D92" s="110"/>
      <c r="E92" s="149" t="s">
        <v>318</v>
      </c>
      <c r="F92" s="150">
        <v>0.4</v>
      </c>
      <c r="G92" s="110"/>
      <c r="H92" s="113"/>
    </row>
    <row r="93" spans="2:9" x14ac:dyDescent="0.3">
      <c r="B93" s="108"/>
      <c r="C93" s="109"/>
      <c r="D93" s="110"/>
      <c r="E93" s="142"/>
      <c r="F93" s="151"/>
      <c r="G93" s="110"/>
      <c r="H93" s="113"/>
    </row>
    <row r="94" spans="2:9" ht="15" thickBot="1" x14ac:dyDescent="0.35">
      <c r="B94" s="108"/>
      <c r="C94" s="109"/>
      <c r="D94" s="110"/>
      <c r="E94" s="128" t="s">
        <v>311</v>
      </c>
      <c r="F94" s="110"/>
      <c r="G94" s="110"/>
      <c r="H94" s="130" t="e">
        <f>SUM(H32:H92)</f>
        <v>#REF!</v>
      </c>
      <c r="I94" s="92" t="s">
        <v>6</v>
      </c>
    </row>
    <row r="95" spans="2:9" x14ac:dyDescent="0.3">
      <c r="B95" s="108"/>
      <c r="C95" s="109"/>
      <c r="D95" s="110"/>
      <c r="E95" s="128"/>
      <c r="F95" s="110"/>
      <c r="G95" s="110"/>
      <c r="H95" s="113"/>
    </row>
    <row r="96" spans="2:9" x14ac:dyDescent="0.3">
      <c r="B96" s="108"/>
      <c r="C96" s="109"/>
      <c r="D96" s="110" t="s">
        <v>374</v>
      </c>
      <c r="E96" s="128" t="s">
        <v>327</v>
      </c>
      <c r="F96" s="110"/>
      <c r="G96" s="110"/>
      <c r="H96" s="113"/>
    </row>
    <row r="97" spans="2:8" ht="15" thickBot="1" x14ac:dyDescent="0.35">
      <c r="B97" s="108"/>
      <c r="C97" s="109"/>
      <c r="D97" s="110"/>
      <c r="E97" s="152" t="s">
        <v>328</v>
      </c>
      <c r="F97" s="110"/>
      <c r="G97" s="110"/>
      <c r="H97" s="136">
        <f/>
        <v>7677396.0600000024</v>
      </c>
    </row>
    <row r="98" spans="2:8" ht="15" thickBot="1" x14ac:dyDescent="0.35">
      <c r="B98" s="153"/>
      <c r="C98" s="124"/>
      <c r="D98" s="123"/>
      <c r="E98" s="154"/>
      <c r="F98" s="123"/>
      <c r="G98" s="123"/>
      <c r="H98" s="136"/>
    </row>
    <row r="99" spans="2:8" ht="31.2" x14ac:dyDescent="0.3">
      <c r="B99" s="111">
        <v>2</v>
      </c>
      <c r="C99" s="105" t="s">
        <v>319</v>
      </c>
      <c r="D99" s="110" t="s">
        <v>320</v>
      </c>
      <c r="E99" s="110" t="s">
        <v>321</v>
      </c>
      <c r="F99" s="110"/>
      <c r="G99" s="110"/>
      <c r="H99" s="113"/>
    </row>
    <row r="100" spans="2:8" x14ac:dyDescent="0.3">
      <c r="B100" s="108"/>
      <c r="C100" s="109"/>
      <c r="D100" s="110"/>
      <c r="E100" s="142" t="s">
        <v>322</v>
      </c>
      <c r="F100" s="110"/>
      <c r="G100" s="110"/>
      <c r="H100" s="113"/>
    </row>
    <row r="101" spans="2:8" x14ac:dyDescent="0.3">
      <c r="B101" s="108"/>
      <c r="C101" s="109"/>
      <c r="D101" s="110"/>
      <c r="E101" s="110"/>
      <c r="F101" s="110"/>
      <c r="G101" s="110"/>
      <c r="H101" s="113"/>
    </row>
    <row r="102" spans="2:8" ht="93.75" customHeight="1" x14ac:dyDescent="0.3">
      <c r="B102" s="108"/>
      <c r="C102" s="109"/>
      <c r="D102" s="288" t="s">
        <v>323</v>
      </c>
      <c r="E102" s="943" t="s">
        <v>367</v>
      </c>
      <c r="F102" s="943"/>
      <c r="G102" s="943"/>
      <c r="H102" s="113"/>
    </row>
    <row r="103" spans="2:8" x14ac:dyDescent="0.3">
      <c r="B103" s="108"/>
      <c r="C103" s="109"/>
      <c r="D103" s="110"/>
      <c r="E103" s="110" t="s">
        <v>6</v>
      </c>
      <c r="F103" s="110"/>
      <c r="G103" s="110"/>
      <c r="H103" s="113"/>
    </row>
    <row r="104" spans="2:8" ht="85.5" customHeight="1" x14ac:dyDescent="0.3">
      <c r="B104" s="108"/>
      <c r="C104" s="109"/>
      <c r="D104" s="288" t="s">
        <v>333</v>
      </c>
      <c r="E104" s="943" t="s">
        <v>368</v>
      </c>
      <c r="F104" s="943"/>
      <c r="G104" s="943"/>
      <c r="H104" s="113"/>
    </row>
    <row r="105" spans="2:8" ht="15" thickBot="1" x14ac:dyDescent="0.35">
      <c r="B105" s="153"/>
      <c r="C105" s="124"/>
      <c r="D105" s="123"/>
      <c r="E105" s="123"/>
      <c r="F105" s="123"/>
      <c r="G105" s="123"/>
      <c r="H105" s="136"/>
    </row>
    <row r="106" spans="2:8" ht="31.2" x14ac:dyDescent="0.3">
      <c r="B106" s="164">
        <v>3</v>
      </c>
      <c r="C106" s="165" t="s">
        <v>324</v>
      </c>
      <c r="D106" s="162" t="s">
        <v>320</v>
      </c>
      <c r="E106" s="166" t="s">
        <v>373</v>
      </c>
      <c r="F106" s="162"/>
      <c r="G106" s="162"/>
      <c r="H106" s="163"/>
    </row>
    <row r="107" spans="2:8" x14ac:dyDescent="0.3">
      <c r="B107" s="108"/>
      <c r="C107" s="109"/>
      <c r="D107" s="110"/>
      <c r="E107" s="110"/>
      <c r="F107" s="110"/>
      <c r="G107" s="110"/>
      <c r="H107" s="113"/>
    </row>
    <row r="108" spans="2:8" x14ac:dyDescent="0.3">
      <c r="B108" s="108"/>
      <c r="C108" s="109"/>
      <c r="D108" s="110" t="s">
        <v>323</v>
      </c>
      <c r="E108" s="110" t="s">
        <v>325</v>
      </c>
      <c r="F108" s="110"/>
      <c r="G108" s="110"/>
      <c r="H108" s="113"/>
    </row>
    <row r="109" spans="2:8" ht="15" thickBot="1" x14ac:dyDescent="0.35">
      <c r="B109" s="153"/>
      <c r="C109" s="124"/>
      <c r="D109" s="123"/>
      <c r="E109" s="123"/>
      <c r="F109" s="123"/>
      <c r="G109" s="123"/>
      <c r="H109" s="136"/>
    </row>
    <row r="110" spans="2:8" ht="46.8" x14ac:dyDescent="0.3">
      <c r="B110" s="111">
        <v>4</v>
      </c>
      <c r="C110" s="105" t="s">
        <v>326</v>
      </c>
      <c r="D110" s="110"/>
      <c r="E110" s="110" t="s">
        <v>330</v>
      </c>
      <c r="F110" s="110"/>
      <c r="G110" s="110"/>
      <c r="H110" s="113"/>
    </row>
    <row r="111" spans="2:8" ht="15" thickBot="1" x14ac:dyDescent="0.35">
      <c r="B111" s="153"/>
      <c r="C111" s="124"/>
      <c r="D111" s="123"/>
      <c r="E111" s="123"/>
      <c r="F111" s="123"/>
      <c r="G111" s="123"/>
      <c r="H111" s="136"/>
    </row>
    <row r="112" spans="2:8" ht="46.8" x14ac:dyDescent="0.3">
      <c r="B112" s="111">
        <v>5</v>
      </c>
      <c r="C112" s="105" t="s">
        <v>329</v>
      </c>
      <c r="D112" s="110"/>
      <c r="E112" s="110" t="s">
        <v>330</v>
      </c>
      <c r="F112" s="110"/>
      <c r="G112" s="110"/>
      <c r="H112" s="113"/>
    </row>
    <row r="113" spans="2:8" ht="15" thickBot="1" x14ac:dyDescent="0.35">
      <c r="B113" s="153"/>
      <c r="C113" s="124"/>
      <c r="D113" s="123"/>
      <c r="E113" s="123"/>
      <c r="F113" s="123"/>
      <c r="G113" s="123"/>
      <c r="H113" s="136"/>
    </row>
    <row r="114" spans="2:8" ht="43.2" x14ac:dyDescent="0.3">
      <c r="B114" s="111">
        <v>6</v>
      </c>
      <c r="C114" s="105" t="s">
        <v>331</v>
      </c>
      <c r="D114" s="157" t="s">
        <v>304</v>
      </c>
      <c r="E114" s="112" t="s">
        <v>345</v>
      </c>
      <c r="F114" s="110"/>
      <c r="G114" s="110"/>
      <c r="H114" s="113"/>
    </row>
    <row r="115" spans="2:8" ht="28.8" x14ac:dyDescent="0.3">
      <c r="B115" s="108"/>
      <c r="C115" s="109"/>
      <c r="D115" s="157" t="s">
        <v>323</v>
      </c>
      <c r="E115" s="112" t="s">
        <v>332</v>
      </c>
      <c r="F115" s="110"/>
      <c r="G115" s="110"/>
      <c r="H115" s="113"/>
    </row>
    <row r="116" spans="2:8" x14ac:dyDescent="0.3">
      <c r="B116" s="108"/>
      <c r="C116" s="109"/>
      <c r="D116" s="157" t="s">
        <v>333</v>
      </c>
      <c r="E116" s="110" t="s">
        <v>334</v>
      </c>
      <c r="F116" s="110"/>
      <c r="G116" s="110"/>
      <c r="H116" s="113"/>
    </row>
    <row r="117" spans="2:8" ht="28.8" x14ac:dyDescent="0.3">
      <c r="B117" s="108"/>
      <c r="C117" s="109"/>
      <c r="D117" s="157" t="s">
        <v>335</v>
      </c>
      <c r="E117" s="112" t="s">
        <v>336</v>
      </c>
      <c r="F117" s="110"/>
      <c r="G117" s="110"/>
      <c r="H117" s="113"/>
    </row>
    <row r="118" spans="2:8" ht="28.8" x14ac:dyDescent="0.3">
      <c r="B118" s="108"/>
      <c r="C118" s="109"/>
      <c r="D118" s="157" t="s">
        <v>337</v>
      </c>
      <c r="E118" s="112" t="s">
        <v>338</v>
      </c>
      <c r="F118" s="110"/>
      <c r="G118" s="110"/>
      <c r="H118" s="113"/>
    </row>
    <row r="119" spans="2:8" ht="43.2" x14ac:dyDescent="0.3">
      <c r="B119" s="108"/>
      <c r="C119" s="109"/>
      <c r="D119" s="157" t="s">
        <v>339</v>
      </c>
      <c r="E119" s="112" t="s">
        <v>340</v>
      </c>
      <c r="F119" s="110"/>
      <c r="G119" s="110"/>
      <c r="H119" s="113"/>
    </row>
    <row r="120" spans="2:8" ht="28.8" x14ac:dyDescent="0.3">
      <c r="B120" s="108"/>
      <c r="C120" s="109"/>
      <c r="D120" s="157" t="s">
        <v>341</v>
      </c>
      <c r="E120" s="112" t="s">
        <v>343</v>
      </c>
      <c r="F120" s="110"/>
      <c r="G120" s="110"/>
      <c r="H120" s="113"/>
    </row>
    <row r="121" spans="2:8" x14ac:dyDescent="0.3">
      <c r="B121" s="108"/>
      <c r="C121" s="109"/>
      <c r="D121" s="157" t="s">
        <v>344</v>
      </c>
      <c r="E121" s="110" t="s">
        <v>342</v>
      </c>
      <c r="F121" s="110"/>
      <c r="G121" s="110"/>
      <c r="H121" s="113"/>
    </row>
    <row r="122" spans="2:8" ht="15" thickBot="1" x14ac:dyDescent="0.35">
      <c r="B122" s="153"/>
      <c r="C122" s="124"/>
      <c r="D122" s="123"/>
      <c r="E122" s="123"/>
      <c r="F122" s="123"/>
      <c r="G122" s="123"/>
      <c r="H122" s="136"/>
    </row>
    <row r="123" spans="2:8" ht="15" thickBot="1" x14ac:dyDescent="0.35"/>
    <row r="124" spans="2:8" x14ac:dyDescent="0.3">
      <c r="B124" s="951" t="s">
        <v>346</v>
      </c>
      <c r="C124" s="952"/>
      <c r="D124" s="952"/>
      <c r="E124" s="952"/>
      <c r="F124" s="952"/>
      <c r="G124" s="952"/>
      <c r="H124" s="953"/>
    </row>
    <row r="125" spans="2:8" x14ac:dyDescent="0.3">
      <c r="B125" s="167" t="s">
        <v>348</v>
      </c>
      <c r="C125" s="110"/>
      <c r="D125" s="110"/>
      <c r="E125" s="110"/>
      <c r="F125" s="110"/>
      <c r="G125" s="110"/>
      <c r="H125" s="113"/>
    </row>
    <row r="126" spans="2:8" x14ac:dyDescent="0.3">
      <c r="B126" s="167" t="s">
        <v>349</v>
      </c>
      <c r="C126" s="110"/>
      <c r="D126" s="110"/>
      <c r="E126" s="110"/>
      <c r="F126" s="110"/>
      <c r="G126" s="110"/>
      <c r="H126" s="113"/>
    </row>
    <row r="127" spans="2:8" ht="15" thickBot="1" x14ac:dyDescent="0.35">
      <c r="B127" s="135"/>
      <c r="C127" s="123"/>
      <c r="D127" s="123"/>
      <c r="E127" s="123"/>
      <c r="F127" s="123"/>
      <c r="G127" s="123"/>
      <c r="H127" s="136"/>
    </row>
    <row r="128" spans="2:8" ht="15.6" x14ac:dyDescent="0.3">
      <c r="B128" s="959" t="s">
        <v>350</v>
      </c>
      <c r="C128" s="960"/>
      <c r="D128" s="162"/>
      <c r="E128" s="162"/>
      <c r="F128" s="162"/>
      <c r="G128" s="162"/>
      <c r="H128" s="163"/>
    </row>
    <row r="129" spans="2:8" ht="15.6" x14ac:dyDescent="0.3">
      <c r="B129" s="944" t="s">
        <v>351</v>
      </c>
      <c r="C129" s="945"/>
      <c r="D129" s="110"/>
      <c r="E129" s="110"/>
      <c r="F129" s="110"/>
      <c r="G129" s="110"/>
      <c r="H129" s="113"/>
    </row>
    <row r="130" spans="2:8" ht="15.6" x14ac:dyDescent="0.3">
      <c r="B130" s="944" t="s">
        <v>352</v>
      </c>
      <c r="C130" s="945"/>
      <c r="D130" s="110"/>
      <c r="E130" s="110"/>
      <c r="F130" s="110"/>
      <c r="G130" s="110"/>
      <c r="H130" s="113"/>
    </row>
    <row r="131" spans="2:8" ht="15.6" x14ac:dyDescent="0.3">
      <c r="B131" s="168"/>
      <c r="C131" s="169"/>
      <c r="D131" s="110"/>
      <c r="E131" s="110"/>
      <c r="F131" s="110"/>
      <c r="G131" s="110"/>
      <c r="H131" s="113"/>
    </row>
    <row r="132" spans="2:8" ht="15.6" x14ac:dyDescent="0.3">
      <c r="B132" s="168"/>
      <c r="C132" s="169"/>
      <c r="D132" s="110"/>
      <c r="E132" s="110"/>
      <c r="F132" s="110"/>
      <c r="G132" s="110"/>
      <c r="H132" s="113"/>
    </row>
    <row r="133" spans="2:8" ht="15.6" x14ac:dyDescent="0.3">
      <c r="B133" s="944" t="s">
        <v>353</v>
      </c>
      <c r="C133" s="945"/>
      <c r="D133" s="110"/>
      <c r="E133" s="110"/>
      <c r="F133" s="110"/>
      <c r="G133" s="110"/>
      <c r="H133" s="113"/>
    </row>
    <row r="134" spans="2:8" ht="15.6" x14ac:dyDescent="0.3">
      <c r="B134" s="944" t="s">
        <v>354</v>
      </c>
      <c r="C134" s="945"/>
      <c r="D134" s="110"/>
      <c r="E134" s="110"/>
      <c r="F134" s="110"/>
      <c r="G134" s="110"/>
      <c r="H134" s="113"/>
    </row>
    <row r="135" spans="2:8" ht="15.6" x14ac:dyDescent="0.3">
      <c r="B135" s="944" t="s">
        <v>355</v>
      </c>
      <c r="C135" s="945"/>
      <c r="D135" s="110"/>
      <c r="E135" s="110"/>
      <c r="F135" s="110"/>
      <c r="G135" s="110"/>
      <c r="H135" s="113"/>
    </row>
    <row r="136" spans="2:8" x14ac:dyDescent="0.3">
      <c r="B136" s="138" t="s">
        <v>356</v>
      </c>
      <c r="C136" s="110"/>
      <c r="D136" s="110"/>
      <c r="E136" s="110"/>
      <c r="F136" s="110"/>
      <c r="G136" s="110"/>
      <c r="H136" s="113"/>
    </row>
    <row r="137" spans="2:8" ht="15" thickBot="1" x14ac:dyDescent="0.35">
      <c r="B137" s="135" t="s">
        <v>244</v>
      </c>
      <c r="C137" s="123" t="s">
        <v>372</v>
      </c>
      <c r="D137" s="123"/>
      <c r="E137" s="123"/>
      <c r="F137" s="123"/>
      <c r="G137" s="123"/>
      <c r="H137" s="136"/>
    </row>
  </sheetData>
  <mergeCells count="34">
    <mergeCell ref="E37:F37"/>
    <mergeCell ref="E38:F38"/>
    <mergeCell ref="E39:F39"/>
    <mergeCell ref="E40:F40"/>
    <mergeCell ref="F5:G5"/>
    <mergeCell ref="E8:G8"/>
    <mergeCell ref="E46:G46"/>
    <mergeCell ref="E62:F62"/>
    <mergeCell ref="E42:F42"/>
    <mergeCell ref="E41:F41"/>
    <mergeCell ref="E48:F48"/>
    <mergeCell ref="E49:F49"/>
    <mergeCell ref="E50:F50"/>
    <mergeCell ref="E51:F51"/>
    <mergeCell ref="E64:F64"/>
    <mergeCell ref="E47:F47"/>
    <mergeCell ref="B1:H1"/>
    <mergeCell ref="B128:C128"/>
    <mergeCell ref="B129:C129"/>
    <mergeCell ref="B130:C130"/>
    <mergeCell ref="E82:F82"/>
    <mergeCell ref="E83:F83"/>
    <mergeCell ref="E84:F84"/>
    <mergeCell ref="E85:F85"/>
    <mergeCell ref="E102:G102"/>
    <mergeCell ref="E104:G104"/>
    <mergeCell ref="B133:C133"/>
    <mergeCell ref="B134:C134"/>
    <mergeCell ref="B135:C135"/>
    <mergeCell ref="B2:H2"/>
    <mergeCell ref="D3:G3"/>
    <mergeCell ref="E33:F33"/>
    <mergeCell ref="E17:G17"/>
    <mergeCell ref="B124:H124"/>
  </mergeCells>
  <pageMargins left="0.31496062992125984" right="0.31496062992125984" top="0.74803149606299213" bottom="0.74803149606299213" header="0.31496062992125984" footer="0.31496062992125984"/>
  <pageSetup paperSize="9" scale="75"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6"/>
  <sheetViews>
    <sheetView workbookViewId="0">
      <selection activeCell="A4" sqref="A4:D4"/>
    </sheetView>
  </sheetViews>
  <sheetFormatPr defaultRowHeight="14.4" x14ac:dyDescent="0.3"/>
  <cols>
    <col min="2" max="2" width="44.5546875" bestFit="1" customWidth="1"/>
    <col min="3" max="3" width="11.33203125" bestFit="1" customWidth="1"/>
    <col min="4" max="4" width="19.44140625" bestFit="1" customWidth="1"/>
    <col min="5" max="5" width="9" bestFit="1" customWidth="1"/>
  </cols>
  <sheetData>
    <row r="2" spans="1:5" x14ac:dyDescent="0.3">
      <c r="B2" s="155" t="s">
        <v>357</v>
      </c>
      <c r="C2" s="92"/>
      <c r="D2" s="92"/>
      <c r="E2" s="92"/>
    </row>
    <row r="3" spans="1:5" x14ac:dyDescent="0.3">
      <c r="B3" s="155" t="s">
        <v>358</v>
      </c>
      <c r="C3" s="92"/>
      <c r="D3" s="92"/>
      <c r="E3" s="92"/>
    </row>
    <row r="4" spans="1:5" ht="28.8" x14ac:dyDescent="0.3">
      <c r="A4" s="170" t="s">
        <v>359</v>
      </c>
      <c r="B4" s="171" t="s">
        <v>22</v>
      </c>
      <c r="C4" s="171" t="s">
        <v>360</v>
      </c>
      <c r="D4" s="92" t="s">
        <v>271</v>
      </c>
    </row>
    <row r="5" spans="1:5" x14ac:dyDescent="0.3">
      <c r="B5" s="106"/>
      <c r="C5" s="92"/>
      <c r="D5" s="92"/>
      <c r="E5" s="92"/>
    </row>
    <row r="6" spans="1:5" x14ac:dyDescent="0.3">
      <c r="B6" s="106"/>
      <c r="C6" s="92"/>
      <c r="D6" s="92"/>
      <c r="E6" s="92"/>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H24"/>
  <sheetViews>
    <sheetView topLeftCell="A2" workbookViewId="0">
      <selection activeCell="A22" sqref="A22"/>
    </sheetView>
  </sheetViews>
  <sheetFormatPr defaultRowHeight="14.4" x14ac:dyDescent="0.3"/>
  <sheetData>
    <row r="3" spans="2:8" x14ac:dyDescent="0.3">
      <c r="B3" s="71" t="s">
        <v>190</v>
      </c>
    </row>
    <row r="4" spans="2:8" x14ac:dyDescent="0.3">
      <c r="B4" s="71" t="s">
        <v>191</v>
      </c>
    </row>
    <row r="5" spans="2:8" x14ac:dyDescent="0.3">
      <c r="B5" s="71" t="s">
        <v>192</v>
      </c>
      <c r="E5" s="52" t="s">
        <v>175</v>
      </c>
    </row>
    <row r="6" spans="2:8" x14ac:dyDescent="0.3">
      <c r="B6" s="71" t="s">
        <v>193</v>
      </c>
    </row>
    <row r="7" spans="2:8" x14ac:dyDescent="0.3">
      <c r="B7" s="71" t="s">
        <v>194</v>
      </c>
    </row>
    <row r="8" spans="2:8" x14ac:dyDescent="0.3">
      <c r="B8" s="71" t="s">
        <v>188</v>
      </c>
      <c r="C8" s="52" t="s">
        <v>175</v>
      </c>
      <c r="H8" s="68" t="s">
        <v>189</v>
      </c>
    </row>
    <row r="9" spans="2:8" x14ac:dyDescent="0.3">
      <c r="B9" s="71" t="s">
        <v>188</v>
      </c>
      <c r="C9" s="69" t="e">
        <f>+ बी.एस!#REF!</f>
        <v>#REF!</v>
      </c>
      <c r="H9" s="68" t="s">
        <v>189</v>
      </c>
    </row>
    <row r="10" spans="2:8" x14ac:dyDescent="0.3">
      <c r="B10" s="72" t="s">
        <v>195</v>
      </c>
    </row>
    <row r="11" spans="2:8" x14ac:dyDescent="0.3">
      <c r="B11" s="72" t="s">
        <v>196</v>
      </c>
    </row>
    <row r="12" spans="2:8" x14ac:dyDescent="0.3">
      <c r="B12" s="72" t="s">
        <v>197</v>
      </c>
    </row>
    <row r="13" spans="2:8" x14ac:dyDescent="0.3">
      <c r="B13" s="72" t="s">
        <v>198</v>
      </c>
    </row>
    <row r="14" spans="2:8" x14ac:dyDescent="0.3">
      <c r="B14" s="72" t="s">
        <v>199</v>
      </c>
    </row>
    <row r="15" spans="2:8" x14ac:dyDescent="0.3">
      <c r="B15" s="72" t="s">
        <v>200</v>
      </c>
    </row>
    <row r="16" spans="2:8" x14ac:dyDescent="0.3">
      <c r="B16" s="70" t="s">
        <v>201</v>
      </c>
    </row>
    <row r="20" spans="2:4" x14ac:dyDescent="0.3">
      <c r="B20" s="68" t="s">
        <v>226</v>
      </c>
    </row>
    <row r="22" spans="2:4" x14ac:dyDescent="0.3">
      <c r="B22" s="68" t="s">
        <v>227</v>
      </c>
      <c r="D22">
        <v>9865</v>
      </c>
    </row>
    <row r="23" spans="2:4" x14ac:dyDescent="0.3">
      <c r="B23" s="68" t="s">
        <v>228</v>
      </c>
    </row>
    <row r="24" spans="2:4" x14ac:dyDescent="0.3">
      <c r="B24" s="68" t="s">
        <v>229</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E13"/>
  <sheetViews>
    <sheetView workbookViewId="0">
      <selection activeCell="C15" sqref="C15"/>
    </sheetView>
  </sheetViews>
  <sheetFormatPr defaultRowHeight="14.4" x14ac:dyDescent="0.3"/>
  <cols>
    <col min="3" max="3" width="63.6640625" bestFit="1" customWidth="1"/>
  </cols>
  <sheetData>
    <row r="3" spans="2:5" x14ac:dyDescent="0.3">
      <c r="B3">
        <v>1</v>
      </c>
      <c r="C3" t="s">
        <v>230</v>
      </c>
    </row>
    <row r="4" spans="2:5" x14ac:dyDescent="0.3">
      <c r="C4" t="s">
        <v>238</v>
      </c>
    </row>
    <row r="5" spans="2:5" x14ac:dyDescent="0.3">
      <c r="B5">
        <v>2</v>
      </c>
      <c r="C5" t="s">
        <v>231</v>
      </c>
    </row>
    <row r="6" spans="2:5" x14ac:dyDescent="0.3">
      <c r="C6" t="s">
        <v>232</v>
      </c>
    </row>
    <row r="7" spans="2:5" x14ac:dyDescent="0.3">
      <c r="C7" t="s">
        <v>233</v>
      </c>
    </row>
    <row r="9" spans="2:5" x14ac:dyDescent="0.3">
      <c r="C9" t="s">
        <v>234</v>
      </c>
    </row>
    <row r="11" spans="2:5" x14ac:dyDescent="0.3">
      <c r="C11" s="66" t="s">
        <v>183</v>
      </c>
      <c r="E11">
        <v>8744970</v>
      </c>
    </row>
    <row r="12" spans="2:5" x14ac:dyDescent="0.3">
      <c r="C12" s="67" t="s">
        <v>236</v>
      </c>
      <c r="D12" t="s">
        <v>240</v>
      </c>
      <c r="E12" t="s">
        <v>235</v>
      </c>
    </row>
    <row r="13" spans="2:5" x14ac:dyDescent="0.3">
      <c r="C13" t="s">
        <v>237</v>
      </c>
      <c r="D13" t="s">
        <v>240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14"/>
  <sheetViews>
    <sheetView workbookViewId="0">
      <selection sqref="A1:E19"/>
    </sheetView>
  </sheetViews>
  <sheetFormatPr defaultRowHeight="14.4" x14ac:dyDescent="0.3"/>
  <cols>
    <col min="1" max="1" width="50.44140625" bestFit="1" customWidth="1"/>
  </cols>
  <sheetData>
    <row r="2" spans="1:6" x14ac:dyDescent="0.3">
      <c r="A2" s="68" t="s">
        <v>1353</v>
      </c>
      <c r="B2">
        <v>100500</v>
      </c>
    </row>
    <row r="3" spans="1:6" x14ac:dyDescent="0.3">
      <c r="A3" s="68" t="s">
        <v>1354</v>
      </c>
      <c r="C3">
        <v>100500</v>
      </c>
    </row>
    <row r="4" spans="1:6" x14ac:dyDescent="0.3">
      <c r="A4" s="68" t="s">
        <v>1355</v>
      </c>
    </row>
    <row r="6" spans="1:6" x14ac:dyDescent="0.3">
      <c r="A6" s="68" t="s">
        <v>1356</v>
      </c>
      <c r="B6">
        <v>441600</v>
      </c>
    </row>
    <row r="7" spans="1:6" x14ac:dyDescent="0.3">
      <c r="A7" s="68" t="s">
        <v>1357</v>
      </c>
      <c r="C7">
        <f>+B6</f>
        <v>441600</v>
      </c>
    </row>
    <row r="8" spans="1:6" x14ac:dyDescent="0.3">
      <c r="A8" s="68" t="s">
        <v>1358</v>
      </c>
    </row>
    <row r="10" spans="1:6" x14ac:dyDescent="0.3">
      <c r="A10" s="68" t="s">
        <v>1359</v>
      </c>
      <c r="B10">
        <f>35*500</f>
        <v>17500</v>
      </c>
    </row>
    <row r="11" spans="1:6" x14ac:dyDescent="0.3">
      <c r="A11" s="68" t="s">
        <v>1360</v>
      </c>
      <c r="B11">
        <f>35*100</f>
        <v>3500</v>
      </c>
      <c r="F11" t="s">
        <v>1385</v>
      </c>
    </row>
    <row r="12" spans="1:6" x14ac:dyDescent="0.3">
      <c r="A12" s="68" t="s">
        <v>1361</v>
      </c>
      <c r="C12">
        <f>+B10</f>
        <v>17500</v>
      </c>
    </row>
    <row r="13" spans="1:6" x14ac:dyDescent="0.3">
      <c r="A13" s="68" t="s">
        <v>1362</v>
      </c>
      <c r="C13">
        <f>+B11</f>
        <v>3500</v>
      </c>
    </row>
    <row r="14" spans="1:6" x14ac:dyDescent="0.3">
      <c r="A14" s="68" t="s">
        <v>1363</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225"/>
  <sheetViews>
    <sheetView view="pageBreakPreview" zoomScale="60" zoomScaleNormal="100" workbookViewId="0">
      <selection activeCell="H85" sqref="H85"/>
    </sheetView>
  </sheetViews>
  <sheetFormatPr defaultColWidth="9.109375" defaultRowHeight="13.8" x14ac:dyDescent="0.3"/>
  <cols>
    <col min="1" max="1" width="9.109375" style="87"/>
    <col min="2" max="2" width="14.6640625" style="87" hidden="1" customWidth="1"/>
    <col min="3" max="3" width="52.88671875" style="87" bestFit="1" customWidth="1"/>
    <col min="4" max="4" width="14.6640625" style="87" customWidth="1"/>
    <col min="5" max="5" width="14.77734375" style="87" customWidth="1"/>
    <col min="6" max="6" width="15.33203125" style="87" customWidth="1"/>
    <col min="7" max="7" width="9.109375" style="87"/>
    <col min="8" max="8" width="12" style="87" bestFit="1" customWidth="1"/>
    <col min="9" max="16384" width="9.109375" style="87"/>
  </cols>
  <sheetData>
    <row r="1" spans="2:6" ht="14.4" x14ac:dyDescent="0.3">
      <c r="B1" s="779" t="s">
        <v>648</v>
      </c>
      <c r="C1" s="779"/>
      <c r="D1" s="779"/>
      <c r="E1" s="779"/>
    </row>
    <row r="2" spans="2:6" x14ac:dyDescent="0.3">
      <c r="B2" s="368"/>
      <c r="C2" s="368"/>
      <c r="D2" s="368"/>
      <c r="E2" s="368"/>
    </row>
    <row r="3" spans="2:6" ht="14.4" thickBot="1" x14ac:dyDescent="0.35">
      <c r="C3" s="96" t="s">
        <v>137</v>
      </c>
      <c r="D3" s="88"/>
      <c r="E3" s="88"/>
      <c r="F3" s="88"/>
    </row>
    <row r="4" spans="2:6" s="196" customFormat="1" ht="27.6" x14ac:dyDescent="0.3">
      <c r="B4" s="193" t="str">
        <f> बी.एस!B5</f>
        <v> 31 मार्च 2021 पर्यंत</v>
      </c>
      <c r="C4" s="644" t="s">
        <v>22</v>
      </c>
      <c r="D4" s="194"/>
      <c r="E4" s="195" t="s">
        <v>400</v>
      </c>
    </row>
    <row r="5" spans="2:6" s="196" customFormat="1" x14ac:dyDescent="0.3">
      <c r="B5" s="197" t="s">
        <v>31</v>
      </c>
      <c r="C5" s="645"/>
      <c r="D5" s="81" t="s">
        <v>31</v>
      </c>
      <c r="E5" s="198" t="s">
        <v>31</v>
      </c>
    </row>
    <row r="6" spans="2:6" ht="15" customHeight="1" x14ac:dyDescent="0.3">
      <c r="B6" s="199"/>
      <c r="C6" s="209" t="s">
        <v>23</v>
      </c>
      <c r="D6" s="186"/>
      <c r="E6" s="200"/>
    </row>
    <row r="7" spans="2:6" ht="15" customHeight="1" x14ac:dyDescent="0.3">
      <c r="B7" s="199"/>
      <c r="C7" s="211" t="s">
        <v>1316</v>
      </c>
      <c r="D7" s="186">
        <f>'Trail Balance'!E76- J V!B11</f>
        <v>465600</v>
      </c>
      <c r="E7" s="74"/>
    </row>
    <row r="8" spans="2:6" ht="15" customHeight="1" x14ac:dyDescent="0.3">
      <c r="B8" s="199"/>
      <c r="C8" s="211" t="s">
        <v>78</v>
      </c>
      <c r="D8" s="186">
        <f>E79</f>
        <v>1919349</v>
      </c>
      <c r="E8" s="74"/>
    </row>
    <row r="9" spans="2:6" ht="15" customHeight="1" x14ac:dyDescent="0.3">
      <c r="B9" s="201"/>
      <c r="C9" s="211" t="s">
        <v>266</v>
      </c>
      <c r="D9" s="187">
        <v>0</v>
      </c>
      <c r="E9" s="74"/>
    </row>
    <row r="10" spans="2:6" ht="15" customHeight="1" x14ac:dyDescent="0.3">
      <c r="B10" s="199"/>
      <c r="C10" s="211" t="s">
        <v>32</v>
      </c>
      <c r="D10" s="186"/>
      <c r="E10" s="74">
        <f>SUM(D7:D9)</f>
        <v>2384949</v>
      </c>
    </row>
    <row r="11" spans="2:6" ht="15" customHeight="1" x14ac:dyDescent="0.3">
      <c r="B11" s="199"/>
      <c r="C11" s="209" t="s">
        <v>25</v>
      </c>
      <c r="D11" s="186"/>
      <c r="E11" s="74"/>
    </row>
    <row r="12" spans="2:6" ht="15" customHeight="1" x14ac:dyDescent="0.3">
      <c r="B12" s="199"/>
      <c r="C12" s="211" t="s">
        <v>123</v>
      </c>
      <c r="D12" s="186">
        <v>2671444</v>
      </c>
      <c r="E12" s="74"/>
    </row>
    <row r="13" spans="2:6" ht="15" customHeight="1" x14ac:dyDescent="0.3">
      <c r="B13" s="201"/>
      <c r="C13" s="211" t="s">
        <v>58</v>
      </c>
      <c r="D13" s="187">
        <v>9424</v>
      </c>
      <c r="E13" s="74"/>
    </row>
    <row r="14" spans="2:6" ht="15" customHeight="1" x14ac:dyDescent="0.3">
      <c r="B14" s="199"/>
      <c r="C14" s="211" t="s">
        <v>32</v>
      </c>
      <c r="D14" s="186"/>
      <c r="E14" s="74">
        <f>SUM(D12:D13)</f>
        <v>2680868</v>
      </c>
    </row>
    <row r="15" spans="2:6" ht="15" customHeight="1" x14ac:dyDescent="0.3">
      <c r="B15" s="199"/>
      <c r="C15" s="209" t="s">
        <v>136</v>
      </c>
      <c r="D15" s="186"/>
      <c r="E15" s="74"/>
    </row>
    <row r="16" spans="2:6" ht="15" customHeight="1" x14ac:dyDescent="0.3">
      <c r="B16" s="199"/>
      <c r="C16" s="211" t="s">
        <v>95</v>
      </c>
      <c r="D16" s="186">
        <v>8014872</v>
      </c>
      <c r="E16" s="74"/>
    </row>
    <row r="17" spans="2:5" ht="15" customHeight="1" x14ac:dyDescent="0.3">
      <c r="B17" s="199"/>
      <c r="C17" s="211" t="s">
        <v>57</v>
      </c>
      <c r="D17" s="186">
        <v>28280</v>
      </c>
      <c r="E17" s="74"/>
    </row>
    <row r="18" spans="2:5" ht="15" customHeight="1" x14ac:dyDescent="0.3">
      <c r="B18" s="185"/>
      <c r="C18" s="211" t="s">
        <v>26</v>
      </c>
      <c r="D18" s="188">
        <v>0</v>
      </c>
      <c r="E18" s="74"/>
    </row>
    <row r="19" spans="2:5" ht="15" customHeight="1" x14ac:dyDescent="0.3">
      <c r="B19" s="199"/>
      <c r="C19" s="211" t="s">
        <v>32</v>
      </c>
      <c r="D19" s="186"/>
      <c r="E19" s="74">
        <f>SUM(D16:D17)-D18</f>
        <v>8043152</v>
      </c>
    </row>
    <row r="20" spans="2:5" ht="15" customHeight="1" x14ac:dyDescent="0.3">
      <c r="B20" s="199"/>
      <c r="C20" s="209" t="s">
        <v>74</v>
      </c>
      <c r="D20" s="186"/>
      <c r="E20" s="74"/>
    </row>
    <row r="21" spans="2:5" ht="15" customHeight="1" x14ac:dyDescent="0.3">
      <c r="B21" s="199"/>
      <c r="C21" s="211" t="s">
        <v>95</v>
      </c>
      <c r="D21" s="186">
        <f>'Trail Balance'!E82</f>
        <v>38400</v>
      </c>
      <c r="E21" s="74"/>
    </row>
    <row r="22" spans="2:5" ht="15" hidden="1" customHeight="1" x14ac:dyDescent="0.3">
      <c r="B22" s="201"/>
      <c r="C22" s="215" t="s">
        <v>77</v>
      </c>
      <c r="D22" s="189"/>
      <c r="E22" s="74"/>
    </row>
    <row r="23" spans="2:5" ht="15" hidden="1" customHeight="1" x14ac:dyDescent="0.3">
      <c r="B23" s="199"/>
      <c r="C23" s="211" t="s">
        <v>187</v>
      </c>
      <c r="D23" s="189"/>
      <c r="E23" s="74"/>
    </row>
    <row r="24" spans="2:5" ht="15" customHeight="1" x14ac:dyDescent="0.3">
      <c r="B24" s="201"/>
      <c r="C24" s="211" t="s">
        <v>1389</v>
      </c>
      <c r="D24" s="188">
        <v>0</v>
      </c>
      <c r="E24" s="74"/>
    </row>
    <row r="25" spans="2:5" ht="15" customHeight="1" x14ac:dyDescent="0.3">
      <c r="B25" s="199"/>
      <c r="C25" s="211" t="s">
        <v>32</v>
      </c>
      <c r="D25" s="186"/>
      <c r="E25" s="74">
        <f>SUM(D21:D24)</f>
        <v>38400</v>
      </c>
    </row>
    <row r="26" spans="2:5" ht="15" customHeight="1" x14ac:dyDescent="0.3">
      <c r="B26" s="199"/>
      <c r="C26" s="211"/>
      <c r="D26" s="186"/>
      <c r="E26" s="74"/>
    </row>
    <row r="27" spans="2:5" ht="15" customHeight="1" thickBot="1" x14ac:dyDescent="0.35">
      <c r="B27" s="202"/>
      <c r="C27" s="217" t="s">
        <v>27</v>
      </c>
      <c r="D27" s="190"/>
      <c r="E27" s="80">
        <f>SUM(E7:E26)</f>
        <v>13147369</v>
      </c>
    </row>
    <row r="28" spans="2:5" x14ac:dyDescent="0.3">
      <c r="B28" s="88"/>
      <c r="C28" s="88"/>
      <c r="D28" s="88" t="s">
        <v>6</v>
      </c>
      <c r="E28" s="88"/>
    </row>
    <row r="30" spans="2:5" ht="14.4" thickBot="1" x14ac:dyDescent="0.35">
      <c r="C30" s="196" t="s">
        <v>80</v>
      </c>
    </row>
    <row r="31" spans="2:5" ht="27.6" x14ac:dyDescent="0.3">
      <c r="B31" s="203" t="str">
        <f>+B4</f>
        <v> 31 मार्च 2021 पर्यंत</v>
      </c>
      <c r="C31" s="204" t="s">
        <v>22</v>
      </c>
      <c r="D31" s="205"/>
      <c r="E31" s="206" t="str">
        <f>+E4</f>
        <v> 31 मार्च 2022 रोजी</v>
      </c>
    </row>
    <row r="32" spans="2:5" ht="15" customHeight="1" x14ac:dyDescent="0.3">
      <c r="B32" s="207" t="s">
        <v>31</v>
      </c>
      <c r="C32" s="208"/>
      <c r="D32" s="191"/>
      <c r="E32" s="82" t="s">
        <v>31</v>
      </c>
    </row>
    <row r="33" spans="2:5" ht="15" customHeight="1" x14ac:dyDescent="0.3">
      <c r="B33" s="207"/>
      <c r="C33" s="209" t="s">
        <v>138</v>
      </c>
      <c r="D33" s="191"/>
      <c r="E33" s="82"/>
    </row>
    <row r="34" spans="2:5" ht="15" customHeight="1" x14ac:dyDescent="0.3">
      <c r="B34" s="210"/>
      <c r="C34" s="211" t="s">
        <v>638</v>
      </c>
      <c r="D34" s="186">
        <v>1185</v>
      </c>
      <c r="E34" s="82"/>
    </row>
    <row r="35" spans="2:5" ht="15" customHeight="1" x14ac:dyDescent="0.3">
      <c r="B35" s="210"/>
      <c r="C35" s="211" t="s">
        <v>639</v>
      </c>
      <c r="D35" s="186">
        <v>29250</v>
      </c>
      <c r="E35" s="82"/>
    </row>
    <row r="36" spans="2:5" ht="15" customHeight="1" x14ac:dyDescent="0.3">
      <c r="B36" s="210"/>
      <c r="C36" s="211" t="s">
        <v>640</v>
      </c>
      <c r="D36" s="186">
        <v>3250</v>
      </c>
      <c r="E36" s="82"/>
    </row>
    <row r="37" spans="2:5" ht="15" customHeight="1" x14ac:dyDescent="0.3">
      <c r="B37" s="210"/>
      <c r="C37" s="211" t="s">
        <v>185</v>
      </c>
      <c r="D37" s="186">
        <v>34000</v>
      </c>
      <c r="E37" s="82"/>
    </row>
    <row r="38" spans="2:5" ht="15" customHeight="1" x14ac:dyDescent="0.3">
      <c r="B38" s="210"/>
      <c r="C38" s="211" t="s">
        <v>186</v>
      </c>
      <c r="D38" s="186">
        <v>17167</v>
      </c>
      <c r="E38" s="82"/>
    </row>
    <row r="39" spans="2:5" ht="15" customHeight="1" x14ac:dyDescent="0.3">
      <c r="B39" s="210"/>
      <c r="C39" s="211" t="s">
        <v>641</v>
      </c>
      <c r="D39" s="186">
        <v>155</v>
      </c>
      <c r="E39" s="82"/>
    </row>
    <row r="40" spans="2:5" ht="15" customHeight="1" x14ac:dyDescent="0.3">
      <c r="B40" s="210"/>
      <c r="C40" s="211" t="s">
        <v>258</v>
      </c>
      <c r="D40" s="186">
        <f>'Trail Balance'!E71+298340+850</f>
        <v>648180</v>
      </c>
      <c r="E40" s="82"/>
    </row>
    <row r="41" spans="2:5" ht="15" customHeight="1" x14ac:dyDescent="0.3">
      <c r="B41" s="210"/>
      <c r="C41" s="211" t="s">
        <v>637</v>
      </c>
      <c r="D41" s="186">
        <f>'Trail Balance'!E67</f>
        <v>529777</v>
      </c>
      <c r="E41" s="82"/>
    </row>
    <row r="42" spans="2:5" ht="15" customHeight="1" x14ac:dyDescent="0.3">
      <c r="B42" s="210"/>
      <c r="C42" s="211" t="s">
        <v>184</v>
      </c>
      <c r="D42" s="186">
        <f>'Trail Balance'!E69</f>
        <v>32000</v>
      </c>
      <c r="E42" s="82"/>
    </row>
    <row r="43" spans="2:5" ht="15" customHeight="1" x14ac:dyDescent="0.3">
      <c r="B43" s="210"/>
      <c r="C43" s="211" t="s">
        <v>619</v>
      </c>
      <c r="D43" s="186">
        <v>949298</v>
      </c>
      <c r="E43" s="82"/>
    </row>
    <row r="44" spans="2:5" ht="15" customHeight="1" x14ac:dyDescent="0.3">
      <c r="B44" s="210"/>
      <c r="C44" s="211" t="s">
        <v>642</v>
      </c>
      <c r="D44" s="186">
        <f>9485+3960</f>
        <v>13445</v>
      </c>
      <c r="E44" s="82"/>
    </row>
    <row r="45" spans="2:5" ht="15" customHeight="1" x14ac:dyDescent="0.3">
      <c r="B45" s="210"/>
      <c r="C45" s="211" t="s">
        <v>644</v>
      </c>
      <c r="D45" s="186">
        <v>1120</v>
      </c>
      <c r="E45" s="82"/>
    </row>
    <row r="46" spans="2:5" ht="15" customHeight="1" x14ac:dyDescent="0.3">
      <c r="B46" s="210"/>
      <c r="C46" s="211" t="s">
        <v>645</v>
      </c>
      <c r="D46" s="186">
        <v>140400</v>
      </c>
      <c r="E46" s="82"/>
    </row>
    <row r="47" spans="2:5" ht="15" customHeight="1" x14ac:dyDescent="0.3">
      <c r="B47" s="210"/>
      <c r="C47" s="211" t="s">
        <v>643</v>
      </c>
      <c r="D47" s="186">
        <v>5639119</v>
      </c>
      <c r="E47" s="82"/>
    </row>
    <row r="48" spans="2:5" ht="15" customHeight="1" x14ac:dyDescent="0.3">
      <c r="B48" s="210"/>
      <c r="C48" s="211" t="s">
        <v>646</v>
      </c>
      <c r="D48" s="187">
        <v>2000</v>
      </c>
      <c r="E48" s="82"/>
    </row>
    <row r="49" spans="2:5" ht="15" customHeight="1" x14ac:dyDescent="0.3">
      <c r="B49" s="212"/>
      <c r="C49" s="213"/>
      <c r="D49" s="186"/>
      <c r="E49" s="83">
        <f>SUM(D34:D48)</f>
        <v>8040346</v>
      </c>
    </row>
    <row r="50" spans="2:5" ht="15" customHeight="1" x14ac:dyDescent="0.3">
      <c r="B50" s="212"/>
      <c r="C50" s="209" t="s">
        <v>139</v>
      </c>
      <c r="D50" s="186"/>
      <c r="E50" s="84"/>
    </row>
    <row r="51" spans="2:5" ht="15" customHeight="1" x14ac:dyDescent="0.3">
      <c r="B51" s="212"/>
      <c r="C51" s="211" t="s">
        <v>35</v>
      </c>
      <c r="D51" s="186">
        <f>'Trail Balance'!E85</f>
        <v>61252.91</v>
      </c>
      <c r="E51" s="83"/>
    </row>
    <row r="52" spans="2:5" ht="15" customHeight="1" x14ac:dyDescent="0.3">
      <c r="B52" s="212"/>
      <c r="C52" s="211" t="s">
        <v>1370</v>
      </c>
      <c r="D52" s="186">
        <f>+ J V!C7</f>
        <v>441600</v>
      </c>
      <c r="E52" s="74"/>
    </row>
    <row r="53" spans="2:5" ht="15" customHeight="1" x14ac:dyDescent="0.3">
      <c r="B53" s="212"/>
      <c r="C53" s="211" t="s">
        <v>241</v>
      </c>
      <c r="D53" s="186">
        <f>+ J V!C12</f>
        <v>17500</v>
      </c>
      <c r="E53" s="74"/>
    </row>
    <row r="54" spans="2:5" ht="15" customHeight="1" x14ac:dyDescent="0.3">
      <c r="B54" s="212"/>
      <c r="C54" s="211" t="s">
        <v>242</v>
      </c>
      <c r="D54" s="186">
        <f>+ J V!C13</f>
        <v>3500</v>
      </c>
      <c r="E54" s="74"/>
    </row>
    <row r="55" spans="2:5" ht="15" customHeight="1" x14ac:dyDescent="0.3">
      <c r="B55" s="212"/>
      <c r="C55" s="211" t="s">
        <v>636</v>
      </c>
      <c r="D55" s="186">
        <f>'Trail Balance'!E70</f>
        <v>440219</v>
      </c>
      <c r="E55" s="74"/>
    </row>
    <row r="56" spans="2:5" ht="15" customHeight="1" x14ac:dyDescent="0.3">
      <c r="B56" s="214"/>
      <c r="C56" s="211" t="s">
        <v>1319</v>
      </c>
      <c r="D56" s="187">
        <f>-'Trail Balance'!E61</f>
        <v>34167</v>
      </c>
      <c r="E56" s="74"/>
    </row>
    <row r="57" spans="2:5" ht="15" customHeight="1" x14ac:dyDescent="0.3">
      <c r="B57" s="212"/>
      <c r="C57" s="211"/>
      <c r="D57" s="192"/>
      <c r="E57" s="83">
        <f>SUM(D51:D56)</f>
        <v>998238.91</v>
      </c>
    </row>
    <row r="58" spans="2:5" ht="15" customHeight="1" x14ac:dyDescent="0.3">
      <c r="B58" s="215"/>
      <c r="C58" s="215"/>
      <c r="D58" s="186"/>
      <c r="E58" s="84"/>
    </row>
    <row r="59" spans="2:5" ht="15" customHeight="1" thickBot="1" x14ac:dyDescent="0.35">
      <c r="B59" s="216"/>
      <c r="C59" s="217" t="s">
        <v>28</v>
      </c>
      <c r="D59" s="190"/>
      <c r="E59" s="85">
        <f>SUM(E37:E58)</f>
        <v>9038584.9100000001</v>
      </c>
    </row>
    <row r="61" spans="2:5" hidden="1" x14ac:dyDescent="0.3">
      <c r="B61" s="96"/>
      <c r="C61" s="218"/>
      <c r="D61" s="88"/>
      <c r="E61" s="96"/>
    </row>
    <row r="62" spans="2:5" hidden="1" x14ac:dyDescent="0.3">
      <c r="C62" s="87" t="s">
        <v>79</v>
      </c>
    </row>
    <row r="63" spans="2:5" ht="27.6" hidden="1" x14ac:dyDescent="0.3">
      <c r="B63" s="203" t="str">
        <f>B4</f>
        <v> 31 मार्च 2021 पर्यंत</v>
      </c>
      <c r="C63" s="789" t="s">
        <v>22</v>
      </c>
      <c r="D63" s="790"/>
      <c r="E63" s="206" t="str">
        <f>E4</f>
        <v> 31 मार्च 2022 रोजी</v>
      </c>
    </row>
    <row r="64" spans="2:5" ht="15" hidden="1" customHeight="1" x14ac:dyDescent="0.3">
      <c r="B64" s="207" t="s">
        <v>31</v>
      </c>
      <c r="C64" s="219"/>
      <c r="D64" s="220"/>
      <c r="E64" s="221" t="s">
        <v>31</v>
      </c>
    </row>
    <row r="65" spans="2:6" ht="15" hidden="1" customHeight="1" x14ac:dyDescent="0.3">
      <c r="B65" s="215"/>
      <c r="C65" s="222" t="s">
        <v>38</v>
      </c>
      <c r="D65" s="223"/>
      <c r="E65" s="224" t="e">
        <f>SUMIF(bt,C65,cr)</f>
        <v>#REF!</v>
      </c>
    </row>
    <row r="66" spans="2:6" ht="15" hidden="1" customHeight="1" x14ac:dyDescent="0.3">
      <c r="B66" s="215"/>
      <c r="C66" s="222" t="s">
        <v>37</v>
      </c>
      <c r="D66" s="223"/>
      <c r="E66" s="224" t="e">
        <f>SUMIF(bt,C66,cr)</f>
        <v>#REF!</v>
      </c>
    </row>
    <row r="67" spans="2:6" s="226" customFormat="1" ht="15" hidden="1" customHeight="1" x14ac:dyDescent="0.3">
      <c r="B67" s="215"/>
      <c r="C67" s="222" t="s">
        <v>36</v>
      </c>
      <c r="D67" s="223"/>
      <c r="E67" s="224" t="e">
        <f>SUMIF(bt,C67,cr)</f>
        <v>#REF!</v>
      </c>
      <c r="F67" s="225"/>
    </row>
    <row r="68" spans="2:6" ht="15" hidden="1" customHeight="1" x14ac:dyDescent="0.3">
      <c r="B68" s="215"/>
      <c r="C68" s="222" t="s">
        <v>39</v>
      </c>
      <c r="D68" s="223"/>
      <c r="E68" s="224" t="e">
        <f>SUMIF(bt,C68,cr)</f>
        <v>#REF!</v>
      </c>
      <c r="F68" s="88"/>
    </row>
    <row r="69" spans="2:6" ht="15" hidden="1" customHeight="1" x14ac:dyDescent="0.3">
      <c r="B69" s="215"/>
      <c r="C69" s="222"/>
      <c r="D69" s="223"/>
      <c r="E69" s="224"/>
      <c r="F69" s="88"/>
    </row>
    <row r="70" spans="2:6" ht="15" hidden="1" customHeight="1" thickBot="1" x14ac:dyDescent="0.35">
      <c r="B70" s="216">
        <f>SUM(B65:B68)</f>
        <v>0</v>
      </c>
      <c r="C70" s="791" t="s">
        <v>28</v>
      </c>
      <c r="D70" s="792"/>
      <c r="E70" s="85" t="e">
        <f>SUM(E65:E68)</f>
        <v>#REF!</v>
      </c>
      <c r="F70" s="88"/>
    </row>
    <row r="71" spans="2:6" hidden="1" x14ac:dyDescent="0.3">
      <c r="B71" s="88"/>
      <c r="C71" s="88"/>
      <c r="D71" s="88"/>
      <c r="E71" s="88"/>
      <c r="F71" s="88"/>
    </row>
    <row r="72" spans="2:6" x14ac:dyDescent="0.3">
      <c r="B72" s="88"/>
      <c r="C72" s="88"/>
      <c r="D72" s="88"/>
      <c r="E72" s="88" t="s">
        <v>6</v>
      </c>
      <c r="F72" s="88"/>
    </row>
    <row r="73" spans="2:6" ht="14.4" thickBot="1" x14ac:dyDescent="0.35">
      <c r="C73" s="196" t="s">
        <v>133</v>
      </c>
      <c r="F73" s="88"/>
    </row>
    <row r="74" spans="2:6" ht="27.6" x14ac:dyDescent="0.3">
      <c r="B74" s="203" t="str">
        <f>+B31</f>
        <v> 31 मार्च 2021 पर्यंत</v>
      </c>
      <c r="C74" s="785" t="s">
        <v>22</v>
      </c>
      <c r="D74" s="786"/>
      <c r="E74" s="195" t="str">
        <f>+E31</f>
        <v> 31 मार्च 2022 रोजी</v>
      </c>
      <c r="F74" s="88"/>
    </row>
    <row r="75" spans="2:6" x14ac:dyDescent="0.3">
      <c r="B75" s="207" t="s">
        <v>31</v>
      </c>
      <c r="C75" s="208"/>
      <c r="D75" s="227"/>
      <c r="E75" s="221" t="s">
        <v>31</v>
      </c>
      <c r="F75" s="88"/>
    </row>
    <row r="76" spans="2:6" hidden="1" x14ac:dyDescent="0.3">
      <c r="B76" s="250"/>
      <c r="C76" s="213" t="s">
        <v>24</v>
      </c>
      <c r="D76" s="227"/>
      <c r="E76" s="74">
        <v>0</v>
      </c>
      <c r="F76" s="88"/>
    </row>
    <row r="77" spans="2:6" x14ac:dyDescent="0.3">
      <c r="B77" s="210"/>
      <c r="C77" s="213" t="s">
        <v>1390</v>
      </c>
      <c r="D77" s="227"/>
      <c r="E77" s="74">
        <f/>
        <v>7677396.0600000024</v>
      </c>
      <c r="F77" s="88"/>
    </row>
    <row r="78" spans="2:6" x14ac:dyDescent="0.3">
      <c r="B78" s="210"/>
      <c r="C78" s="213" t="s">
        <v>401</v>
      </c>
      <c r="D78" s="227"/>
      <c r="E78" s="74">
        <f>'Trail Balance'!E81</f>
        <v>77400</v>
      </c>
      <c r="F78" s="88"/>
    </row>
    <row r="79" spans="2:6" x14ac:dyDescent="0.3">
      <c r="B79" s="215"/>
      <c r="C79" s="213" t="s">
        <v>170</v>
      </c>
      <c r="D79" s="223"/>
      <c r="E79" s="86">
        <f>ROUND(E77*25%,0)</f>
        <v>1919349</v>
      </c>
      <c r="F79" s="88"/>
    </row>
    <row r="80" spans="2:6" x14ac:dyDescent="0.3">
      <c r="B80" s="215"/>
      <c r="C80" s="213" t="s">
        <v>32</v>
      </c>
      <c r="D80" s="223"/>
      <c r="E80" s="83">
        <f>SUM(E76:E78)-E79</f>
        <v>5835447.0600000024</v>
      </c>
      <c r="F80" s="88"/>
    </row>
    <row r="81" spans="2:6" x14ac:dyDescent="0.3">
      <c r="B81" s="228"/>
      <c r="C81" s="215" t="s">
        <v>6</v>
      </c>
      <c r="D81" s="223"/>
      <c r="E81" s="83"/>
      <c r="F81" s="88"/>
    </row>
    <row r="82" spans="2:6" ht="14.4" thickBot="1" x14ac:dyDescent="0.35">
      <c r="B82" s="216"/>
      <c r="C82" s="780" t="s">
        <v>28</v>
      </c>
      <c r="D82" s="781"/>
      <c r="E82" s="85">
        <f>+E80</f>
        <v>5835447.0600000024</v>
      </c>
      <c r="F82" s="88"/>
    </row>
    <row r="83" spans="2:6" x14ac:dyDescent="0.3">
      <c r="B83" s="88"/>
      <c r="C83" s="88"/>
      <c r="D83" s="88"/>
      <c r="E83" s="88"/>
      <c r="F83" s="88"/>
    </row>
    <row r="84" spans="2:6" x14ac:dyDescent="0.3">
      <c r="B84" s="88"/>
      <c r="C84" s="88"/>
      <c r="D84" s="88"/>
      <c r="E84" s="88"/>
      <c r="F84" s="88"/>
    </row>
    <row r="86" spans="2:6" hidden="1" x14ac:dyDescent="0.3">
      <c r="C86" s="196" t="s">
        <v>73</v>
      </c>
    </row>
    <row r="87" spans="2:6" ht="27.6" hidden="1" x14ac:dyDescent="0.3">
      <c r="B87" s="203" t="str">
        <f>B4</f>
        <v> 31 मार्च 2021 पर्यंत</v>
      </c>
      <c r="C87" s="783" t="s">
        <v>22</v>
      </c>
      <c r="D87" s="784"/>
      <c r="E87" s="206" t="str">
        <f>E4</f>
        <v> 31 मार्च 2022 रोजी</v>
      </c>
    </row>
    <row r="88" spans="2:6" ht="15" hidden="1" customHeight="1" x14ac:dyDescent="0.3">
      <c r="B88" s="207" t="s">
        <v>31</v>
      </c>
      <c r="C88" s="229"/>
      <c r="D88" s="230"/>
      <c r="E88" s="221" t="s">
        <v>31</v>
      </c>
    </row>
    <row r="89" spans="2:6" ht="15" hidden="1" customHeight="1" x14ac:dyDescent="0.3">
      <c r="B89" s="215"/>
      <c r="C89" s="222" t="s">
        <v>33</v>
      </c>
      <c r="D89" s="223"/>
      <c r="E89" s="224" t="e">
        <f>SUMIF(bt,C89,rd)</f>
        <v>#REF!</v>
      </c>
    </row>
    <row r="90" spans="2:6" ht="15" hidden="1" customHeight="1" x14ac:dyDescent="0.3">
      <c r="B90" s="215"/>
      <c r="C90" s="222" t="s">
        <v>34</v>
      </c>
      <c r="D90" s="223"/>
      <c r="E90" s="224" t="e">
        <f>SUMIF(bt,C90,rd)</f>
        <v>#REF!</v>
      </c>
    </row>
    <row r="91" spans="2:6" ht="15" hidden="1" customHeight="1" x14ac:dyDescent="0.3">
      <c r="B91" s="215"/>
      <c r="C91" s="222" t="s">
        <v>55</v>
      </c>
      <c r="D91" s="223"/>
      <c r="E91" s="224" t="e">
        <f>SUMIF(bt,C91,rd)</f>
        <v>#REF!</v>
      </c>
    </row>
    <row r="92" spans="2:6" ht="15" hidden="1" customHeight="1" x14ac:dyDescent="0.3">
      <c r="B92" s="215"/>
      <c r="C92" s="222" t="s">
        <v>56</v>
      </c>
      <c r="D92" s="223"/>
      <c r="E92" s="224" t="e">
        <f>SUMIF(bt,C92,rd)</f>
        <v>#REF!</v>
      </c>
    </row>
    <row r="93" spans="2:6" ht="15" hidden="1" customHeight="1" x14ac:dyDescent="0.3">
      <c r="B93" s="215"/>
      <c r="C93" s="222"/>
      <c r="D93" s="223"/>
      <c r="E93" s="224"/>
    </row>
    <row r="94" spans="2:6" ht="16.5" hidden="1" customHeight="1" thickBot="1" x14ac:dyDescent="0.35">
      <c r="B94" s="216">
        <f>SUM(B89:B93)</f>
        <v>0</v>
      </c>
      <c r="C94" s="782" t="s">
        <v>28</v>
      </c>
      <c r="D94" s="781"/>
      <c r="E94" s="85" t="e">
        <f>SUM(E89:E93)</f>
        <v>#REF!</v>
      </c>
    </row>
    <row r="95" spans="2:6" hidden="1" x14ac:dyDescent="0.3"/>
    <row r="96" spans="2:6" hidden="1" x14ac:dyDescent="0.3"/>
    <row r="97" spans="2:5" hidden="1" x14ac:dyDescent="0.3">
      <c r="C97" s="196" t="s">
        <v>111</v>
      </c>
    </row>
    <row r="98" spans="2:5" ht="27.6" hidden="1" x14ac:dyDescent="0.3">
      <c r="B98" s="203" t="str">
        <f>B4</f>
        <v> 31 मार्च 2021 पर्यंत</v>
      </c>
      <c r="C98" s="783" t="s">
        <v>22</v>
      </c>
      <c r="D98" s="784"/>
      <c r="E98" s="206" t="str">
        <f>E4</f>
        <v> 31 मार्च 2022 रोजी</v>
      </c>
    </row>
    <row r="99" spans="2:5" ht="15" hidden="1" customHeight="1" x14ac:dyDescent="0.3">
      <c r="B99" s="207" t="s">
        <v>31</v>
      </c>
      <c r="C99" s="231"/>
      <c r="D99" s="230"/>
      <c r="E99" s="221" t="s">
        <v>31</v>
      </c>
    </row>
    <row r="100" spans="2:5" ht="15" hidden="1" customHeight="1" x14ac:dyDescent="0.3">
      <c r="B100" s="215"/>
      <c r="C100" s="222" t="s">
        <v>48</v>
      </c>
      <c r="D100" s="223"/>
      <c r="E100" s="224" t="e">
        <f t="shared" ref="E100:E112" si="0">SUMIF(tb,C100,dr)</f>
        <v>#REF!</v>
      </c>
    </row>
    <row r="101" spans="2:5" ht="15" hidden="1" customHeight="1" x14ac:dyDescent="0.3">
      <c r="B101" s="215"/>
      <c r="C101" s="222" t="s">
        <v>49</v>
      </c>
      <c r="D101" s="223"/>
      <c r="E101" s="224" t="e">
        <f t="shared" si="0"/>
        <v>#REF!</v>
      </c>
    </row>
    <row r="102" spans="2:5" ht="15" hidden="1" customHeight="1" x14ac:dyDescent="0.3">
      <c r="B102" s="215"/>
      <c r="C102" s="232" t="s">
        <v>113</v>
      </c>
      <c r="D102" s="223"/>
      <c r="E102" s="224" t="e">
        <f t="shared" si="0"/>
        <v>#REF!</v>
      </c>
    </row>
    <row r="103" spans="2:5" ht="15" hidden="1" customHeight="1" x14ac:dyDescent="0.3">
      <c r="B103" s="215"/>
      <c r="C103" s="222" t="s">
        <v>50</v>
      </c>
      <c r="D103" s="223"/>
      <c r="E103" s="224" t="e">
        <f t="shared" si="0"/>
        <v>#REF!</v>
      </c>
    </row>
    <row r="104" spans="2:5" ht="15" hidden="1" customHeight="1" x14ac:dyDescent="0.3">
      <c r="B104" s="215"/>
      <c r="C104" s="222" t="s">
        <v>51</v>
      </c>
      <c r="D104" s="223"/>
      <c r="E104" s="224" t="e">
        <f t="shared" si="0"/>
        <v>#REF!</v>
      </c>
    </row>
    <row r="105" spans="2:5" ht="15" hidden="1" customHeight="1" x14ac:dyDescent="0.3">
      <c r="B105" s="215"/>
      <c r="C105" s="222" t="s">
        <v>52</v>
      </c>
      <c r="D105" s="223"/>
      <c r="E105" s="224" t="e">
        <f t="shared" si="0"/>
        <v>#REF!</v>
      </c>
    </row>
    <row r="106" spans="2:5" ht="15" hidden="1" customHeight="1" x14ac:dyDescent="0.3">
      <c r="B106" s="215"/>
      <c r="C106" s="222" t="s">
        <v>53</v>
      </c>
      <c r="D106" s="223"/>
      <c r="E106" s="224" t="e">
        <f t="shared" si="0"/>
        <v>#REF!</v>
      </c>
    </row>
    <row r="107" spans="2:5" ht="15" hidden="1" customHeight="1" x14ac:dyDescent="0.3">
      <c r="B107" s="215"/>
      <c r="C107" s="222" t="s">
        <v>54</v>
      </c>
      <c r="D107" s="223"/>
      <c r="E107" s="224" t="e">
        <f t="shared" si="0"/>
        <v>#REF!</v>
      </c>
    </row>
    <row r="108" spans="2:5" ht="15" hidden="1" customHeight="1" x14ac:dyDescent="0.3">
      <c r="B108" s="215"/>
      <c r="C108" s="222" t="s">
        <v>44</v>
      </c>
      <c r="D108" s="223"/>
      <c r="E108" s="224" t="e">
        <f t="shared" si="0"/>
        <v>#REF!</v>
      </c>
    </row>
    <row r="109" spans="2:5" ht="15" hidden="1" customHeight="1" x14ac:dyDescent="0.3">
      <c r="B109" s="215"/>
      <c r="C109" s="222" t="s">
        <v>43</v>
      </c>
      <c r="D109" s="223"/>
      <c r="E109" s="224" t="e">
        <f t="shared" si="0"/>
        <v>#REF!</v>
      </c>
    </row>
    <row r="110" spans="2:5" ht="15" hidden="1" customHeight="1" x14ac:dyDescent="0.3">
      <c r="B110" s="233"/>
      <c r="C110" s="234" t="s">
        <v>45</v>
      </c>
      <c r="D110" s="88"/>
      <c r="E110" s="224" t="e">
        <f t="shared" si="0"/>
        <v>#REF!</v>
      </c>
    </row>
    <row r="111" spans="2:5" ht="15" hidden="1" customHeight="1" x14ac:dyDescent="0.3">
      <c r="B111" s="233"/>
      <c r="C111" s="234" t="s">
        <v>46</v>
      </c>
      <c r="D111" s="88"/>
      <c r="E111" s="224" t="e">
        <f t="shared" si="0"/>
        <v>#REF!</v>
      </c>
    </row>
    <row r="112" spans="2:5" ht="15" hidden="1" customHeight="1" x14ac:dyDescent="0.3">
      <c r="B112" s="233"/>
      <c r="C112" s="234" t="s">
        <v>47</v>
      </c>
      <c r="D112" s="88"/>
      <c r="E112" s="224" t="e">
        <f t="shared" si="0"/>
        <v>#REF!</v>
      </c>
    </row>
    <row r="113" spans="2:6" ht="15" hidden="1" customHeight="1" x14ac:dyDescent="0.3">
      <c r="B113" s="215"/>
      <c r="C113" s="235"/>
      <c r="D113" s="223"/>
      <c r="E113" s="224"/>
    </row>
    <row r="114" spans="2:6" ht="16.5" hidden="1" customHeight="1" thickBot="1" x14ac:dyDescent="0.35">
      <c r="B114" s="216">
        <f>SUM(B100:B112)</f>
        <v>0</v>
      </c>
      <c r="C114" s="782" t="s">
        <v>28</v>
      </c>
      <c r="D114" s="781"/>
      <c r="E114" s="80" t="e">
        <f>SUM(E100:E113)</f>
        <v>#REF!</v>
      </c>
    </row>
    <row r="115" spans="2:6" ht="17.25" hidden="1" customHeight="1" thickBot="1" x14ac:dyDescent="0.35">
      <c r="C115" s="196" t="s">
        <v>122</v>
      </c>
    </row>
    <row r="116" spans="2:6" ht="42" hidden="1" thickBot="1" x14ac:dyDescent="0.35">
      <c r="C116" s="793" t="s">
        <v>22</v>
      </c>
      <c r="D116" s="794"/>
      <c r="E116" s="236" t="s">
        <v>110</v>
      </c>
      <c r="F116" s="237"/>
    </row>
    <row r="117" spans="2:6" ht="15" hidden="1" customHeight="1" x14ac:dyDescent="0.3">
      <c r="C117" s="238"/>
      <c r="D117" s="239"/>
      <c r="E117" s="240"/>
      <c r="F117" s="241"/>
    </row>
    <row r="118" spans="2:6" ht="15" hidden="1" customHeight="1" x14ac:dyDescent="0.3">
      <c r="C118" s="242" t="s">
        <v>164</v>
      </c>
      <c r="D118" s="49"/>
      <c r="E118" s="243"/>
      <c r="F118" s="244"/>
    </row>
    <row r="119" spans="2:6" ht="15" hidden="1" customHeight="1" x14ac:dyDescent="0.3">
      <c r="C119" s="245" t="s">
        <v>128</v>
      </c>
      <c r="D119" s="48">
        <v>27860</v>
      </c>
      <c r="E119" s="246">
        <v>0</v>
      </c>
      <c r="F119" s="247"/>
    </row>
    <row r="120" spans="2:6" ht="15" hidden="1" customHeight="1" x14ac:dyDescent="0.3">
      <c r="C120" s="245" t="s">
        <v>102</v>
      </c>
      <c r="D120" s="48"/>
      <c r="E120" s="248">
        <v>0</v>
      </c>
      <c r="F120" s="249"/>
    </row>
    <row r="121" spans="2:6" ht="15" hidden="1" customHeight="1" x14ac:dyDescent="0.3">
      <c r="C121" s="787" t="s">
        <v>130</v>
      </c>
      <c r="D121" s="788"/>
      <c r="E121" s="248">
        <f>SUM(E119:E120)</f>
        <v>0</v>
      </c>
      <c r="F121" s="251"/>
    </row>
    <row r="122" spans="2:6" ht="15" hidden="1" customHeight="1" x14ac:dyDescent="0.3">
      <c r="C122" s="242" t="s">
        <v>101</v>
      </c>
      <c r="D122" s="49"/>
      <c r="E122" s="252"/>
      <c r="F122" s="244"/>
    </row>
    <row r="123" spans="2:6" ht="15" hidden="1" customHeight="1" x14ac:dyDescent="0.3">
      <c r="C123" s="253" t="s">
        <v>114</v>
      </c>
      <c r="D123" s="48"/>
      <c r="E123" s="248"/>
      <c r="F123" s="254"/>
    </row>
    <row r="124" spans="2:6" ht="15" hidden="1" customHeight="1" x14ac:dyDescent="0.3">
      <c r="C124" s="242"/>
      <c r="D124" s="49"/>
      <c r="E124" s="252"/>
      <c r="F124" s="244"/>
    </row>
    <row r="125" spans="2:6" ht="15" hidden="1" customHeight="1" x14ac:dyDescent="0.3">
      <c r="C125" s="213" t="s">
        <v>109</v>
      </c>
      <c r="D125" s="50"/>
      <c r="E125" s="252"/>
      <c r="F125" s="244"/>
    </row>
    <row r="126" spans="2:6" ht="15" hidden="1" customHeight="1" x14ac:dyDescent="0.3">
      <c r="C126" s="255" t="s">
        <v>103</v>
      </c>
      <c r="D126" s="48"/>
      <c r="E126" s="252"/>
      <c r="F126" s="244"/>
    </row>
    <row r="127" spans="2:6" ht="15" hidden="1" customHeight="1" x14ac:dyDescent="0.3">
      <c r="C127" s="255" t="s">
        <v>104</v>
      </c>
      <c r="D127" s="48"/>
      <c r="E127" s="252"/>
      <c r="F127" s="244"/>
    </row>
    <row r="128" spans="2:6" ht="15" hidden="1" customHeight="1" x14ac:dyDescent="0.3">
      <c r="C128" s="255" t="s">
        <v>105</v>
      </c>
      <c r="D128" s="48"/>
      <c r="E128" s="252"/>
      <c r="F128" s="244"/>
    </row>
    <row r="129" spans="3:6" ht="15" hidden="1" customHeight="1" x14ac:dyDescent="0.3">
      <c r="C129" s="255" t="s">
        <v>106</v>
      </c>
      <c r="D129" s="48"/>
      <c r="E129" s="252"/>
      <c r="F129" s="244"/>
    </row>
    <row r="130" spans="3:6" ht="15" hidden="1" customHeight="1" x14ac:dyDescent="0.3">
      <c r="C130" s="255" t="s">
        <v>107</v>
      </c>
      <c r="D130" s="48"/>
      <c r="E130" s="252"/>
      <c r="F130" s="244"/>
    </row>
    <row r="131" spans="3:6" ht="15" hidden="1" customHeight="1" x14ac:dyDescent="0.3">
      <c r="C131" s="255" t="s">
        <v>108</v>
      </c>
      <c r="D131" s="48"/>
      <c r="E131" s="252"/>
      <c r="F131" s="244"/>
    </row>
    <row r="132" spans="3:6" ht="15" hidden="1" customHeight="1" x14ac:dyDescent="0.3">
      <c r="C132" s="213"/>
      <c r="D132" s="51"/>
      <c r="E132" s="248">
        <f>SUM(E126:E131)</f>
        <v>0</v>
      </c>
      <c r="F132" s="251"/>
    </row>
    <row r="133" spans="3:6" ht="15" hidden="1" customHeight="1" x14ac:dyDescent="0.3">
      <c r="C133" s="213" t="s">
        <v>165</v>
      </c>
      <c r="D133" s="51"/>
      <c r="E133" s="248"/>
      <c r="F133" s="251"/>
    </row>
    <row r="134" spans="3:6" ht="15" hidden="1" customHeight="1" x14ac:dyDescent="0.3">
      <c r="C134" s="213"/>
      <c r="D134" s="51"/>
      <c r="E134" s="248"/>
      <c r="F134" s="251"/>
    </row>
    <row r="135" spans="3:6" ht="15" hidden="1" customHeight="1" x14ac:dyDescent="0.3">
      <c r="C135" s="255" t="s">
        <v>162</v>
      </c>
      <c r="D135" s="51"/>
      <c r="E135" s="248" t="e">
        <f>SUMIF(tbal,C135,Pdr)</f>
        <v>#REF!</v>
      </c>
    </row>
    <row r="136" spans="3:6" ht="15" hidden="1" customHeight="1" x14ac:dyDescent="0.3">
      <c r="C136" s="255" t="s">
        <v>163</v>
      </c>
      <c r="D136" s="51"/>
      <c r="E136" s="248" t="e">
        <f>SUMIF(tbal,C136,Pdr)</f>
        <v>#REF!</v>
      </c>
      <c r="F136" s="251"/>
    </row>
    <row r="137" spans="3:6" ht="15" hidden="1" customHeight="1" x14ac:dyDescent="0.3">
      <c r="C137" s="787" t="s">
        <v>131</v>
      </c>
      <c r="D137" s="788"/>
      <c r="E137" s="248" t="e">
        <f>SUM(E135:E136)</f>
        <v>#REF!</v>
      </c>
      <c r="F137" s="248"/>
    </row>
    <row r="138" spans="3:6" ht="15" hidden="1" customHeight="1" x14ac:dyDescent="0.3">
      <c r="C138" s="213"/>
      <c r="D138" s="51"/>
      <c r="E138" s="248"/>
      <c r="F138" s="251"/>
    </row>
    <row r="139" spans="3:6" ht="15" hidden="1" customHeight="1" x14ac:dyDescent="0.3">
      <c r="C139" s="213" t="s">
        <v>166</v>
      </c>
      <c r="D139" s="50"/>
      <c r="E139" s="252"/>
      <c r="F139" s="249"/>
    </row>
    <row r="140" spans="3:6" ht="15" hidden="1" customHeight="1" x14ac:dyDescent="0.3">
      <c r="C140" s="255" t="s">
        <v>124</v>
      </c>
      <c r="D140" s="48">
        <v>5100</v>
      </c>
      <c r="E140" s="246">
        <v>0</v>
      </c>
      <c r="F140" s="246"/>
    </row>
    <row r="141" spans="3:6" ht="15" hidden="1" customHeight="1" x14ac:dyDescent="0.3">
      <c r="C141" s="255" t="s">
        <v>125</v>
      </c>
      <c r="D141" s="48">
        <v>4200</v>
      </c>
      <c r="E141" s="246">
        <v>0</v>
      </c>
      <c r="F141" s="246"/>
    </row>
    <row r="142" spans="3:6" ht="15" hidden="1" customHeight="1" x14ac:dyDescent="0.3">
      <c r="C142" s="255" t="s">
        <v>126</v>
      </c>
      <c r="D142" s="48">
        <v>4700</v>
      </c>
      <c r="E142" s="246">
        <v>0</v>
      </c>
      <c r="F142" s="246"/>
    </row>
    <row r="143" spans="3:6" ht="15" hidden="1" customHeight="1" x14ac:dyDescent="0.3">
      <c r="C143" s="255" t="s">
        <v>127</v>
      </c>
      <c r="D143" s="48">
        <v>8100</v>
      </c>
      <c r="E143" s="246">
        <v>0</v>
      </c>
      <c r="F143" s="246"/>
    </row>
    <row r="144" spans="3:6" ht="15" hidden="1" customHeight="1" x14ac:dyDescent="0.3">
      <c r="C144" s="255" t="s">
        <v>129</v>
      </c>
      <c r="D144" s="48">
        <v>6500</v>
      </c>
      <c r="E144" s="246">
        <v>0</v>
      </c>
      <c r="F144" s="246"/>
    </row>
    <row r="145" spans="3:6" ht="15" hidden="1" customHeight="1" x14ac:dyDescent="0.3">
      <c r="C145" s="255" t="s">
        <v>132</v>
      </c>
      <c r="D145" s="48">
        <v>5050</v>
      </c>
      <c r="E145" s="246">
        <v>0</v>
      </c>
      <c r="F145" s="246"/>
    </row>
    <row r="146" spans="3:6" ht="15" hidden="1" customHeight="1" x14ac:dyDescent="0.3">
      <c r="C146" s="787" t="s">
        <v>167</v>
      </c>
      <c r="D146" s="788"/>
      <c r="E146" s="256">
        <f>SUM(E140:E145)</f>
        <v>0</v>
      </c>
      <c r="F146" s="256"/>
    </row>
    <row r="147" spans="3:6" ht="15" hidden="1" customHeight="1" x14ac:dyDescent="0.3">
      <c r="C147" s="250"/>
      <c r="D147" s="220"/>
      <c r="E147" s="256"/>
      <c r="F147" s="256"/>
    </row>
    <row r="148" spans="3:6" ht="15" hidden="1" customHeight="1" thickBot="1" x14ac:dyDescent="0.35">
      <c r="C148" s="780" t="s">
        <v>168</v>
      </c>
      <c r="D148" s="781"/>
      <c r="E148" s="257">
        <f>E121+E123+E132+E146</f>
        <v>0</v>
      </c>
      <c r="F148" s="257"/>
    </row>
    <row r="149" spans="3:6" hidden="1" x14ac:dyDescent="0.3"/>
    <row r="150" spans="3:6" x14ac:dyDescent="0.3">
      <c r="C150" s="258" t="s">
        <v>203</v>
      </c>
    </row>
    <row r="151" spans="3:6" hidden="1" x14ac:dyDescent="0.3">
      <c r="C151" s="73" t="s">
        <v>169</v>
      </c>
      <c r="D151" s="73"/>
      <c r="E151" s="73"/>
    </row>
    <row r="152" spans="3:6" ht="14.4" hidden="1" x14ac:dyDescent="0.3">
      <c r="C152" s="259" t="s">
        <v>141</v>
      </c>
      <c r="D152" s="73"/>
      <c r="E152" s="73"/>
    </row>
    <row r="153" spans="3:6" ht="14.4" hidden="1" x14ac:dyDescent="0.3">
      <c r="C153" s="259" t="s">
        <v>142</v>
      </c>
      <c r="D153" s="73"/>
      <c r="E153" s="73"/>
    </row>
    <row r="154" spans="3:6" hidden="1" x14ac:dyDescent="0.3">
      <c r="C154" s="73" t="s">
        <v>28</v>
      </c>
      <c r="D154" s="73"/>
      <c r="E154" s="73"/>
    </row>
    <row r="155" spans="3:6" hidden="1" x14ac:dyDescent="0.3">
      <c r="C155" s="73" t="s">
        <v>145</v>
      </c>
      <c r="D155" s="73"/>
      <c r="E155" s="73"/>
    </row>
    <row r="156" spans="3:6" hidden="1" x14ac:dyDescent="0.3">
      <c r="C156" s="73" t="s">
        <v>146</v>
      </c>
      <c r="D156" s="73"/>
      <c r="E156" s="73"/>
    </row>
    <row r="157" spans="3:6" hidden="1" x14ac:dyDescent="0.3">
      <c r="C157" s="73" t="s">
        <v>147</v>
      </c>
      <c r="D157" s="73"/>
      <c r="E157" s="73"/>
    </row>
    <row r="158" spans="3:6" hidden="1" x14ac:dyDescent="0.3">
      <c r="C158" s="73" t="s">
        <v>148</v>
      </c>
      <c r="D158" s="73"/>
      <c r="E158" s="73"/>
    </row>
    <row r="159" spans="3:6" hidden="1" x14ac:dyDescent="0.3">
      <c r="C159" s="73" t="s">
        <v>149</v>
      </c>
      <c r="D159" s="73"/>
      <c r="E159" s="73"/>
    </row>
    <row r="160" spans="3:6" hidden="1" x14ac:dyDescent="0.3">
      <c r="C160" s="73" t="s">
        <v>140</v>
      </c>
      <c r="D160" s="73"/>
      <c r="E160" s="73"/>
    </row>
    <row r="161" spans="3:5" hidden="1" x14ac:dyDescent="0.3">
      <c r="C161" s="73"/>
      <c r="D161" s="73"/>
      <c r="E161" s="73"/>
    </row>
    <row r="162" spans="3:5" hidden="1" x14ac:dyDescent="0.3">
      <c r="C162" s="73"/>
      <c r="D162" s="73"/>
      <c r="E162" s="73"/>
    </row>
    <row r="163" spans="3:5" hidden="1" x14ac:dyDescent="0.3">
      <c r="C163" s="73" t="s">
        <v>150</v>
      </c>
      <c r="D163" s="73"/>
      <c r="E163" s="73"/>
    </row>
    <row r="164" spans="3:5" hidden="1" x14ac:dyDescent="0.3">
      <c r="C164" s="73" t="s">
        <v>151</v>
      </c>
      <c r="D164" s="73"/>
      <c r="E164" s="73"/>
    </row>
    <row r="165" spans="3:5" hidden="1" x14ac:dyDescent="0.3">
      <c r="C165" s="73"/>
      <c r="D165" s="73"/>
      <c r="E165" s="73"/>
    </row>
    <row r="166" spans="3:5" hidden="1" x14ac:dyDescent="0.3">
      <c r="C166" s="73"/>
      <c r="D166" s="73"/>
      <c r="E166" s="73"/>
    </row>
    <row r="167" spans="3:5" hidden="1" x14ac:dyDescent="0.3">
      <c r="C167" s="73"/>
      <c r="D167" s="73"/>
      <c r="E167" s="73"/>
    </row>
    <row r="168" spans="3:5" hidden="1" x14ac:dyDescent="0.3">
      <c r="C168" s="73" t="s">
        <v>152</v>
      </c>
      <c r="D168" s="73"/>
      <c r="E168" s="73"/>
    </row>
    <row r="169" spans="3:5" hidden="1" x14ac:dyDescent="0.3">
      <c r="C169" s="73" t="s">
        <v>153</v>
      </c>
      <c r="D169" s="73"/>
      <c r="E169" s="73"/>
    </row>
    <row r="170" spans="3:5" hidden="1" x14ac:dyDescent="0.3">
      <c r="C170" s="73"/>
      <c r="D170" s="73"/>
      <c r="E170" s="73"/>
    </row>
    <row r="171" spans="3:5" hidden="1" x14ac:dyDescent="0.3">
      <c r="C171" s="73"/>
      <c r="D171" s="73"/>
      <c r="E171" s="73"/>
    </row>
    <row r="172" spans="3:5" hidden="1" x14ac:dyDescent="0.3">
      <c r="C172" s="73" t="s">
        <v>62</v>
      </c>
      <c r="D172" s="73"/>
      <c r="E172" s="73"/>
    </row>
    <row r="173" spans="3:5" hidden="1" x14ac:dyDescent="0.3">
      <c r="C173" s="73" t="s">
        <v>154</v>
      </c>
      <c r="D173" s="73"/>
      <c r="E173" s="73"/>
    </row>
    <row r="174" spans="3:5" hidden="1" x14ac:dyDescent="0.3">
      <c r="C174" s="73" t="s">
        <v>155</v>
      </c>
      <c r="D174" s="73"/>
      <c r="E174" s="73"/>
    </row>
    <row r="175" spans="3:5" hidden="1" x14ac:dyDescent="0.3">
      <c r="C175" s="73" t="s">
        <v>156</v>
      </c>
      <c r="D175" s="73"/>
      <c r="E175" s="73"/>
    </row>
    <row r="176" spans="3:5" hidden="1" x14ac:dyDescent="0.3">
      <c r="C176" s="73" t="s">
        <v>157</v>
      </c>
      <c r="D176" s="73"/>
      <c r="E176" s="73"/>
    </row>
    <row r="177" spans="3:5" hidden="1" x14ac:dyDescent="0.3">
      <c r="C177" s="73" t="s">
        <v>28</v>
      </c>
      <c r="D177" s="73"/>
      <c r="E177" s="73"/>
    </row>
    <row r="178" spans="3:5" hidden="1" x14ac:dyDescent="0.3">
      <c r="C178" s="73"/>
      <c r="D178" s="73"/>
      <c r="E178" s="73"/>
    </row>
    <row r="179" spans="3:5" hidden="1" x14ac:dyDescent="0.3">
      <c r="C179" s="73"/>
      <c r="D179" s="73"/>
      <c r="E179" s="73"/>
    </row>
    <row r="180" spans="3:5" hidden="1" x14ac:dyDescent="0.3">
      <c r="C180" s="260" t="s">
        <v>41</v>
      </c>
      <c r="D180" s="73"/>
      <c r="E180" s="73"/>
    </row>
    <row r="181" spans="3:5" hidden="1" x14ac:dyDescent="0.3">
      <c r="C181" s="73" t="s">
        <v>158</v>
      </c>
      <c r="D181" s="73"/>
      <c r="E181" s="73"/>
    </row>
    <row r="182" spans="3:5" hidden="1" x14ac:dyDescent="0.3">
      <c r="C182" s="73" t="s">
        <v>159</v>
      </c>
      <c r="D182" s="73"/>
      <c r="E182" s="73"/>
    </row>
    <row r="183" spans="3:5" hidden="1" x14ac:dyDescent="0.3">
      <c r="C183" s="73"/>
      <c r="D183" s="73"/>
      <c r="E183" s="73"/>
    </row>
    <row r="184" spans="3:5" hidden="1" x14ac:dyDescent="0.3">
      <c r="C184" s="260" t="s">
        <v>117</v>
      </c>
      <c r="D184" s="73"/>
      <c r="E184" s="73"/>
    </row>
    <row r="185" spans="3:5" hidden="1" x14ac:dyDescent="0.3">
      <c r="C185" s="73" t="s">
        <v>160</v>
      </c>
      <c r="D185" s="73"/>
      <c r="E185" s="73"/>
    </row>
    <row r="186" spans="3:5" hidden="1" x14ac:dyDescent="0.3">
      <c r="C186" s="73" t="s">
        <v>28</v>
      </c>
      <c r="D186" s="73"/>
      <c r="E186" s="73"/>
    </row>
    <row r="187" spans="3:5" hidden="1" x14ac:dyDescent="0.3">
      <c r="C187" s="73"/>
      <c r="D187" s="73"/>
      <c r="E187" s="73"/>
    </row>
    <row r="188" spans="3:5" hidden="1" x14ac:dyDescent="0.3">
      <c r="C188" s="73"/>
      <c r="D188" s="73"/>
      <c r="E188" s="73"/>
    </row>
    <row r="189" spans="3:5" hidden="1" x14ac:dyDescent="0.3">
      <c r="C189" s="260" t="s">
        <v>116</v>
      </c>
      <c r="D189" s="73"/>
      <c r="E189" s="73"/>
    </row>
    <row r="190" spans="3:5" hidden="1" x14ac:dyDescent="0.3">
      <c r="C190" s="73" t="s">
        <v>161</v>
      </c>
      <c r="D190" s="73"/>
      <c r="E190" s="73"/>
    </row>
    <row r="191" spans="3:5" hidden="1" x14ac:dyDescent="0.3">
      <c r="C191" s="73"/>
      <c r="D191" s="73"/>
      <c r="E191" s="73"/>
    </row>
    <row r="192" spans="3:5" x14ac:dyDescent="0.3">
      <c r="C192" s="88"/>
      <c r="D192" s="88"/>
      <c r="E192" s="88"/>
    </row>
    <row r="193" spans="1:5" x14ac:dyDescent="0.3">
      <c r="A193" s="261" t="s">
        <v>204</v>
      </c>
      <c r="C193" s="258" t="s">
        <v>206</v>
      </c>
    </row>
    <row r="194" spans="1:5" ht="14.4" thickBot="1" x14ac:dyDescent="0.35">
      <c r="C194" s="88"/>
      <c r="D194" s="88"/>
      <c r="E194" s="88"/>
    </row>
    <row r="195" spans="1:5" ht="28.2" thickBot="1" x14ac:dyDescent="0.35">
      <c r="B195" s="203" t="s">
        <v>259</v>
      </c>
      <c r="C195" s="289" t="s">
        <v>22</v>
      </c>
      <c r="D195" s="355" t="s">
        <v>400</v>
      </c>
      <c r="E195" s="88"/>
    </row>
    <row r="196" spans="1:5" x14ac:dyDescent="0.3">
      <c r="B196" s="208" t="s">
        <v>31</v>
      </c>
      <c r="C196" s="197"/>
      <c r="D196" s="198" t="s">
        <v>31</v>
      </c>
      <c r="E196" s="88"/>
    </row>
    <row r="197" spans="1:5" x14ac:dyDescent="0.3">
      <c r="B197" s="215">
        <v>0</v>
      </c>
      <c r="C197" s="199" t="s">
        <v>33</v>
      </c>
      <c r="D197" s="200">
        <f>'Trail Balance'!E54</f>
        <v>193805</v>
      </c>
      <c r="E197" s="88"/>
    </row>
    <row r="198" spans="1:5" x14ac:dyDescent="0.3">
      <c r="B198" s="215">
        <v>0</v>
      </c>
      <c r="C198" s="199" t="s">
        <v>633</v>
      </c>
      <c r="D198" s="200">
        <f>'Trail Balance'!E50</f>
        <v>690000</v>
      </c>
    </row>
    <row r="199" spans="1:5" x14ac:dyDescent="0.3">
      <c r="B199" s="215">
        <v>0</v>
      </c>
      <c r="C199" s="199" t="s">
        <v>634</v>
      </c>
      <c r="D199" s="200">
        <f>'Trail Balance'!E51</f>
        <v>706</v>
      </c>
    </row>
    <row r="200" spans="1:5" x14ac:dyDescent="0.3">
      <c r="B200" s="215">
        <v>0</v>
      </c>
      <c r="C200" s="199" t="s">
        <v>635</v>
      </c>
      <c r="D200" s="200">
        <f>'Trail Balance'!E52</f>
        <v>21800</v>
      </c>
    </row>
    <row r="201" spans="1:5" x14ac:dyDescent="0.3">
      <c r="B201" s="215"/>
      <c r="C201" s="199" t="s">
        <v>207</v>
      </c>
      <c r="D201" s="200">
        <f>'Trail Balance'!E49</f>
        <v>73750</v>
      </c>
    </row>
    <row r="202" spans="1:5" x14ac:dyDescent="0.3">
      <c r="B202" s="201">
        <v>0</v>
      </c>
      <c r="C202" s="199" t="s">
        <v>55</v>
      </c>
      <c r="D202" s="201">
        <f>'Trail Balance'!E55</f>
        <v>295900</v>
      </c>
    </row>
    <row r="203" spans="1:5" ht="14.4" thickBot="1" x14ac:dyDescent="0.35">
      <c r="B203" s="290">
        <f>SUM(B197:B202)</f>
        <v>0</v>
      </c>
      <c r="C203" s="291" t="s">
        <v>28</v>
      </c>
      <c r="D203" s="292">
        <f>SUM(D197:D202)</f>
        <v>1275961</v>
      </c>
    </row>
    <row r="204" spans="1:5" ht="14.4" thickTop="1" x14ac:dyDescent="0.3"/>
    <row r="209" spans="3:5" hidden="1" x14ac:dyDescent="0.3">
      <c r="C209" s="87" t="s">
        <v>248</v>
      </c>
      <c r="D209" s="87" t="e">
        <f/>
        <v>#REF!</v>
      </c>
    </row>
    <row r="210" spans="3:5" hidden="1" x14ac:dyDescent="0.3"/>
    <row r="211" spans="3:5" hidden="1" x14ac:dyDescent="0.3"/>
    <row r="212" spans="3:5" hidden="1" x14ac:dyDescent="0.3">
      <c r="C212" s="258" t="s">
        <v>255</v>
      </c>
    </row>
    <row r="213" spans="3:5" hidden="1" x14ac:dyDescent="0.3"/>
    <row r="214" spans="3:5" ht="14.4" hidden="1" x14ac:dyDescent="0.3">
      <c r="C214" s="262" t="s">
        <v>256</v>
      </c>
      <c r="D214" s="262" t="s">
        <v>249</v>
      </c>
      <c r="E214" s="262" t="s">
        <v>246</v>
      </c>
    </row>
    <row r="215" spans="3:5" ht="14.4" hidden="1" x14ac:dyDescent="0.3">
      <c r="C215" s="263" t="s">
        <v>247</v>
      </c>
      <c r="D215" s="264" t="s">
        <v>250</v>
      </c>
      <c r="E215" s="264">
        <v>620</v>
      </c>
    </row>
    <row r="216" spans="3:5" ht="14.4" hidden="1" x14ac:dyDescent="0.3">
      <c r="C216" s="265" t="s">
        <v>257</v>
      </c>
      <c r="D216" s="264" t="s">
        <v>251</v>
      </c>
      <c r="E216" s="264">
        <v>220</v>
      </c>
    </row>
    <row r="217" spans="3:5" ht="14.4" hidden="1" x14ac:dyDescent="0.3">
      <c r="C217" s="263" t="s">
        <v>41</v>
      </c>
      <c r="D217" s="264" t="s">
        <v>252</v>
      </c>
      <c r="E217" s="264">
        <v>3612</v>
      </c>
    </row>
    <row r="218" spans="3:5" ht="14.4" hidden="1" x14ac:dyDescent="0.3">
      <c r="C218" s="263" t="s">
        <v>40</v>
      </c>
      <c r="D218" s="264" t="s">
        <v>253</v>
      </c>
      <c r="E218" s="264">
        <v>2040</v>
      </c>
    </row>
    <row r="219" spans="3:5" ht="14.4" hidden="1" x14ac:dyDescent="0.3">
      <c r="C219" s="265" t="s">
        <v>182</v>
      </c>
      <c r="D219" s="264" t="s">
        <v>254</v>
      </c>
      <c r="E219" s="264">
        <v>6687</v>
      </c>
    </row>
    <row r="220" spans="3:5" ht="14.4" hidden="1" x14ac:dyDescent="0.3">
      <c r="C220" s="266" t="s">
        <v>181</v>
      </c>
      <c r="D220" s="266" t="s">
        <v>181</v>
      </c>
      <c r="E220" s="267">
        <v>13179</v>
      </c>
    </row>
    <row r="221" spans="3:5" hidden="1" x14ac:dyDescent="0.3"/>
    <row r="222" spans="3:5" hidden="1" x14ac:dyDescent="0.3"/>
    <row r="223" spans="3:5" hidden="1" x14ac:dyDescent="0.3"/>
    <row r="224" spans="3:5" hidden="1" x14ac:dyDescent="0.3"/>
    <row r="225" spans="3:4" x14ac:dyDescent="0.3">
      <c r="C225" s="87" t="s">
        <v>1318</v>
      </c>
      <c r="D225" s="186">
        <f>'Trail Balance'!E80+'Trail Balance'!E87+'Trail Balance'!E88-'Trail Balance'!E13-'Trail Balance'!E19-'Trail Balance'!E60</f>
        <v>-793366.06</v>
      </c>
    </row>
  </sheetData>
  <mergeCells count="14">
    <mergeCell ref="C63:D63"/>
    <mergeCell ref="C70:D70"/>
    <mergeCell ref="C121:D121"/>
    <mergeCell ref="C116:D116"/>
    <mergeCell ref="B1:E1"/>
    <mergeCell ref="C148:D148"/>
    <mergeCell ref="C114:D114"/>
    <mergeCell ref="C98:D98"/>
    <mergeCell ref="C74:D74"/>
    <mergeCell ref="C82:D82"/>
    <mergeCell ref="C94:D94"/>
    <mergeCell ref="C87:D87"/>
    <mergeCell ref="C137:D137"/>
    <mergeCell ref="C146:D146"/>
  </mergeCells>
  <printOptions horizontalCentered="1"/>
  <pageMargins left="0.43307086614173229" right="0.19685039370078741" top="0.92" bottom="0.23622047244094491" header="0.39370078740157483" footer="0"/>
  <pageSetup paperSize="9" scale="73" orientation="portrait" verticalDpi="300" r:id="rId1"/>
  <headerFooter alignWithMargins="0">
    <oddHeader>&amp;C&amp;"Book Antiqua,Bold"&amp;10ELISIUM CO-OPERATIVE HOUSING SOCIETY LTD.
(Regd No :MUM/WF-N/HSG/(TC)/9619/2018-19 DATED 26/11/2018)
Notes forming part of Balance sheet as at March 31, 2022</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2:M74"/>
  <sheetViews>
    <sheetView zoomScaleNormal="100" workbookViewId="0">
      <pane ySplit="5" topLeftCell="A6" activePane="bottomLeft" state="frozen"/>
      <selection activeCell="A4" sqref="A4:L55"/>
      <selection pane="bottomLeft" activeCell="G23" sqref="G23"/>
    </sheetView>
  </sheetViews>
  <sheetFormatPr defaultColWidth="9.33203125" defaultRowHeight="14.4" x14ac:dyDescent="0.3"/>
  <cols>
    <col min="1" max="1" width="9.33203125" style="97"/>
    <col min="2" max="2" width="32.88671875" style="97" bestFit="1" customWidth="1"/>
    <col min="3" max="3" width="18.33203125" style="97" customWidth="1"/>
    <col min="4" max="4" width="9.88671875" style="97" hidden="1" customWidth="1"/>
    <col min="5" max="5" width="8.6640625" style="97" hidden="1" customWidth="1"/>
    <col min="6" max="6" width="16.33203125" style="97" bestFit="1" customWidth="1"/>
    <col min="7" max="8" width="13.44140625" style="97" bestFit="1" customWidth="1"/>
    <col min="9" max="9" width="11" style="97" customWidth="1"/>
    <col min="10" max="10" width="11.5546875" style="97" bestFit="1" customWidth="1"/>
    <col min="11" max="11" width="16.33203125" style="97" bestFit="1" customWidth="1"/>
    <col min="12" max="12" width="13.44140625" style="97" bestFit="1" customWidth="1"/>
    <col min="13" max="13" width="16.33203125" style="97" bestFit="1" customWidth="1"/>
    <col min="14" max="16384" width="9.33203125" style="97"/>
  </cols>
  <sheetData>
    <row r="2" spans="2:13" x14ac:dyDescent="0.3">
      <c r="B2" s="294" t="s">
        <v>134</v>
      </c>
    </row>
    <row r="3" spans="2:13" ht="15" thickBot="1" x14ac:dyDescent="0.35"/>
    <row r="4" spans="2:13" s="300" customFormat="1" ht="30" customHeight="1" x14ac:dyDescent="0.3">
      <c r="B4" s="795" t="s">
        <v>22</v>
      </c>
      <c r="C4" s="356" t="s">
        <v>178</v>
      </c>
      <c r="D4" s="797" t="s">
        <v>402</v>
      </c>
      <c r="E4" s="797"/>
      <c r="F4" s="797" t="s">
        <v>70</v>
      </c>
      <c r="G4" s="797"/>
      <c r="H4" s="797" t="s">
        <v>370</v>
      </c>
      <c r="I4" s="797"/>
      <c r="J4" s="357" t="s">
        <v>246</v>
      </c>
      <c r="K4" s="798" t="s">
        <v>400</v>
      </c>
      <c r="L4" s="799"/>
      <c r="M4" s="800"/>
    </row>
    <row r="5" spans="2:13" s="300" customFormat="1" ht="15" thickBot="1" x14ac:dyDescent="0.35">
      <c r="B5" s="796"/>
      <c r="C5" s="303"/>
      <c r="D5" s="304" t="s">
        <v>29</v>
      </c>
      <c r="E5" s="304" t="s">
        <v>30</v>
      </c>
      <c r="F5" s="304" t="s">
        <v>29</v>
      </c>
      <c r="G5" s="304" t="s">
        <v>30</v>
      </c>
      <c r="H5" s="304" t="s">
        <v>29</v>
      </c>
      <c r="I5" s="304" t="s">
        <v>30</v>
      </c>
      <c r="J5" s="304"/>
      <c r="K5" s="304" t="s">
        <v>29</v>
      </c>
      <c r="L5" s="304" t="s">
        <v>30</v>
      </c>
      <c r="M5" s="305" t="s">
        <v>28</v>
      </c>
    </row>
    <row r="6" spans="2:13" x14ac:dyDescent="0.3">
      <c r="B6" s="373" t="s">
        <v>649</v>
      </c>
      <c r="C6" s="301" t="s">
        <v>179</v>
      </c>
      <c r="D6" s="302"/>
      <c r="E6" s="302"/>
      <c r="F6" s="179">
        <v>2003718</v>
      </c>
      <c r="G6" s="179">
        <v>7070</v>
      </c>
      <c r="H6" s="302">
        <v>0</v>
      </c>
      <c r="I6" s="302">
        <v>0</v>
      </c>
      <c r="J6" s="302">
        <v>0</v>
      </c>
      <c r="K6" s="179">
        <v>2003718</v>
      </c>
      <c r="L6" s="179">
        <v>7070</v>
      </c>
      <c r="M6" s="180">
        <f t="shared" ref="M6:M24" si="0">SUM(K6:L6)</f>
        <v>2010788</v>
      </c>
    </row>
    <row r="7" spans="2:13" x14ac:dyDescent="0.3">
      <c r="B7" s="323" t="s">
        <v>650</v>
      </c>
      <c r="C7" s="301" t="s">
        <v>179</v>
      </c>
      <c r="D7" s="179"/>
      <c r="E7" s="179"/>
      <c r="F7" s="179">
        <v>2003718</v>
      </c>
      <c r="G7" s="179">
        <v>7070</v>
      </c>
      <c r="H7" s="179">
        <v>0</v>
      </c>
      <c r="I7" s="179">
        <v>0</v>
      </c>
      <c r="J7" s="179">
        <v>0</v>
      </c>
      <c r="K7" s="179">
        <v>2003718</v>
      </c>
      <c r="L7" s="179">
        <v>7070</v>
      </c>
      <c r="M7" s="180">
        <f t="shared" si="0"/>
        <v>2010788</v>
      </c>
    </row>
    <row r="8" spans="2:13" x14ac:dyDescent="0.3">
      <c r="B8" s="322" t="s">
        <v>651</v>
      </c>
      <c r="C8" s="301" t="s">
        <v>179</v>
      </c>
      <c r="D8" s="179"/>
      <c r="E8" s="179"/>
      <c r="F8" s="179">
        <v>2003718</v>
      </c>
      <c r="G8" s="179">
        <v>7070</v>
      </c>
      <c r="H8" s="179">
        <v>0</v>
      </c>
      <c r="I8" s="179">
        <v>0</v>
      </c>
      <c r="J8" s="179">
        <v>0</v>
      </c>
      <c r="K8" s="179">
        <v>2003718</v>
      </c>
      <c r="L8" s="179">
        <v>7070</v>
      </c>
      <c r="M8" s="180">
        <f t="shared" si="0"/>
        <v>2010788</v>
      </c>
    </row>
    <row r="9" spans="2:13" ht="15" thickBot="1" x14ac:dyDescent="0.35">
      <c r="B9" s="327" t="s">
        <v>652</v>
      </c>
      <c r="C9" s="375" t="s">
        <v>179</v>
      </c>
      <c r="D9" s="328"/>
      <c r="E9" s="328"/>
      <c r="F9" s="328">
        <v>2003718</v>
      </c>
      <c r="G9" s="328">
        <v>7070</v>
      </c>
      <c r="H9" s="328">
        <v>0</v>
      </c>
      <c r="I9" s="328">
        <v>0</v>
      </c>
      <c r="J9" s="328">
        <v>0</v>
      </c>
      <c r="K9" s="328">
        <v>2003718</v>
      </c>
      <c r="L9" s="328">
        <v>7070</v>
      </c>
      <c r="M9" s="376">
        <f t="shared" si="0"/>
        <v>2010788</v>
      </c>
    </row>
    <row r="10" spans="2:13" ht="15" thickBot="1" x14ac:dyDescent="0.35">
      <c r="B10" s="395" t="s">
        <v>28</v>
      </c>
      <c r="C10" s="379"/>
      <c r="D10" s="380"/>
      <c r="E10" s="380"/>
      <c r="F10" s="381">
        <f>SUM(F6:F9)</f>
        <v>8014872</v>
      </c>
      <c r="G10" s="381">
        <f>SUM(G6:G9)</f>
        <v>28280</v>
      </c>
      <c r="H10" s="380"/>
      <c r="I10" s="380"/>
      <c r="J10" s="380"/>
      <c r="K10" s="381">
        <f>SUM(K6:K9)</f>
        <v>8014872</v>
      </c>
      <c r="L10" s="381">
        <f>SUM(L6:L9)</f>
        <v>28280</v>
      </c>
      <c r="M10" s="382">
        <f>SUM(M6:M9)</f>
        <v>8043152</v>
      </c>
    </row>
    <row r="11" spans="2:13" x14ac:dyDescent="0.3">
      <c r="B11" s="373"/>
      <c r="C11" s="301"/>
      <c r="D11" s="377"/>
      <c r="E11" s="377"/>
      <c r="F11" s="377"/>
      <c r="G11" s="377"/>
      <c r="H11" s="377"/>
      <c r="I11" s="377"/>
      <c r="J11" s="377"/>
      <c r="K11" s="377"/>
      <c r="L11" s="377"/>
      <c r="M11" s="378"/>
    </row>
    <row r="12" spans="2:13" x14ac:dyDescent="0.3">
      <c r="B12" s="322" t="s">
        <v>653</v>
      </c>
      <c r="C12" s="301" t="s">
        <v>221</v>
      </c>
      <c r="D12" s="179"/>
      <c r="E12" s="179"/>
      <c r="F12" s="179">
        <v>667861</v>
      </c>
      <c r="G12" s="179">
        <v>2356</v>
      </c>
      <c r="H12" s="179">
        <v>0</v>
      </c>
      <c r="I12" s="179">
        <v>0</v>
      </c>
      <c r="J12" s="179">
        <v>0</v>
      </c>
      <c r="K12" s="179">
        <v>667861</v>
      </c>
      <c r="L12" s="179">
        <v>2356</v>
      </c>
      <c r="M12" s="180">
        <f t="shared" si="0"/>
        <v>670217</v>
      </c>
    </row>
    <row r="13" spans="2:13" x14ac:dyDescent="0.3">
      <c r="B13" s="374" t="s">
        <v>654</v>
      </c>
      <c r="C13" s="301" t="s">
        <v>221</v>
      </c>
      <c r="D13" s="179"/>
      <c r="E13" s="179"/>
      <c r="F13" s="179">
        <v>667861</v>
      </c>
      <c r="G13" s="179">
        <v>2356</v>
      </c>
      <c r="H13" s="179">
        <v>0</v>
      </c>
      <c r="I13" s="179">
        <v>0</v>
      </c>
      <c r="J13" s="179">
        <v>0</v>
      </c>
      <c r="K13" s="179">
        <v>667861</v>
      </c>
      <c r="L13" s="179">
        <v>2356</v>
      </c>
      <c r="M13" s="180">
        <f t="shared" si="0"/>
        <v>670217</v>
      </c>
    </row>
    <row r="14" spans="2:13" x14ac:dyDescent="0.3">
      <c r="B14" s="322" t="s">
        <v>655</v>
      </c>
      <c r="C14" s="301" t="s">
        <v>221</v>
      </c>
      <c r="D14" s="179"/>
      <c r="E14" s="179"/>
      <c r="F14" s="179">
        <v>667861</v>
      </c>
      <c r="G14" s="179">
        <v>2356</v>
      </c>
      <c r="H14" s="179">
        <v>0</v>
      </c>
      <c r="I14" s="179">
        <v>0</v>
      </c>
      <c r="J14" s="179">
        <v>0</v>
      </c>
      <c r="K14" s="179">
        <v>667861</v>
      </c>
      <c r="L14" s="179">
        <v>2356</v>
      </c>
      <c r="M14" s="180">
        <f t="shared" si="0"/>
        <v>670217</v>
      </c>
    </row>
    <row r="15" spans="2:13" ht="15" thickBot="1" x14ac:dyDescent="0.35">
      <c r="B15" s="327" t="s">
        <v>656</v>
      </c>
      <c r="C15" s="375" t="s">
        <v>221</v>
      </c>
      <c r="D15" s="328"/>
      <c r="E15" s="328"/>
      <c r="F15" s="328">
        <v>667861</v>
      </c>
      <c r="G15" s="328">
        <v>2356</v>
      </c>
      <c r="H15" s="328">
        <v>0</v>
      </c>
      <c r="I15" s="328">
        <v>0</v>
      </c>
      <c r="J15" s="328">
        <v>0</v>
      </c>
      <c r="K15" s="328">
        <v>667861</v>
      </c>
      <c r="L15" s="328">
        <v>2356</v>
      </c>
      <c r="M15" s="376">
        <f t="shared" si="0"/>
        <v>670217</v>
      </c>
    </row>
    <row r="16" spans="2:13" ht="15" thickBot="1" x14ac:dyDescent="0.35">
      <c r="B16" s="395" t="s">
        <v>28</v>
      </c>
      <c r="C16" s="379"/>
      <c r="D16" s="380"/>
      <c r="E16" s="380"/>
      <c r="F16" s="381">
        <f>SUM(F12:F15)</f>
        <v>2671444</v>
      </c>
      <c r="G16" s="381">
        <f>SUM(G12:G15)</f>
        <v>9424</v>
      </c>
      <c r="H16" s="380"/>
      <c r="I16" s="380"/>
      <c r="J16" s="380"/>
      <c r="K16" s="381">
        <f>SUM(K12:K15)</f>
        <v>2671444</v>
      </c>
      <c r="L16" s="381">
        <f>SUM(L12:L15)</f>
        <v>9424</v>
      </c>
      <c r="M16" s="382">
        <f>SUM(M12:M15)</f>
        <v>2680868</v>
      </c>
    </row>
    <row r="17" spans="2:13" x14ac:dyDescent="0.3">
      <c r="B17" s="373"/>
      <c r="C17" s="301"/>
      <c r="D17" s="377"/>
      <c r="E17" s="377"/>
      <c r="F17" s="377"/>
      <c r="G17" s="377"/>
      <c r="H17" s="377"/>
      <c r="I17" s="377"/>
      <c r="J17" s="377"/>
      <c r="K17" s="377"/>
      <c r="L17" s="377"/>
      <c r="M17" s="378"/>
    </row>
    <row r="18" spans="2:13" x14ac:dyDescent="0.3">
      <c r="B18" s="322" t="s">
        <v>657</v>
      </c>
      <c r="C18" s="301" t="s">
        <v>6</v>
      </c>
      <c r="D18" s="179"/>
      <c r="E18" s="179"/>
      <c r="F18" s="179">
        <v>1000000</v>
      </c>
      <c r="G18" s="179">
        <v>26270</v>
      </c>
      <c r="H18" s="179">
        <v>0</v>
      </c>
      <c r="I18" s="179">
        <v>0</v>
      </c>
      <c r="J18" s="179">
        <v>6013</v>
      </c>
      <c r="K18" s="179">
        <v>1000000</v>
      </c>
      <c r="L18" s="179">
        <f t="shared" ref="L18:L23" si="1">G18-J18</f>
        <v>20257</v>
      </c>
      <c r="M18" s="180">
        <f t="shared" si="0"/>
        <v>1020257</v>
      </c>
    </row>
    <row r="19" spans="2:13" x14ac:dyDescent="0.3">
      <c r="B19" s="374" t="s">
        <v>658</v>
      </c>
      <c r="C19" s="301" t="s">
        <v>6</v>
      </c>
      <c r="D19" s="179"/>
      <c r="E19" s="179"/>
      <c r="F19" s="179">
        <v>1000000</v>
      </c>
      <c r="G19" s="179">
        <v>26270</v>
      </c>
      <c r="H19" s="179">
        <v>0</v>
      </c>
      <c r="I19" s="179">
        <v>0</v>
      </c>
      <c r="J19" s="179">
        <v>2627</v>
      </c>
      <c r="K19" s="179">
        <v>1000000</v>
      </c>
      <c r="L19" s="179">
        <f t="shared" si="1"/>
        <v>23643</v>
      </c>
      <c r="M19" s="180">
        <f t="shared" si="0"/>
        <v>1023643</v>
      </c>
    </row>
    <row r="20" spans="2:13" x14ac:dyDescent="0.3">
      <c r="B20" s="374" t="s">
        <v>659</v>
      </c>
      <c r="C20" s="301" t="s">
        <v>6</v>
      </c>
      <c r="D20" s="179"/>
      <c r="E20" s="179"/>
      <c r="F20" s="179">
        <v>1000000</v>
      </c>
      <c r="G20" s="179">
        <v>26270</v>
      </c>
      <c r="H20" s="179">
        <v>0</v>
      </c>
      <c r="I20" s="179">
        <v>0</v>
      </c>
      <c r="J20" s="179">
        <v>2627</v>
      </c>
      <c r="K20" s="179">
        <v>1000000</v>
      </c>
      <c r="L20" s="179">
        <f t="shared" si="1"/>
        <v>23643</v>
      </c>
      <c r="M20" s="180">
        <f t="shared" si="0"/>
        <v>1023643</v>
      </c>
    </row>
    <row r="21" spans="2:13" x14ac:dyDescent="0.3">
      <c r="B21" s="322" t="s">
        <v>660</v>
      </c>
      <c r="C21" s="301" t="s">
        <v>6</v>
      </c>
      <c r="D21" s="179"/>
      <c r="E21" s="179"/>
      <c r="F21" s="179">
        <v>1000000</v>
      </c>
      <c r="G21" s="179">
        <v>26270</v>
      </c>
      <c r="H21" s="179">
        <v>0</v>
      </c>
      <c r="I21" s="179">
        <v>0</v>
      </c>
      <c r="J21" s="179">
        <v>2627</v>
      </c>
      <c r="K21" s="179">
        <v>1000000</v>
      </c>
      <c r="L21" s="179">
        <f t="shared" si="1"/>
        <v>23643</v>
      </c>
      <c r="M21" s="180">
        <f t="shared" si="0"/>
        <v>1023643</v>
      </c>
    </row>
    <row r="22" spans="2:13" x14ac:dyDescent="0.3">
      <c r="B22" s="322" t="s">
        <v>661</v>
      </c>
      <c r="C22" s="301" t="s">
        <v>6</v>
      </c>
      <c r="D22" s="179"/>
      <c r="E22" s="179"/>
      <c r="F22" s="179">
        <v>1000000</v>
      </c>
      <c r="G22" s="179">
        <v>26270</v>
      </c>
      <c r="H22" s="179">
        <v>0</v>
      </c>
      <c r="I22" s="179">
        <v>0</v>
      </c>
      <c r="J22" s="179">
        <v>0</v>
      </c>
      <c r="K22" s="179">
        <v>1000000</v>
      </c>
      <c r="L22" s="179">
        <f t="shared" si="1"/>
        <v>26270</v>
      </c>
      <c r="M22" s="180">
        <f t="shared" si="0"/>
        <v>1026270</v>
      </c>
    </row>
    <row r="23" spans="2:13" x14ac:dyDescent="0.3">
      <c r="B23" s="374" t="s">
        <v>662</v>
      </c>
      <c r="C23" s="301" t="s">
        <v>6</v>
      </c>
      <c r="D23" s="179"/>
      <c r="E23" s="179"/>
      <c r="F23" s="179">
        <v>1000000</v>
      </c>
      <c r="G23" s="179">
        <v>26270</v>
      </c>
      <c r="H23" s="179">
        <v>0</v>
      </c>
      <c r="I23" s="179">
        <v>0</v>
      </c>
      <c r="J23" s="179">
        <v>2627</v>
      </c>
      <c r="K23" s="179">
        <v>1000000</v>
      </c>
      <c r="L23" s="179">
        <f t="shared" si="1"/>
        <v>23643</v>
      </c>
      <c r="M23" s="180">
        <f t="shared" si="0"/>
        <v>1023643</v>
      </c>
    </row>
    <row r="24" spans="2:13" ht="15" thickBot="1" x14ac:dyDescent="0.35">
      <c r="B24" s="383" t="s">
        <v>663</v>
      </c>
      <c r="C24" s="375" t="s">
        <v>6</v>
      </c>
      <c r="D24" s="328"/>
      <c r="E24" s="328"/>
      <c r="F24" s="328">
        <v>1000000</v>
      </c>
      <c r="G24" s="328">
        <v>15178</v>
      </c>
      <c r="H24" s="328">
        <v>620599.48</v>
      </c>
      <c r="I24" s="328">
        <v>5211</v>
      </c>
      <c r="J24" s="328">
        <v>997</v>
      </c>
      <c r="K24" s="328">
        <f>F24-H24</f>
        <v>379400.52</v>
      </c>
      <c r="L24" s="384">
        <f>G24-I24-J24</f>
        <v>8970</v>
      </c>
      <c r="M24" s="376">
        <f t="shared" si="0"/>
        <v>388370.52</v>
      </c>
    </row>
    <row r="25" spans="2:13" ht="15" thickBot="1" x14ac:dyDescent="0.35">
      <c r="B25" s="394" t="s">
        <v>28</v>
      </c>
      <c r="C25" s="379"/>
      <c r="D25" s="380"/>
      <c r="E25" s="380"/>
      <c r="F25" s="381">
        <f>SUM(F18:F24)</f>
        <v>7000000</v>
      </c>
      <c r="G25" s="381">
        <f t="shared" ref="G25:L25" si="2">SUM(G18:G24)</f>
        <v>172798</v>
      </c>
      <c r="H25" s="381">
        <f t="shared" si="2"/>
        <v>620599.48</v>
      </c>
      <c r="I25" s="381">
        <f t="shared" si="2"/>
        <v>5211</v>
      </c>
      <c r="J25" s="381">
        <f t="shared" si="2"/>
        <v>17518</v>
      </c>
      <c r="K25" s="381">
        <f t="shared" si="2"/>
        <v>6379400.5199999996</v>
      </c>
      <c r="L25" s="381">
        <f t="shared" si="2"/>
        <v>150069</v>
      </c>
      <c r="M25" s="382">
        <f>SUM(M18:M24)</f>
        <v>6529469.5199999996</v>
      </c>
    </row>
    <row r="26" spans="2:13" ht="15" thickBot="1" x14ac:dyDescent="0.35">
      <c r="B26" s="386"/>
      <c r="C26" s="387"/>
      <c r="D26" s="388"/>
      <c r="E26" s="388"/>
      <c r="F26" s="388"/>
      <c r="G26" s="388"/>
      <c r="H26" s="388"/>
      <c r="I26" s="388"/>
      <c r="J26" s="388"/>
      <c r="K26" s="388"/>
      <c r="L26" s="388"/>
      <c r="M26" s="389"/>
    </row>
    <row r="27" spans="2:13" ht="15" thickBot="1" x14ac:dyDescent="0.35">
      <c r="B27" s="390" t="s">
        <v>181</v>
      </c>
      <c r="C27" s="391"/>
      <c r="D27" s="392"/>
      <c r="E27" s="392"/>
      <c r="F27" s="392">
        <f t="shared" ref="F27:M27" si="3">F10+F16+F25</f>
        <v>17686316</v>
      </c>
      <c r="G27" s="392">
        <f t="shared" si="3"/>
        <v>210502</v>
      </c>
      <c r="H27" s="392">
        <f t="shared" si="3"/>
        <v>620599.48</v>
      </c>
      <c r="I27" s="392">
        <f t="shared" si="3"/>
        <v>5211</v>
      </c>
      <c r="J27" s="392">
        <f t="shared" si="3"/>
        <v>17518</v>
      </c>
      <c r="K27" s="392">
        <f t="shared" si="3"/>
        <v>17065716.52</v>
      </c>
      <c r="L27" s="392">
        <f t="shared" si="3"/>
        <v>187773</v>
      </c>
      <c r="M27" s="393">
        <f t="shared" si="3"/>
        <v>17253489.52</v>
      </c>
    </row>
    <row r="28" spans="2:13" ht="15" hidden="1" thickTop="1" x14ac:dyDescent="0.3">
      <c r="B28" s="373"/>
      <c r="C28" s="385"/>
      <c r="D28" s="377"/>
      <c r="E28" s="377"/>
      <c r="F28" s="377"/>
      <c r="G28" s="377"/>
      <c r="H28" s="377"/>
      <c r="I28" s="377"/>
      <c r="J28" s="377"/>
      <c r="K28" s="377"/>
      <c r="L28" s="377"/>
      <c r="M28" s="378"/>
    </row>
    <row r="29" spans="2:13" s="300" customFormat="1" ht="15" hidden="1" thickBot="1" x14ac:dyDescent="0.35">
      <c r="B29" s="324"/>
      <c r="C29" s="325"/>
      <c r="D29" s="326"/>
      <c r="E29" s="326"/>
      <c r="F29" s="326"/>
      <c r="G29" s="326"/>
      <c r="H29" s="326"/>
      <c r="I29" s="326"/>
      <c r="J29" s="326"/>
      <c r="K29" s="326"/>
      <c r="L29" s="326"/>
      <c r="M29" s="326"/>
    </row>
    <row r="30" spans="2:13" ht="15" hidden="1" thickTop="1" x14ac:dyDescent="0.3">
      <c r="B30" s="182" t="s">
        <v>209</v>
      </c>
      <c r="C30" s="97">
        <v>3726</v>
      </c>
      <c r="I30" s="184" t="s">
        <v>216</v>
      </c>
      <c r="J30" s="184"/>
      <c r="K30" s="183"/>
    </row>
    <row r="31" spans="2:13" ht="15" hidden="1" thickTop="1" x14ac:dyDescent="0.3">
      <c r="B31" s="182" t="s">
        <v>210</v>
      </c>
      <c r="C31" s="97">
        <v>9041</v>
      </c>
      <c r="I31" s="97" t="s">
        <v>217</v>
      </c>
      <c r="L31" s="97" t="s">
        <v>214</v>
      </c>
    </row>
    <row r="32" spans="2:13" ht="15" hidden="1" thickTop="1" x14ac:dyDescent="0.3">
      <c r="C32" s="97">
        <f>SUM(C30:C31)</f>
        <v>12767</v>
      </c>
      <c r="I32" s="97" t="s">
        <v>218</v>
      </c>
      <c r="K32" s="183"/>
      <c r="L32" s="97" t="s">
        <v>211</v>
      </c>
    </row>
    <row r="33" spans="2:12" ht="15" hidden="1" thickTop="1" x14ac:dyDescent="0.3">
      <c r="C33" s="172">
        <f>+C32+G29</f>
        <v>12767</v>
      </c>
      <c r="K33" s="97">
        <v>9041</v>
      </c>
      <c r="L33" s="97" t="s">
        <v>211</v>
      </c>
    </row>
    <row r="34" spans="2:12" ht="15" hidden="1" thickTop="1" x14ac:dyDescent="0.3">
      <c r="G34" s="98" t="e">
        <f>+'[5]Notes 1-5'!#REF!</f>
        <v>#REF!</v>
      </c>
      <c r="K34" s="97">
        <v>3726</v>
      </c>
    </row>
    <row r="35" spans="2:12" ht="15" hidden="1" thickTop="1" x14ac:dyDescent="0.3">
      <c r="G35" s="183" t="e">
        <f>+G34-C33</f>
        <v>#REF!</v>
      </c>
    </row>
    <row r="36" spans="2:12" ht="15" hidden="1" thickTop="1" x14ac:dyDescent="0.3">
      <c r="K36" s="97">
        <f>SUM(K31:K35)</f>
        <v>12767</v>
      </c>
    </row>
    <row r="37" spans="2:12" ht="15" hidden="1" thickTop="1" x14ac:dyDescent="0.3">
      <c r="B37" s="97" t="s">
        <v>211</v>
      </c>
      <c r="C37" s="97">
        <v>9865</v>
      </c>
      <c r="D37" s="97" t="s">
        <v>212</v>
      </c>
      <c r="K37" s="183">
        <f>+G29+K36</f>
        <v>12767</v>
      </c>
    </row>
    <row r="38" spans="2:12" ht="15" hidden="1" thickTop="1" x14ac:dyDescent="0.3">
      <c r="I38" s="97" t="s">
        <v>219</v>
      </c>
      <c r="K38" s="172">
        <f>+K37-C44</f>
        <v>-85289</v>
      </c>
    </row>
    <row r="39" spans="2:12" ht="15" hidden="1" thickTop="1" x14ac:dyDescent="0.3"/>
    <row r="40" spans="2:12" ht="15" hidden="1" thickTop="1" x14ac:dyDescent="0.3">
      <c r="B40" s="97" t="s">
        <v>213</v>
      </c>
    </row>
    <row r="41" spans="2:12" ht="15" hidden="1" thickTop="1" x14ac:dyDescent="0.3">
      <c r="B41" s="97" t="s">
        <v>211</v>
      </c>
      <c r="C41" s="97">
        <f>54032-9865</f>
        <v>44167</v>
      </c>
      <c r="K41" s="97">
        <v>2810</v>
      </c>
    </row>
    <row r="42" spans="2:12" ht="15" hidden="1" thickTop="1" x14ac:dyDescent="0.3">
      <c r="B42" s="97" t="s">
        <v>214</v>
      </c>
      <c r="C42" s="97">
        <v>52410</v>
      </c>
    </row>
    <row r="43" spans="2:12" ht="15" hidden="1" thickTop="1" x14ac:dyDescent="0.3">
      <c r="B43" s="97" t="s">
        <v>215</v>
      </c>
      <c r="C43" s="97">
        <v>1479</v>
      </c>
      <c r="K43" s="97">
        <v>15389</v>
      </c>
    </row>
    <row r="44" spans="2:12" ht="15" hidden="1" thickTop="1" x14ac:dyDescent="0.3">
      <c r="C44" s="97">
        <f>SUM(C41:C43)</f>
        <v>98056</v>
      </c>
    </row>
    <row r="45" spans="2:12" ht="15" hidden="1" thickTop="1" x14ac:dyDescent="0.3">
      <c r="C45" s="98" t="e">
        <f>+G34</f>
        <v>#REF!</v>
      </c>
    </row>
    <row r="46" spans="2:12" ht="15" hidden="1" thickTop="1" x14ac:dyDescent="0.3">
      <c r="C46" s="98" t="e">
        <f>+C44-C45</f>
        <v>#REF!</v>
      </c>
      <c r="E46" s="97">
        <v>9317</v>
      </c>
      <c r="F46" s="98" t="e">
        <f>+C46-E46</f>
        <v>#REF!</v>
      </c>
    </row>
    <row r="47" spans="2:12" ht="15" hidden="1" thickTop="1" x14ac:dyDescent="0.3"/>
    <row r="48" spans="2:12" ht="15" hidden="1" thickTop="1" x14ac:dyDescent="0.3">
      <c r="B48" s="184" t="s">
        <v>220</v>
      </c>
    </row>
    <row r="49" spans="2:10" ht="15" hidden="1" thickTop="1" x14ac:dyDescent="0.3">
      <c r="B49" s="97" t="s">
        <v>221</v>
      </c>
      <c r="C49" s="172" t="e">
        <f>+#REF!+#REF!+#REF!</f>
        <v>#REF!</v>
      </c>
    </row>
    <row r="50" spans="2:10" ht="15" hidden="1" thickTop="1" x14ac:dyDescent="0.3">
      <c r="B50" s="97" t="s">
        <v>179</v>
      </c>
      <c r="C50" s="172" t="e">
        <f>+G21+G22+#REF!+#REF!+#REF!</f>
        <v>#REF!</v>
      </c>
    </row>
    <row r="51" spans="2:10" ht="15" hidden="1" thickTop="1" x14ac:dyDescent="0.3">
      <c r="B51" s="97" t="s">
        <v>222</v>
      </c>
      <c r="C51" s="172">
        <f>+G15+G18</f>
        <v>28626</v>
      </c>
    </row>
    <row r="52" spans="2:10" ht="15" hidden="1" thickTop="1" x14ac:dyDescent="0.3">
      <c r="B52" s="97" t="s">
        <v>180</v>
      </c>
      <c r="C52" s="172" t="e">
        <f>+G14+#REF!+#REF!+#REF!</f>
        <v>#REF!</v>
      </c>
      <c r="D52" s="97" t="s">
        <v>223</v>
      </c>
    </row>
    <row r="53" spans="2:10" ht="15" hidden="1" thickTop="1" x14ac:dyDescent="0.3">
      <c r="C53" s="97">
        <f>+K33+K34+K35</f>
        <v>12767</v>
      </c>
      <c r="F53" s="97">
        <v>21914</v>
      </c>
      <c r="G53" s="97">
        <v>2810</v>
      </c>
      <c r="H53" s="97">
        <f>+F53+G53</f>
        <v>24724</v>
      </c>
      <c r="I53" s="172" t="e">
        <f>+C53+C52-H53</f>
        <v>#REF!</v>
      </c>
      <c r="J53" s="172"/>
    </row>
    <row r="54" spans="2:10" ht="15" hidden="1" thickTop="1" x14ac:dyDescent="0.3">
      <c r="C54" s="172" t="e">
        <f>SUM(C49:C53)</f>
        <v>#REF!</v>
      </c>
      <c r="E54" s="97">
        <v>34042</v>
      </c>
    </row>
    <row r="55" spans="2:10" ht="15" hidden="1" thickTop="1" x14ac:dyDescent="0.3">
      <c r="C55" s="172"/>
      <c r="E55" s="172" t="e">
        <f>+C53+C52</f>
        <v>#REF!</v>
      </c>
    </row>
    <row r="56" spans="2:10" ht="15" hidden="1" thickTop="1" x14ac:dyDescent="0.3">
      <c r="C56" s="97">
        <v>107357</v>
      </c>
      <c r="E56" s="172" t="e">
        <f>+E54-E55</f>
        <v>#REF!</v>
      </c>
    </row>
    <row r="57" spans="2:10" ht="15" hidden="1" thickTop="1" x14ac:dyDescent="0.3">
      <c r="C57" s="172" t="e">
        <f>+C54-C56</f>
        <v>#REF!</v>
      </c>
    </row>
    <row r="58" spans="2:10" ht="15" hidden="1" thickTop="1" x14ac:dyDescent="0.3">
      <c r="E58" s="172"/>
    </row>
    <row r="59" spans="2:10" ht="15" hidden="1" thickTop="1" x14ac:dyDescent="0.3">
      <c r="C59" s="172"/>
    </row>
    <row r="60" spans="2:10" ht="15" hidden="1" thickTop="1" x14ac:dyDescent="0.3">
      <c r="C60" s="97">
        <v>2810</v>
      </c>
      <c r="D60" s="97" t="s">
        <v>224</v>
      </c>
    </row>
    <row r="61" spans="2:10" ht="15" hidden="1" thickTop="1" x14ac:dyDescent="0.3">
      <c r="C61" s="97">
        <v>3524</v>
      </c>
      <c r="D61" s="97" t="s">
        <v>224</v>
      </c>
      <c r="E61" s="97" t="s">
        <v>208</v>
      </c>
    </row>
    <row r="62" spans="2:10" ht="15" hidden="1" thickTop="1" x14ac:dyDescent="0.3">
      <c r="C62" s="97">
        <v>4144</v>
      </c>
      <c r="D62" s="97" t="s">
        <v>224</v>
      </c>
      <c r="E62" s="97" t="s">
        <v>208</v>
      </c>
    </row>
    <row r="63" spans="2:10" ht="15" hidden="1" thickTop="1" x14ac:dyDescent="0.3">
      <c r="C63" s="97">
        <v>1479</v>
      </c>
      <c r="D63" s="97" t="s">
        <v>224</v>
      </c>
      <c r="E63" s="97" t="s">
        <v>208</v>
      </c>
    </row>
    <row r="64" spans="2:10" ht="15" hidden="1" thickTop="1" x14ac:dyDescent="0.3">
      <c r="C64" s="97">
        <v>9041</v>
      </c>
      <c r="D64" s="97" t="s">
        <v>225</v>
      </c>
      <c r="E64" s="97" t="s">
        <v>208</v>
      </c>
    </row>
    <row r="65" spans="3:13" ht="15" hidden="1" thickTop="1" x14ac:dyDescent="0.3">
      <c r="C65" s="97">
        <v>3726</v>
      </c>
      <c r="D65" s="97" t="s">
        <v>225</v>
      </c>
      <c r="E65" s="97" t="s">
        <v>208</v>
      </c>
    </row>
    <row r="66" spans="3:13" ht="15" hidden="1" thickTop="1" x14ac:dyDescent="0.3">
      <c r="C66" s="97">
        <v>9865</v>
      </c>
      <c r="D66" s="97" t="s">
        <v>225</v>
      </c>
    </row>
    <row r="67" spans="3:13" ht="15" hidden="1" thickTop="1" x14ac:dyDescent="0.3"/>
    <row r="68" spans="3:13" ht="15" hidden="1" thickTop="1" x14ac:dyDescent="0.3"/>
    <row r="69" spans="3:13" ht="15" hidden="1" thickTop="1" x14ac:dyDescent="0.3"/>
    <row r="70" spans="3:13" ht="15" hidden="1" thickTop="1" x14ac:dyDescent="0.3"/>
    <row r="71" spans="3:13" ht="15" hidden="1" thickTop="1" x14ac:dyDescent="0.3"/>
    <row r="72" spans="3:13" ht="15" hidden="1" thickTop="1" x14ac:dyDescent="0.3"/>
    <row r="73" spans="3:13" ht="15" hidden="1" thickTop="1" x14ac:dyDescent="0.3"/>
    <row r="74" spans="3:13" ht="15" thickTop="1" x14ac:dyDescent="0.3">
      <c r="G74" s="172"/>
      <c r="I74" s="183"/>
      <c r="K74" s="181"/>
      <c r="M74" s="181" t="s">
        <v>6</v>
      </c>
    </row>
  </sheetData>
  <mergeCells count="5">
    <mergeCell ref="B4:B5"/>
    <mergeCell ref="D4:E4"/>
    <mergeCell ref="F4:G4"/>
    <mergeCell ref="H4:I4"/>
    <mergeCell ref="K4:M4"/>
  </mergeCells>
  <pageMargins left="0.70866141732283472" right="0.70866141732283472" top="0.94488188976377963" bottom="0.74803149606299213" header="0.31496062992125984" footer="0.31496062992125984"/>
  <pageSetup paperSize="9" scale="80" orientation="landscape" r:id="rId1"/>
  <headerFooter>
    <oddHeader>&amp;C&amp;"Book Antiqua,Bold"ELISIUM CO-OPERATIVE HOUSING SOCIETY LTD.
(Regd No :MUM/WF-N/HSG/(TC)/9619/2018-19 DATED 26/11/2018)
Notes forming part of Balance sheet as at March 31, 2022</oddHead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C1:M17"/>
  <sheetViews>
    <sheetView zoomScaleNormal="100" workbookViewId="0">
      <selection activeCell="J17" sqref="J17"/>
    </sheetView>
  </sheetViews>
  <sheetFormatPr defaultColWidth="9.109375" defaultRowHeight="13.8" x14ac:dyDescent="0.3"/>
  <cols>
    <col min="1" max="2" width="9.109375" style="173"/>
    <col min="3" max="3" width="27.6640625" style="173" customWidth="1"/>
    <col min="4" max="4" width="14.5546875" style="173" customWidth="1"/>
    <col min="5" max="5" width="14.5546875" style="173" hidden="1" customWidth="1"/>
    <col min="6" max="6" width="13.44140625" style="173" bestFit="1" customWidth="1"/>
    <col min="7" max="7" width="12.6640625" style="173" bestFit="1" customWidth="1"/>
    <col min="8" max="8" width="13.44140625" style="173" bestFit="1" customWidth="1"/>
    <col min="9" max="9" width="13.44140625" style="173" hidden="1" customWidth="1"/>
    <col min="10" max="10" width="13.33203125" style="173" bestFit="1" customWidth="1"/>
    <col min="11" max="11" width="12.6640625" style="173" bestFit="1" customWidth="1"/>
    <col min="12" max="13" width="15.109375" style="173" customWidth="1"/>
    <col min="14" max="14" width="26.33203125" style="173" bestFit="1" customWidth="1"/>
    <col min="15" max="16384" width="9.109375" style="173"/>
  </cols>
  <sheetData>
    <row r="1" spans="3:13" ht="15.6" x14ac:dyDescent="0.3">
      <c r="C1" s="801" t="s">
        <v>610</v>
      </c>
      <c r="D1" s="801"/>
      <c r="E1" s="801"/>
      <c r="F1" s="801"/>
      <c r="G1" s="801"/>
      <c r="H1" s="801"/>
      <c r="I1" s="801"/>
      <c r="J1" s="801"/>
      <c r="K1" s="801"/>
      <c r="L1" s="801"/>
      <c r="M1" s="801"/>
    </row>
    <row r="2" spans="3:13" x14ac:dyDescent="0.3">
      <c r="L2" s="173" t="s">
        <v>6</v>
      </c>
      <c r="M2" s="173" t="s">
        <v>6</v>
      </c>
    </row>
    <row r="4" spans="3:13" ht="14.4" thickBot="1" x14ac:dyDescent="0.35">
      <c r="C4" s="664" t="s">
        <v>1392</v>
      </c>
      <c r="D4" s="664"/>
      <c r="E4" s="664"/>
      <c r="F4" s="646"/>
      <c r="G4" s="646"/>
      <c r="H4" s="646"/>
      <c r="I4" s="646"/>
      <c r="J4" s="646"/>
      <c r="K4" s="646"/>
      <c r="L4" s="646"/>
      <c r="M4" s="646"/>
    </row>
    <row r="5" spans="3:13" ht="17.25" customHeight="1" thickBot="1" x14ac:dyDescent="0.35">
      <c r="C5" s="806" t="s">
        <v>22</v>
      </c>
      <c r="D5" s="808" t="s">
        <v>176</v>
      </c>
      <c r="E5" s="802" t="s">
        <v>85</v>
      </c>
      <c r="F5" s="802"/>
      <c r="G5" s="802"/>
      <c r="H5" s="803"/>
      <c r="I5" s="804" t="s">
        <v>171</v>
      </c>
      <c r="J5" s="805"/>
      <c r="K5" s="805"/>
      <c r="L5" s="805"/>
      <c r="M5" s="647" t="s">
        <v>365</v>
      </c>
    </row>
    <row r="6" spans="3:13" s="306" customFormat="1" ht="28.2" thickBot="1" x14ac:dyDescent="0.35">
      <c r="C6" s="807"/>
      <c r="D6" s="809"/>
      <c r="E6" s="665" t="s">
        <v>403</v>
      </c>
      <c r="F6" s="647" t="s">
        <v>86</v>
      </c>
      <c r="G6" s="656" t="s">
        <v>87</v>
      </c>
      <c r="H6" s="655" t="s">
        <v>404</v>
      </c>
      <c r="I6" s="657" t="s">
        <v>405</v>
      </c>
      <c r="J6" s="658" t="s">
        <v>177</v>
      </c>
      <c r="K6" s="723" t="s">
        <v>87</v>
      </c>
      <c r="L6" s="655" t="s">
        <v>406</v>
      </c>
      <c r="M6" s="665" t="s">
        <v>407</v>
      </c>
    </row>
    <row r="7" spans="3:13" s="306" customFormat="1" x14ac:dyDescent="0.3">
      <c r="C7" s="659" t="s">
        <v>1323</v>
      </c>
      <c r="D7" s="669" t="s">
        <v>1328</v>
      </c>
      <c r="E7" s="650"/>
      <c r="F7" s="651"/>
      <c r="G7" s="639"/>
      <c r="H7" s="652"/>
      <c r="I7" s="652"/>
      <c r="J7" s="653"/>
      <c r="K7" s="649"/>
      <c r="L7" s="652"/>
      <c r="M7" s="650"/>
    </row>
    <row r="8" spans="3:13" x14ac:dyDescent="0.3">
      <c r="C8" s="176" t="s">
        <v>1321</v>
      </c>
      <c r="D8" s="654" t="s">
        <v>6</v>
      </c>
      <c r="E8" s="175"/>
      <c r="F8" s="175">
        <f>'Trail Balance'!C12</f>
        <v>5296.9</v>
      </c>
      <c r="G8" s="176">
        <v>0</v>
      </c>
      <c r="H8" s="176">
        <f>+F8-G8</f>
        <v>5296.9</v>
      </c>
      <c r="I8" s="176"/>
      <c r="J8" s="176">
        <f>'Trail Balance'!D12</f>
        <v>66</v>
      </c>
      <c r="K8" s="174">
        <v>0</v>
      </c>
      <c r="L8" s="176">
        <f>+J8-K8</f>
        <v>66</v>
      </c>
      <c r="M8" s="175">
        <f>+H8-L8</f>
        <v>5230.8999999999996</v>
      </c>
    </row>
    <row r="9" spans="3:13" x14ac:dyDescent="0.3">
      <c r="C9" s="176" t="s">
        <v>1322</v>
      </c>
      <c r="D9" s="361" t="s">
        <v>6</v>
      </c>
      <c r="E9" s="177"/>
      <c r="F9" s="175">
        <f>'Trail Balance'!C45</f>
        <v>8500</v>
      </c>
      <c r="G9" s="176">
        <v>0</v>
      </c>
      <c r="H9" s="176">
        <f>+F9-G9</f>
        <v>8500</v>
      </c>
      <c r="I9" s="176"/>
      <c r="J9" s="176">
        <f>'Trail Balance'!D45</f>
        <v>779</v>
      </c>
      <c r="K9" s="174">
        <v>0</v>
      </c>
      <c r="L9" s="176">
        <f>+J9-K9</f>
        <v>779</v>
      </c>
      <c r="M9" s="175">
        <f>+H9-L9</f>
        <v>7721</v>
      </c>
    </row>
    <row r="10" spans="3:13" x14ac:dyDescent="0.3">
      <c r="C10" s="660" t="s">
        <v>1325</v>
      </c>
      <c r="D10" s="666"/>
      <c r="E10" s="661"/>
      <c r="F10" s="662">
        <f>+F8+F9</f>
        <v>13796.9</v>
      </c>
      <c r="G10" s="662">
        <f t="shared" ref="G10:M10" si="0">+G8+G9</f>
        <v>0</v>
      </c>
      <c r="H10" s="662">
        <f>+F10-G10</f>
        <v>13796.9</v>
      </c>
      <c r="I10" s="662">
        <f t="shared" si="0"/>
        <v>0</v>
      </c>
      <c r="J10" s="662">
        <f t="shared" si="0"/>
        <v>845</v>
      </c>
      <c r="K10" s="724">
        <f t="shared" si="0"/>
        <v>0</v>
      </c>
      <c r="L10" s="660">
        <f>+J10-K10</f>
        <v>845</v>
      </c>
      <c r="M10" s="662">
        <f t="shared" si="0"/>
        <v>12951.9</v>
      </c>
    </row>
    <row r="11" spans="3:13" x14ac:dyDescent="0.3">
      <c r="C11" s="176"/>
      <c r="D11" s="361"/>
      <c r="E11" s="177"/>
      <c r="F11" s="175"/>
      <c r="G11" s="176"/>
      <c r="H11" s="176"/>
      <c r="I11" s="176"/>
      <c r="J11" s="176"/>
      <c r="K11" s="174"/>
      <c r="L11" s="176"/>
      <c r="M11" s="175"/>
    </row>
    <row r="12" spans="3:13" x14ac:dyDescent="0.3">
      <c r="C12" s="659" t="s">
        <v>1324</v>
      </c>
      <c r="D12" s="361" t="s">
        <v>1329</v>
      </c>
      <c r="E12" s="177"/>
      <c r="F12" s="175"/>
      <c r="G12" s="176"/>
      <c r="H12" s="176"/>
      <c r="I12" s="176"/>
      <c r="J12" s="176"/>
      <c r="K12" s="174"/>
      <c r="L12" s="176"/>
      <c r="M12" s="175"/>
    </row>
    <row r="13" spans="3:13" x14ac:dyDescent="0.3">
      <c r="C13" s="176" t="s">
        <v>631</v>
      </c>
      <c r="D13" s="362" t="s">
        <v>6</v>
      </c>
      <c r="E13" s="178"/>
      <c r="F13" s="175">
        <f>'Trail Balance'!C46</f>
        <v>117400</v>
      </c>
      <c r="G13" s="176">
        <v>0</v>
      </c>
      <c r="H13" s="176">
        <f>+F13-G13</f>
        <v>117400</v>
      </c>
      <c r="I13" s="176"/>
      <c r="J13" s="176">
        <f>'Trail Balance'!D46</f>
        <v>35094</v>
      </c>
      <c r="K13" s="174">
        <v>0</v>
      </c>
      <c r="L13" s="176">
        <f>+J13-K13</f>
        <v>35094</v>
      </c>
      <c r="M13" s="175">
        <f>+H13-L13</f>
        <v>82306</v>
      </c>
    </row>
    <row r="14" spans="3:13" x14ac:dyDescent="0.3">
      <c r="C14" s="176" t="s">
        <v>1391</v>
      </c>
      <c r="D14" s="362" t="s">
        <v>6</v>
      </c>
      <c r="E14" s="178"/>
      <c r="F14" s="175">
        <f>'Trail Balance'!C47-0.2</f>
        <v>2130.65</v>
      </c>
      <c r="G14" s="176">
        <v>0</v>
      </c>
      <c r="H14" s="176">
        <f>+F14-G14</f>
        <v>2130.65</v>
      </c>
      <c r="I14" s="176"/>
      <c r="J14" s="176">
        <f>'Trail Balance'!D47</f>
        <v>656</v>
      </c>
      <c r="K14" s="174">
        <v>0</v>
      </c>
      <c r="L14" s="176">
        <f>+J14-K14</f>
        <v>656</v>
      </c>
      <c r="M14" s="175">
        <f>+H14-L14</f>
        <v>1474.65</v>
      </c>
    </row>
    <row r="15" spans="3:13" x14ac:dyDescent="0.3">
      <c r="C15" s="176" t="s">
        <v>632</v>
      </c>
      <c r="D15" s="362" t="s">
        <v>6</v>
      </c>
      <c r="E15" s="178"/>
      <c r="F15" s="175">
        <f>'Trail Balance'!C48</f>
        <v>15300</v>
      </c>
      <c r="G15" s="176">
        <v>0</v>
      </c>
      <c r="H15" s="176">
        <f>+F15-G15</f>
        <v>15300</v>
      </c>
      <c r="I15" s="176"/>
      <c r="J15" s="176">
        <f>'Trail Balance'!D48</f>
        <v>5100</v>
      </c>
      <c r="K15" s="174">
        <v>0</v>
      </c>
      <c r="L15" s="176">
        <f>+J15-K15</f>
        <v>5100</v>
      </c>
      <c r="M15" s="175">
        <f>+H15-L15</f>
        <v>10200</v>
      </c>
    </row>
    <row r="16" spans="3:13" x14ac:dyDescent="0.3">
      <c r="C16" s="660" t="s">
        <v>1326</v>
      </c>
      <c r="D16" s="667"/>
      <c r="E16" s="663"/>
      <c r="F16" s="662">
        <f>SUM(F13:F15)</f>
        <v>134830.65</v>
      </c>
      <c r="G16" s="662">
        <f>SUM(G13:G15)</f>
        <v>0</v>
      </c>
      <c r="H16" s="662">
        <f>+F16-G16</f>
        <v>134830.65</v>
      </c>
      <c r="I16" s="662">
        <f>SUM(I13:I15)</f>
        <v>0</v>
      </c>
      <c r="J16" s="662">
        <f>SUM(J13:J15)</f>
        <v>40850</v>
      </c>
      <c r="K16" s="724">
        <f>SUM(K13:K15)</f>
        <v>0</v>
      </c>
      <c r="L16" s="660">
        <f>+J16-K16</f>
        <v>40850</v>
      </c>
      <c r="M16" s="662">
        <f>SUM(M13:M15)</f>
        <v>93980.65</v>
      </c>
    </row>
    <row r="17" spans="3:13" ht="14.4" thickBot="1" x14ac:dyDescent="0.35">
      <c r="C17" s="726" t="s">
        <v>1327</v>
      </c>
      <c r="D17" s="668"/>
      <c r="E17" s="638"/>
      <c r="F17" s="365">
        <f>+F10+F16</f>
        <v>148627.54999999999</v>
      </c>
      <c r="G17" s="365">
        <f t="shared" ref="G17:M17" si="1">+G10+G16</f>
        <v>0</v>
      </c>
      <c r="H17" s="365">
        <f t="shared" si="1"/>
        <v>148627.54999999999</v>
      </c>
      <c r="I17" s="365">
        <f t="shared" si="1"/>
        <v>0</v>
      </c>
      <c r="J17" s="365">
        <f t="shared" si="1"/>
        <v>41695</v>
      </c>
      <c r="K17" s="725">
        <f t="shared" si="1"/>
        <v>0</v>
      </c>
      <c r="L17" s="648">
        <f t="shared" si="1"/>
        <v>41695</v>
      </c>
      <c r="M17" s="365">
        <f t="shared" si="1"/>
        <v>106932.54999999999</v>
      </c>
    </row>
  </sheetData>
  <mergeCells count="5">
    <mergeCell ref="C1:M1"/>
    <mergeCell ref="E5:H5"/>
    <mergeCell ref="I5:L5"/>
    <mergeCell ref="C5:C6"/>
    <mergeCell ref="D5:D6"/>
  </mergeCells>
  <pageMargins left="0.45" right="0.35" top="1.26" bottom="0.74803149606299213" header="0.31496062992125984" footer="0.31496062992125984"/>
  <pageSetup paperSize="9" orientation="landscape" r:id="rId1"/>
  <headerFooter>
    <oddHeader>&amp;C&amp;"Book Antiqua,Bold"ELISIUM CO-OPERATIVE HOUSING SOCIETY LTD.
(Regd No :MUM/WF-N/HSG/(TC)/9619/2018-19 DATED 26/11/2018)
Notes forming part of Balance Sheet As At March 31, 2022</oddHead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51"/>
  <sheetViews>
    <sheetView zoomScaleNormal="100" zoomScaleSheetLayoutView="100" workbookViewId="0">
      <selection activeCell="A13" sqref="A13"/>
    </sheetView>
  </sheetViews>
  <sheetFormatPr defaultColWidth="9.109375" defaultRowHeight="14.4" x14ac:dyDescent="0.3"/>
  <cols>
    <col min="1" max="1" width="6.109375" style="329" customWidth="1"/>
    <col min="2" max="2" width="40.109375" style="329" customWidth="1"/>
    <col min="3" max="3" width="25.44140625" style="329" customWidth="1"/>
    <col min="4" max="4" width="24.109375" style="329" customWidth="1"/>
    <col min="5" max="5" width="9.109375" style="329"/>
    <col min="6" max="6" width="7.33203125" style="329" bestFit="1" customWidth="1"/>
    <col min="7" max="16384" width="9.109375" style="329"/>
  </cols>
  <sheetData>
    <row r="1" spans="1:4" ht="15.6" x14ac:dyDescent="0.3">
      <c r="A1" s="810" t="s">
        <v>418</v>
      </c>
      <c r="B1" s="810"/>
      <c r="C1" s="810"/>
      <c r="D1" s="810"/>
    </row>
    <row r="2" spans="1:4" ht="16.2" thickBot="1" x14ac:dyDescent="0.35">
      <c r="A2" s="330"/>
    </row>
    <row r="3" spans="1:4" s="334" customFormat="1" ht="31.8" thickBot="1" x14ac:dyDescent="0.35">
      <c r="A3" s="331" t="s">
        <v>378</v>
      </c>
      <c r="B3" s="332" t="s">
        <v>22</v>
      </c>
      <c r="C3" s="333" t="s">
        <v>419</v>
      </c>
      <c r="D3" s="333" t="s">
        <v>420</v>
      </c>
    </row>
    <row r="4" spans="1:4" ht="15.6" x14ac:dyDescent="0.3">
      <c r="A4" s="819" t="s">
        <v>375</v>
      </c>
      <c r="B4" s="335" t="s">
        <v>421</v>
      </c>
      <c r="C4" s="335"/>
      <c r="D4" s="335"/>
    </row>
    <row r="5" spans="1:4" ht="31.2" x14ac:dyDescent="0.3">
      <c r="A5" s="820"/>
      <c r="B5" s="336" t="s">
        <v>422</v>
      </c>
      <c r="C5" s="367">
        <v>0</v>
      </c>
      <c r="D5" s="367">
        <v>0</v>
      </c>
    </row>
    <row r="6" spans="1:4" ht="16.2" thickBot="1" x14ac:dyDescent="0.35">
      <c r="A6" s="821"/>
      <c r="B6" s="337"/>
      <c r="C6" s="338"/>
      <c r="D6" s="339"/>
    </row>
    <row r="7" spans="1:4" ht="15.6" x14ac:dyDescent="0.3">
      <c r="A7" s="819" t="s">
        <v>376</v>
      </c>
      <c r="B7" s="335" t="s">
        <v>423</v>
      </c>
      <c r="C7" s="335"/>
      <c r="D7" s="335"/>
    </row>
    <row r="8" spans="1:4" ht="62.4" x14ac:dyDescent="0.3">
      <c r="A8" s="820"/>
      <c r="B8" s="336" t="s">
        <v>424</v>
      </c>
      <c r="C8" s="367">
        <v>0</v>
      </c>
      <c r="D8" s="367">
        <v>0</v>
      </c>
    </row>
    <row r="9" spans="1:4" ht="16.2" thickBot="1" x14ac:dyDescent="0.35">
      <c r="A9" s="821"/>
      <c r="B9" s="340"/>
      <c r="C9" s="338"/>
      <c r="D9" s="338"/>
    </row>
    <row r="10" spans="1:4" ht="15.6" x14ac:dyDescent="0.3">
      <c r="A10" s="330"/>
    </row>
    <row r="11" spans="1:4" ht="15.6" x14ac:dyDescent="0.3">
      <c r="A11" s="810" t="s">
        <v>425</v>
      </c>
      <c r="B11" s="810"/>
      <c r="C11" s="810"/>
      <c r="D11" s="810"/>
    </row>
    <row r="12" spans="1:4" ht="16.2" thickBot="1" x14ac:dyDescent="0.35">
      <c r="A12" s="341"/>
    </row>
    <row r="13" spans="1:4" ht="31.8" thickBot="1" x14ac:dyDescent="0.35">
      <c r="A13" s="342" t="s">
        <v>378</v>
      </c>
      <c r="B13" s="343" t="s">
        <v>22</v>
      </c>
      <c r="C13" s="344" t="s">
        <v>426</v>
      </c>
      <c r="D13" s="344" t="s">
        <v>371</v>
      </c>
    </row>
    <row r="14" spans="1:4" ht="16.2" thickBot="1" x14ac:dyDescent="0.35">
      <c r="A14" s="345">
        <v>1</v>
      </c>
      <c r="B14" s="337" t="s">
        <v>427</v>
      </c>
      <c r="C14" s="346"/>
      <c r="D14" s="346"/>
    </row>
    <row r="15" spans="1:4" ht="16.2" thickBot="1" x14ac:dyDescent="0.35">
      <c r="A15" s="345">
        <v>2</v>
      </c>
      <c r="B15" s="337" t="s">
        <v>205</v>
      </c>
      <c r="C15" s="346"/>
      <c r="D15" s="346"/>
    </row>
    <row r="16" spans="1:4" ht="16.2" thickBot="1" x14ac:dyDescent="0.35">
      <c r="A16" s="345">
        <v>3</v>
      </c>
      <c r="B16" s="337" t="s">
        <v>428</v>
      </c>
      <c r="C16" s="346"/>
      <c r="D16" s="346"/>
    </row>
    <row r="17" spans="1:4" ht="16.2" thickBot="1" x14ac:dyDescent="0.35">
      <c r="A17" s="345">
        <v>4</v>
      </c>
      <c r="B17" s="347" t="s">
        <v>429</v>
      </c>
      <c r="C17" s="348"/>
      <c r="D17" s="348"/>
    </row>
    <row r="18" spans="1:4" ht="16.2" thickBot="1" x14ac:dyDescent="0.35">
      <c r="A18" s="349"/>
      <c r="B18" s="350" t="s">
        <v>28</v>
      </c>
      <c r="C18" s="348" t="s">
        <v>6</v>
      </c>
      <c r="D18" s="348"/>
    </row>
    <row r="19" spans="1:4" ht="15.6" x14ac:dyDescent="0.3">
      <c r="A19" s="822"/>
      <c r="B19" s="822"/>
      <c r="C19" s="822"/>
      <c r="D19" s="822"/>
    </row>
    <row r="20" spans="1:4" ht="15.6" x14ac:dyDescent="0.3">
      <c r="A20" s="814" t="s">
        <v>430</v>
      </c>
      <c r="B20" s="814"/>
      <c r="C20" s="814"/>
      <c r="D20" s="814"/>
    </row>
    <row r="21" spans="1:4" ht="15.6" x14ac:dyDescent="0.3">
      <c r="A21" s="817"/>
      <c r="B21" s="817"/>
      <c r="C21" s="817"/>
      <c r="D21" s="817"/>
    </row>
    <row r="22" spans="1:4" ht="15.6" x14ac:dyDescent="0.3">
      <c r="A22" s="814" t="s">
        <v>431</v>
      </c>
      <c r="B22" s="814"/>
      <c r="C22" s="814"/>
      <c r="D22" s="814"/>
    </row>
    <row r="23" spans="1:4" ht="55.95" customHeight="1" x14ac:dyDescent="0.3">
      <c r="A23" s="815" t="s">
        <v>432</v>
      </c>
      <c r="B23" s="815"/>
      <c r="C23" s="815"/>
      <c r="D23" s="815"/>
    </row>
    <row r="24" spans="1:4" ht="15.6" x14ac:dyDescent="0.3">
      <c r="A24" s="818"/>
      <c r="B24" s="818"/>
      <c r="C24" s="818"/>
      <c r="D24" s="818"/>
    </row>
    <row r="25" spans="1:4" ht="15.6" x14ac:dyDescent="0.3">
      <c r="A25" s="814" t="s">
        <v>433</v>
      </c>
      <c r="B25" s="814"/>
      <c r="C25" s="814"/>
      <c r="D25" s="814"/>
    </row>
    <row r="26" spans="1:4" ht="33" customHeight="1" x14ac:dyDescent="0.3">
      <c r="A26" s="815" t="s">
        <v>434</v>
      </c>
      <c r="B26" s="815"/>
      <c r="C26" s="815"/>
      <c r="D26" s="815"/>
    </row>
    <row r="27" spans="1:4" ht="15.6" x14ac:dyDescent="0.3">
      <c r="A27" s="351"/>
    </row>
    <row r="28" spans="1:4" ht="15.6" x14ac:dyDescent="0.3">
      <c r="A28" s="814" t="s">
        <v>435</v>
      </c>
      <c r="B28" s="814"/>
      <c r="C28" s="814"/>
      <c r="D28" s="814"/>
    </row>
    <row r="29" spans="1:4" ht="133.19999999999999" customHeight="1" x14ac:dyDescent="0.3">
      <c r="A29" s="815" t="s">
        <v>436</v>
      </c>
      <c r="B29" s="815"/>
      <c r="C29" s="815"/>
      <c r="D29" s="815"/>
    </row>
    <row r="30" spans="1:4" ht="15.6" x14ac:dyDescent="0.3">
      <c r="A30" s="351"/>
    </row>
    <row r="31" spans="1:4" ht="53.4" customHeight="1" x14ac:dyDescent="0.3">
      <c r="A31" s="816" t="s">
        <v>437</v>
      </c>
      <c r="B31" s="816"/>
      <c r="C31" s="816"/>
      <c r="D31" s="816"/>
    </row>
    <row r="32" spans="1:4" ht="15.6" x14ac:dyDescent="0.3">
      <c r="A32" s="352"/>
    </row>
    <row r="33" spans="1:4" ht="38.4" customHeight="1" x14ac:dyDescent="0.3">
      <c r="A33" s="816" t="s">
        <v>438</v>
      </c>
      <c r="B33" s="816"/>
      <c r="C33" s="816"/>
      <c r="D33" s="816"/>
    </row>
    <row r="34" spans="1:4" ht="15.6" x14ac:dyDescent="0.3">
      <c r="A34" s="341"/>
    </row>
    <row r="35" spans="1:4" ht="15.6" x14ac:dyDescent="0.3">
      <c r="A35" s="810" t="s">
        <v>350</v>
      </c>
      <c r="B35" s="810"/>
      <c r="C35" s="813" t="s">
        <v>647</v>
      </c>
      <c r="D35" s="813"/>
    </row>
    <row r="36" spans="1:4" ht="15.6" x14ac:dyDescent="0.3">
      <c r="A36" s="810" t="s">
        <v>439</v>
      </c>
      <c r="B36" s="810"/>
      <c r="C36" s="811"/>
      <c r="D36" s="811"/>
    </row>
    <row r="37" spans="1:4" ht="15.6" x14ac:dyDescent="0.3">
      <c r="A37" s="810" t="s">
        <v>446</v>
      </c>
      <c r="B37" s="810"/>
      <c r="C37" s="811"/>
      <c r="D37" s="811"/>
    </row>
    <row r="38" spans="1:4" ht="15.6" customHeight="1" x14ac:dyDescent="0.3">
      <c r="A38" s="813" t="s">
        <v>440</v>
      </c>
      <c r="B38" s="813"/>
      <c r="C38" s="811"/>
      <c r="D38" s="811"/>
    </row>
    <row r="39" spans="1:4" ht="15.6" customHeight="1" x14ac:dyDescent="0.3">
      <c r="A39" s="813"/>
      <c r="B39" s="813"/>
      <c r="C39" s="811"/>
      <c r="D39" s="811"/>
    </row>
    <row r="40" spans="1:4" ht="15.6" customHeight="1" x14ac:dyDescent="0.3">
      <c r="A40" s="813"/>
      <c r="B40" s="813"/>
      <c r="C40" s="811"/>
      <c r="D40" s="811"/>
    </row>
    <row r="41" spans="1:4" ht="15.6" customHeight="1" x14ac:dyDescent="0.3">
      <c r="A41" s="813"/>
      <c r="B41" s="813"/>
      <c r="C41" s="811"/>
      <c r="D41" s="811"/>
    </row>
    <row r="42" spans="1:4" ht="15.6" customHeight="1" x14ac:dyDescent="0.3">
      <c r="A42" s="813"/>
      <c r="B42" s="813"/>
      <c r="C42" s="811"/>
      <c r="D42" s="811"/>
    </row>
    <row r="43" spans="1:4" ht="15.6" customHeight="1" x14ac:dyDescent="0.3">
      <c r="A43" s="813"/>
      <c r="B43" s="813"/>
      <c r="C43" s="811"/>
      <c r="D43" s="811"/>
    </row>
    <row r="44" spans="1:4" ht="25.95" customHeight="1" x14ac:dyDescent="0.3">
      <c r="A44" s="810" t="s">
        <v>441</v>
      </c>
      <c r="B44" s="810"/>
      <c r="C44" s="813" t="s">
        <v>442</v>
      </c>
      <c r="D44" s="813"/>
    </row>
    <row r="45" spans="1:4" ht="15.6" x14ac:dyDescent="0.3">
      <c r="A45" s="810" t="s">
        <v>445</v>
      </c>
      <c r="B45" s="810"/>
      <c r="C45" s="811"/>
      <c r="D45" s="811"/>
    </row>
    <row r="46" spans="1:4" ht="15.6" x14ac:dyDescent="0.3">
      <c r="A46" s="810" t="s">
        <v>444</v>
      </c>
      <c r="B46" s="810"/>
    </row>
    <row r="47" spans="1:4" ht="15.6" x14ac:dyDescent="0.3">
      <c r="A47" s="341"/>
    </row>
    <row r="48" spans="1:4" ht="15.6" x14ac:dyDescent="0.3">
      <c r="A48" s="812" t="s">
        <v>443</v>
      </c>
      <c r="B48" s="812"/>
      <c r="C48" s="812" t="s">
        <v>443</v>
      </c>
      <c r="D48" s="812"/>
    </row>
    <row r="49" spans="1:4" ht="15.6" x14ac:dyDescent="0.3">
      <c r="A49" s="812" t="s">
        <v>409</v>
      </c>
      <c r="B49" s="812"/>
      <c r="C49" s="812" t="s">
        <v>447</v>
      </c>
      <c r="D49" s="812"/>
    </row>
    <row r="50" spans="1:4" ht="15.6" x14ac:dyDescent="0.3">
      <c r="A50" s="353"/>
    </row>
    <row r="51" spans="1:4" ht="15.6" x14ac:dyDescent="0.3">
      <c r="A51" s="354"/>
    </row>
  </sheetData>
  <mergeCells count="31">
    <mergeCell ref="A1:D1"/>
    <mergeCell ref="A4:A6"/>
    <mergeCell ref="A7:A9"/>
    <mergeCell ref="A11:D11"/>
    <mergeCell ref="A19:D19"/>
    <mergeCell ref="A20:D20"/>
    <mergeCell ref="A21:D21"/>
    <mergeCell ref="A22:D22"/>
    <mergeCell ref="A23:D23"/>
    <mergeCell ref="A24:D24"/>
    <mergeCell ref="A25:D25"/>
    <mergeCell ref="A26:D26"/>
    <mergeCell ref="A28:D28"/>
    <mergeCell ref="A29:D29"/>
    <mergeCell ref="A31:D31"/>
    <mergeCell ref="A33:D33"/>
    <mergeCell ref="A35:B35"/>
    <mergeCell ref="C35:D35"/>
    <mergeCell ref="A36:B36"/>
    <mergeCell ref="C36:D43"/>
    <mergeCell ref="A37:B37"/>
    <mergeCell ref="A38:B43"/>
    <mergeCell ref="A44:B44"/>
    <mergeCell ref="C44:D44"/>
    <mergeCell ref="A45:B45"/>
    <mergeCell ref="C45:D45"/>
    <mergeCell ref="A46:B46"/>
    <mergeCell ref="A48:B48"/>
    <mergeCell ref="C48:D48"/>
    <mergeCell ref="A49:B49"/>
    <mergeCell ref="C49:D49"/>
  </mergeCells>
  <pageMargins left="0.70866141732283472" right="0.70866141732283472" top="0.74803149606299213" bottom="0.74803149606299213" header="0.31496062992125984" footer="0.31496062992125984"/>
  <pageSetup paperSize="9" scale="91" fitToHeight="2"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10"/>
  <sheetViews>
    <sheetView topLeftCell="A98" workbookViewId="0">
      <selection activeCell="J145" sqref="J145"/>
    </sheetView>
  </sheetViews>
  <sheetFormatPr defaultRowHeight="14.4" x14ac:dyDescent="0.3"/>
  <cols>
    <col min="1" max="1" width="41" bestFit="1" customWidth="1"/>
    <col min="5" max="5" width="14.88671875" bestFit="1" customWidth="1"/>
  </cols>
  <sheetData>
    <row r="1" spans="1:6" x14ac:dyDescent="0.3">
      <c r="A1" t="s">
        <v>397</v>
      </c>
      <c r="B1" t="s">
        <v>24</v>
      </c>
      <c r="C1" t="s">
        <v>448</v>
      </c>
      <c r="D1" t="s">
        <v>449</v>
      </c>
      <c r="E1" t="s">
        <v>32</v>
      </c>
    </row>
    <row r="3" spans="1:6" x14ac:dyDescent="0.3">
      <c r="A3" t="s">
        <v>450</v>
      </c>
      <c r="B3" t="s">
        <v>451</v>
      </c>
      <c r="C3" t="s">
        <v>451</v>
      </c>
      <c r="D3" t="s">
        <v>451</v>
      </c>
      <c r="E3" t="s">
        <v>451</v>
      </c>
      <c r="F3" t="s">
        <v>451</v>
      </c>
    </row>
    <row r="5" spans="1:6" x14ac:dyDescent="0.3">
      <c r="A5" t="s">
        <v>452</v>
      </c>
      <c r="B5">
        <v>0</v>
      </c>
      <c r="C5">
        <v>62071383</v>
      </c>
      <c r="D5">
        <v>58439594.479999997</v>
      </c>
      <c r="E5">
        <v>3631788.52</v>
      </c>
    </row>
    <row r="6" spans="1:6" x14ac:dyDescent="0.3">
      <c r="A6" t="s">
        <v>453</v>
      </c>
      <c r="B6">
        <v>0</v>
      </c>
      <c r="C6">
        <v>71000</v>
      </c>
      <c r="D6">
        <v>0</v>
      </c>
      <c r="E6">
        <v>71000</v>
      </c>
    </row>
    <row r="7" spans="1:6" x14ac:dyDescent="0.3">
      <c r="A7" t="s">
        <v>454</v>
      </c>
      <c r="B7">
        <v>0</v>
      </c>
      <c r="C7">
        <v>675420</v>
      </c>
      <c r="D7">
        <v>675419.02</v>
      </c>
      <c r="E7">
        <v>0.98</v>
      </c>
    </row>
    <row r="8" spans="1:6" x14ac:dyDescent="0.3">
      <c r="A8" t="s">
        <v>455</v>
      </c>
      <c r="B8">
        <v>0</v>
      </c>
      <c r="C8">
        <v>10804287</v>
      </c>
      <c r="D8">
        <v>10686316</v>
      </c>
      <c r="E8">
        <v>117971</v>
      </c>
    </row>
    <row r="9" spans="1:6" x14ac:dyDescent="0.3">
      <c r="A9" t="s">
        <v>456</v>
      </c>
      <c r="B9">
        <v>0</v>
      </c>
      <c r="C9">
        <v>0</v>
      </c>
      <c r="D9">
        <v>0</v>
      </c>
      <c r="E9">
        <v>0</v>
      </c>
    </row>
    <row r="10" spans="1:6" x14ac:dyDescent="0.3">
      <c r="A10" t="s">
        <v>457</v>
      </c>
      <c r="B10">
        <v>0</v>
      </c>
      <c r="C10">
        <v>389514</v>
      </c>
      <c r="D10">
        <v>50</v>
      </c>
      <c r="E10">
        <v>389464</v>
      </c>
    </row>
    <row r="11" spans="1:6" x14ac:dyDescent="0.3">
      <c r="A11" t="s">
        <v>458</v>
      </c>
      <c r="B11">
        <v>0</v>
      </c>
      <c r="C11">
        <v>389514</v>
      </c>
      <c r="D11">
        <v>50</v>
      </c>
      <c r="E11">
        <v>389464</v>
      </c>
    </row>
    <row r="12" spans="1:6" x14ac:dyDescent="0.3">
      <c r="A12" t="s">
        <v>459</v>
      </c>
      <c r="B12">
        <v>0</v>
      </c>
      <c r="C12">
        <v>5296.9</v>
      </c>
      <c r="D12">
        <v>66</v>
      </c>
      <c r="E12">
        <v>5230.8999999999996</v>
      </c>
    </row>
    <row r="13" spans="1:6" x14ac:dyDescent="0.3">
      <c r="A13" t="s">
        <v>460</v>
      </c>
      <c r="B13">
        <v>0</v>
      </c>
      <c r="C13">
        <v>3408148.63</v>
      </c>
      <c r="D13">
        <v>0</v>
      </c>
      <c r="E13">
        <v>3408148.63</v>
      </c>
    </row>
    <row r="14" spans="1:6" x14ac:dyDescent="0.3">
      <c r="A14" t="s">
        <v>461</v>
      </c>
      <c r="B14">
        <v>29500</v>
      </c>
      <c r="C14">
        <v>60473194.700000003</v>
      </c>
      <c r="D14">
        <v>55998985.899999999</v>
      </c>
      <c r="E14">
        <v>4503708.8</v>
      </c>
    </row>
    <row r="15" spans="1:6" x14ac:dyDescent="0.3">
      <c r="A15" t="s">
        <v>462</v>
      </c>
      <c r="B15">
        <v>0</v>
      </c>
      <c r="C15">
        <v>19920813</v>
      </c>
      <c r="D15">
        <v>19903788.960000001</v>
      </c>
      <c r="E15">
        <v>17024.04</v>
      </c>
    </row>
    <row r="16" spans="1:6" x14ac:dyDescent="0.3">
      <c r="A16" t="s">
        <v>463</v>
      </c>
      <c r="B16">
        <v>0</v>
      </c>
      <c r="C16">
        <v>0</v>
      </c>
      <c r="D16">
        <v>0</v>
      </c>
      <c r="E16">
        <v>0</v>
      </c>
    </row>
    <row r="17" spans="1:5" x14ac:dyDescent="0.3">
      <c r="A17" t="s">
        <v>464</v>
      </c>
      <c r="B17">
        <v>0</v>
      </c>
      <c r="C17">
        <v>1665137.84</v>
      </c>
      <c r="D17">
        <v>0</v>
      </c>
      <c r="E17">
        <v>1665137.84</v>
      </c>
    </row>
    <row r="18" spans="1:5" x14ac:dyDescent="0.3">
      <c r="A18" t="s">
        <v>465</v>
      </c>
      <c r="B18">
        <v>0</v>
      </c>
      <c r="C18">
        <v>1665366.89</v>
      </c>
      <c r="D18">
        <v>0</v>
      </c>
      <c r="E18">
        <v>1665366.89</v>
      </c>
    </row>
    <row r="19" spans="1:5" x14ac:dyDescent="0.3">
      <c r="A19" t="s">
        <v>466</v>
      </c>
      <c r="B19">
        <v>0</v>
      </c>
      <c r="C19">
        <v>3330504.73</v>
      </c>
      <c r="D19">
        <v>0</v>
      </c>
      <c r="E19">
        <v>3330504.73</v>
      </c>
    </row>
    <row r="20" spans="1:5" x14ac:dyDescent="0.3">
      <c r="A20" t="s">
        <v>467</v>
      </c>
      <c r="B20">
        <v>0</v>
      </c>
      <c r="C20">
        <v>0</v>
      </c>
      <c r="D20">
        <v>0</v>
      </c>
      <c r="E20">
        <v>0</v>
      </c>
    </row>
    <row r="21" spans="1:5" x14ac:dyDescent="0.3">
      <c r="A21" t="s">
        <v>468</v>
      </c>
      <c r="B21">
        <v>0</v>
      </c>
      <c r="C21">
        <v>0</v>
      </c>
      <c r="D21">
        <v>0</v>
      </c>
      <c r="E21">
        <v>0</v>
      </c>
    </row>
    <row r="22" spans="1:5" x14ac:dyDescent="0.3">
      <c r="A22" t="s">
        <v>469</v>
      </c>
      <c r="B22">
        <v>0</v>
      </c>
      <c r="C22">
        <v>1020257</v>
      </c>
      <c r="D22">
        <v>0</v>
      </c>
      <c r="E22">
        <v>1020257</v>
      </c>
    </row>
    <row r="23" spans="1:5" x14ac:dyDescent="0.3">
      <c r="A23" t="s">
        <v>470</v>
      </c>
      <c r="B23">
        <v>0</v>
      </c>
      <c r="C23">
        <v>1023643</v>
      </c>
      <c r="D23">
        <v>0</v>
      </c>
      <c r="E23">
        <v>1023643</v>
      </c>
    </row>
    <row r="24" spans="1:5" x14ac:dyDescent="0.3">
      <c r="A24" t="s">
        <v>471</v>
      </c>
      <c r="B24">
        <v>0</v>
      </c>
      <c r="C24">
        <v>1023643</v>
      </c>
      <c r="D24">
        <v>0</v>
      </c>
      <c r="E24">
        <v>1023643</v>
      </c>
    </row>
    <row r="25" spans="1:5" x14ac:dyDescent="0.3">
      <c r="A25" t="s">
        <v>472</v>
      </c>
      <c r="B25">
        <v>0</v>
      </c>
      <c r="C25">
        <v>1023643</v>
      </c>
      <c r="D25">
        <v>0</v>
      </c>
      <c r="E25">
        <v>1023643</v>
      </c>
    </row>
    <row r="26" spans="1:5" x14ac:dyDescent="0.3">
      <c r="A26" t="s">
        <v>473</v>
      </c>
      <c r="B26">
        <v>0</v>
      </c>
      <c r="C26">
        <v>1026270</v>
      </c>
      <c r="D26">
        <v>0</v>
      </c>
      <c r="E26">
        <v>1026270</v>
      </c>
    </row>
    <row r="27" spans="1:5" x14ac:dyDescent="0.3">
      <c r="A27" t="s">
        <v>474</v>
      </c>
      <c r="B27">
        <v>0</v>
      </c>
      <c r="C27">
        <v>1023643</v>
      </c>
      <c r="D27">
        <v>0</v>
      </c>
      <c r="E27">
        <v>1023643</v>
      </c>
    </row>
    <row r="28" spans="1:5" x14ac:dyDescent="0.3">
      <c r="A28" t="s">
        <v>475</v>
      </c>
      <c r="B28">
        <v>0</v>
      </c>
      <c r="C28">
        <v>1014181</v>
      </c>
      <c r="D28">
        <v>625810.48</v>
      </c>
      <c r="E28">
        <v>388370.52</v>
      </c>
    </row>
    <row r="29" spans="1:5" x14ac:dyDescent="0.3">
      <c r="A29" t="s">
        <v>476</v>
      </c>
      <c r="B29">
        <v>0</v>
      </c>
      <c r="C29">
        <v>1002373</v>
      </c>
      <c r="D29">
        <v>1002373</v>
      </c>
      <c r="E29">
        <v>0</v>
      </c>
    </row>
    <row r="30" spans="1:5" x14ac:dyDescent="0.3">
      <c r="A30" t="s">
        <v>477</v>
      </c>
      <c r="B30">
        <v>0</v>
      </c>
      <c r="C30">
        <v>8157653</v>
      </c>
      <c r="D30">
        <v>1628183.48</v>
      </c>
      <c r="E30">
        <v>6529469.5199999996</v>
      </c>
    </row>
    <row r="31" spans="1:5" x14ac:dyDescent="0.3">
      <c r="A31" t="s">
        <v>478</v>
      </c>
      <c r="B31">
        <v>0</v>
      </c>
      <c r="C31">
        <v>8157653</v>
      </c>
      <c r="D31">
        <v>1628183.48</v>
      </c>
      <c r="E31">
        <v>6529469.5199999996</v>
      </c>
    </row>
    <row r="32" spans="1:5" x14ac:dyDescent="0.3">
      <c r="A32" t="s">
        <v>479</v>
      </c>
      <c r="B32">
        <v>0</v>
      </c>
      <c r="C32">
        <v>0</v>
      </c>
      <c r="D32">
        <v>0</v>
      </c>
      <c r="E32">
        <v>0</v>
      </c>
    </row>
    <row r="33" spans="1:5" x14ac:dyDescent="0.3">
      <c r="A33" t="s">
        <v>480</v>
      </c>
      <c r="B33">
        <v>0</v>
      </c>
      <c r="C33">
        <v>2010788</v>
      </c>
      <c r="D33">
        <v>0</v>
      </c>
      <c r="E33">
        <v>2010788</v>
      </c>
    </row>
    <row r="34" spans="1:5" x14ac:dyDescent="0.3">
      <c r="A34" t="s">
        <v>481</v>
      </c>
      <c r="B34">
        <v>0</v>
      </c>
      <c r="C34">
        <v>2010788</v>
      </c>
      <c r="D34">
        <v>0</v>
      </c>
      <c r="E34">
        <v>2010788</v>
      </c>
    </row>
    <row r="35" spans="1:5" x14ac:dyDescent="0.3">
      <c r="A35" t="s">
        <v>482</v>
      </c>
      <c r="B35">
        <v>0</v>
      </c>
      <c r="C35">
        <v>2010788</v>
      </c>
      <c r="D35">
        <v>0</v>
      </c>
      <c r="E35">
        <v>2010788</v>
      </c>
    </row>
    <row r="36" spans="1:5" x14ac:dyDescent="0.3">
      <c r="A36" t="s">
        <v>483</v>
      </c>
      <c r="B36">
        <v>0</v>
      </c>
      <c r="C36">
        <v>2010788</v>
      </c>
      <c r="D36">
        <v>0</v>
      </c>
      <c r="E36">
        <v>2010788</v>
      </c>
    </row>
    <row r="37" spans="1:5" x14ac:dyDescent="0.3">
      <c r="A37" t="s">
        <v>484</v>
      </c>
      <c r="B37">
        <v>0</v>
      </c>
      <c r="C37">
        <v>8043152</v>
      </c>
      <c r="D37">
        <v>0</v>
      </c>
      <c r="E37">
        <v>8043152</v>
      </c>
    </row>
    <row r="38" spans="1:5" x14ac:dyDescent="0.3">
      <c r="A38" t="s">
        <v>485</v>
      </c>
      <c r="B38">
        <v>0</v>
      </c>
      <c r="C38">
        <v>0</v>
      </c>
      <c r="D38">
        <v>0</v>
      </c>
      <c r="E38">
        <v>0</v>
      </c>
    </row>
    <row r="39" spans="1:5" x14ac:dyDescent="0.3">
      <c r="A39" t="s">
        <v>486</v>
      </c>
      <c r="B39">
        <v>0</v>
      </c>
      <c r="C39">
        <v>670217</v>
      </c>
      <c r="D39">
        <v>0</v>
      </c>
      <c r="E39">
        <v>670217</v>
      </c>
    </row>
    <row r="40" spans="1:5" x14ac:dyDescent="0.3">
      <c r="A40" t="s">
        <v>487</v>
      </c>
      <c r="B40">
        <v>0</v>
      </c>
      <c r="C40">
        <v>670217</v>
      </c>
      <c r="D40">
        <v>0</v>
      </c>
      <c r="E40">
        <v>670217</v>
      </c>
    </row>
    <row r="41" spans="1:5" x14ac:dyDescent="0.3">
      <c r="A41" t="s">
        <v>488</v>
      </c>
      <c r="B41">
        <v>0</v>
      </c>
      <c r="C41">
        <v>670217</v>
      </c>
      <c r="D41">
        <v>0</v>
      </c>
      <c r="E41">
        <v>670217</v>
      </c>
    </row>
    <row r="42" spans="1:5" x14ac:dyDescent="0.3">
      <c r="A42" t="s">
        <v>489</v>
      </c>
      <c r="B42">
        <v>0</v>
      </c>
      <c r="C42">
        <v>670217</v>
      </c>
      <c r="D42">
        <v>0</v>
      </c>
      <c r="E42">
        <v>670217</v>
      </c>
    </row>
    <row r="43" spans="1:5" x14ac:dyDescent="0.3">
      <c r="A43" t="s">
        <v>490</v>
      </c>
      <c r="B43">
        <v>0</v>
      </c>
      <c r="C43">
        <v>2680868</v>
      </c>
      <c r="D43">
        <v>0</v>
      </c>
      <c r="E43">
        <v>2680868</v>
      </c>
    </row>
    <row r="44" spans="1:5" x14ac:dyDescent="0.3">
      <c r="A44" t="s">
        <v>491</v>
      </c>
      <c r="B44">
        <v>0</v>
      </c>
      <c r="C44">
        <v>192604</v>
      </c>
      <c r="D44">
        <v>0</v>
      </c>
      <c r="E44">
        <v>192604</v>
      </c>
    </row>
    <row r="45" spans="1:5" x14ac:dyDescent="0.3">
      <c r="A45" t="s">
        <v>492</v>
      </c>
      <c r="B45">
        <v>0</v>
      </c>
      <c r="C45">
        <v>8500</v>
      </c>
      <c r="D45">
        <v>779</v>
      </c>
      <c r="E45">
        <v>7721</v>
      </c>
    </row>
    <row r="46" spans="1:5" x14ac:dyDescent="0.3">
      <c r="A46" t="s">
        <v>493</v>
      </c>
      <c r="B46">
        <v>0</v>
      </c>
      <c r="C46">
        <v>117400</v>
      </c>
      <c r="D46">
        <v>35094</v>
      </c>
      <c r="E46">
        <v>82306</v>
      </c>
    </row>
    <row r="47" spans="1:5" x14ac:dyDescent="0.3">
      <c r="A47" t="s">
        <v>494</v>
      </c>
      <c r="B47">
        <v>0</v>
      </c>
      <c r="C47">
        <v>2130.85</v>
      </c>
      <c r="D47">
        <v>656</v>
      </c>
      <c r="E47">
        <v>1474.85</v>
      </c>
    </row>
    <row r="48" spans="1:5" x14ac:dyDescent="0.3">
      <c r="A48" t="s">
        <v>495</v>
      </c>
      <c r="B48">
        <v>0</v>
      </c>
      <c r="C48">
        <v>15300</v>
      </c>
      <c r="D48">
        <v>5100</v>
      </c>
      <c r="E48">
        <v>10200</v>
      </c>
    </row>
    <row r="49" spans="1:6" x14ac:dyDescent="0.3">
      <c r="A49" t="s">
        <v>496</v>
      </c>
      <c r="B49">
        <v>0</v>
      </c>
      <c r="C49">
        <v>14533064</v>
      </c>
      <c r="D49">
        <v>14459314</v>
      </c>
      <c r="E49">
        <v>73750</v>
      </c>
    </row>
    <row r="50" spans="1:6" x14ac:dyDescent="0.3">
      <c r="A50" t="s">
        <v>497</v>
      </c>
      <c r="B50">
        <v>0</v>
      </c>
      <c r="C50">
        <v>690000</v>
      </c>
      <c r="D50">
        <v>0</v>
      </c>
      <c r="E50">
        <v>690000</v>
      </c>
    </row>
    <row r="51" spans="1:6" x14ac:dyDescent="0.3">
      <c r="A51" t="s">
        <v>498</v>
      </c>
      <c r="B51">
        <v>0</v>
      </c>
      <c r="C51">
        <v>706</v>
      </c>
      <c r="D51">
        <v>0</v>
      </c>
      <c r="E51">
        <v>706</v>
      </c>
    </row>
    <row r="52" spans="1:6" x14ac:dyDescent="0.3">
      <c r="A52" t="s">
        <v>499</v>
      </c>
      <c r="B52">
        <v>0</v>
      </c>
      <c r="C52">
        <v>21800</v>
      </c>
      <c r="D52">
        <v>0</v>
      </c>
      <c r="E52">
        <v>21800</v>
      </c>
    </row>
    <row r="53" spans="1:6" x14ac:dyDescent="0.3">
      <c r="A53" t="s">
        <v>500</v>
      </c>
      <c r="B53">
        <v>0</v>
      </c>
      <c r="C53">
        <v>15245570</v>
      </c>
      <c r="D53">
        <v>14459314</v>
      </c>
      <c r="E53">
        <v>786256</v>
      </c>
    </row>
    <row r="54" spans="1:6" x14ac:dyDescent="0.3">
      <c r="A54" t="s">
        <v>501</v>
      </c>
      <c r="B54">
        <v>0</v>
      </c>
      <c r="C54">
        <v>193805</v>
      </c>
      <c r="D54">
        <v>0</v>
      </c>
      <c r="E54">
        <v>193805</v>
      </c>
    </row>
    <row r="55" spans="1:6" x14ac:dyDescent="0.3">
      <c r="A55" t="s">
        <v>502</v>
      </c>
      <c r="B55">
        <v>0</v>
      </c>
      <c r="C55">
        <v>295900</v>
      </c>
      <c r="D55">
        <v>0</v>
      </c>
      <c r="E55">
        <v>295900</v>
      </c>
    </row>
    <row r="56" spans="1:6" x14ac:dyDescent="0.3">
      <c r="A56" t="s">
        <v>503</v>
      </c>
      <c r="B56">
        <v>0</v>
      </c>
      <c r="C56">
        <v>192000</v>
      </c>
      <c r="D56">
        <v>192000</v>
      </c>
      <c r="E56">
        <v>0</v>
      </c>
    </row>
    <row r="57" spans="1:6" x14ac:dyDescent="0.3">
      <c r="A57" t="s">
        <v>504</v>
      </c>
      <c r="B57">
        <v>0</v>
      </c>
      <c r="C57">
        <v>1582</v>
      </c>
      <c r="D57">
        <v>0</v>
      </c>
      <c r="E57">
        <v>1582</v>
      </c>
    </row>
    <row r="58" spans="1:6" x14ac:dyDescent="0.3">
      <c r="A58" t="s">
        <v>505</v>
      </c>
      <c r="B58">
        <v>0</v>
      </c>
      <c r="C58">
        <v>7316</v>
      </c>
      <c r="D58">
        <v>0</v>
      </c>
      <c r="E58">
        <v>7316</v>
      </c>
    </row>
    <row r="59" spans="1:6" x14ac:dyDescent="0.3">
      <c r="A59" t="s">
        <v>506</v>
      </c>
      <c r="B59">
        <v>0</v>
      </c>
      <c r="C59">
        <v>34960</v>
      </c>
      <c r="D59">
        <v>0</v>
      </c>
      <c r="E59">
        <v>34960</v>
      </c>
    </row>
    <row r="60" spans="1:6" x14ac:dyDescent="0.3">
      <c r="A60" t="s">
        <v>507</v>
      </c>
      <c r="B60">
        <v>0</v>
      </c>
      <c r="C60">
        <v>124200</v>
      </c>
      <c r="D60">
        <v>0</v>
      </c>
      <c r="E60">
        <v>124200</v>
      </c>
    </row>
    <row r="61" spans="1:6" x14ac:dyDescent="0.3">
      <c r="A61" t="s">
        <v>508</v>
      </c>
      <c r="B61">
        <v>0</v>
      </c>
      <c r="C61">
        <v>0</v>
      </c>
      <c r="D61">
        <v>34167</v>
      </c>
      <c r="E61">
        <v>-34167</v>
      </c>
    </row>
    <row r="63" spans="1:6" x14ac:dyDescent="0.3">
      <c r="A63" t="s">
        <v>509</v>
      </c>
      <c r="B63" t="s">
        <v>451</v>
      </c>
      <c r="C63" t="s">
        <v>451</v>
      </c>
      <c r="D63" t="s">
        <v>451</v>
      </c>
      <c r="E63" t="s">
        <v>451</v>
      </c>
      <c r="F63" t="s">
        <v>451</v>
      </c>
    </row>
    <row r="65" spans="1:5" x14ac:dyDescent="0.3">
      <c r="A65" t="s">
        <v>510</v>
      </c>
      <c r="B65">
        <v>0</v>
      </c>
      <c r="C65">
        <v>31704129.02</v>
      </c>
      <c r="D65">
        <v>38748702.200000003</v>
      </c>
      <c r="E65" s="359">
        <v>7044573.1799999997</v>
      </c>
    </row>
    <row r="66" spans="1:5" x14ac:dyDescent="0.3">
      <c r="A66" t="s">
        <v>511</v>
      </c>
      <c r="B66">
        <v>0</v>
      </c>
      <c r="C66">
        <v>0</v>
      </c>
      <c r="D66">
        <v>85007</v>
      </c>
      <c r="E66" s="359">
        <v>85007</v>
      </c>
    </row>
    <row r="67" spans="1:5" x14ac:dyDescent="0.3">
      <c r="A67" t="s">
        <v>512</v>
      </c>
      <c r="B67">
        <v>0</v>
      </c>
      <c r="C67">
        <v>0</v>
      </c>
      <c r="D67">
        <v>529777</v>
      </c>
      <c r="E67">
        <v>529777</v>
      </c>
    </row>
    <row r="68" spans="1:5" x14ac:dyDescent="0.3">
      <c r="A68" t="s">
        <v>513</v>
      </c>
      <c r="B68">
        <v>0</v>
      </c>
      <c r="C68">
        <v>0</v>
      </c>
      <c r="D68">
        <v>614784</v>
      </c>
      <c r="E68">
        <v>614784</v>
      </c>
    </row>
    <row r="69" spans="1:5" x14ac:dyDescent="0.3">
      <c r="A69" t="s">
        <v>514</v>
      </c>
      <c r="B69">
        <v>0</v>
      </c>
      <c r="C69">
        <v>0</v>
      </c>
      <c r="D69">
        <v>32000</v>
      </c>
      <c r="E69">
        <v>32000</v>
      </c>
    </row>
    <row r="70" spans="1:5" x14ac:dyDescent="0.3">
      <c r="A70" t="s">
        <v>515</v>
      </c>
      <c r="B70">
        <v>0</v>
      </c>
      <c r="C70">
        <v>3300</v>
      </c>
      <c r="D70">
        <v>443519</v>
      </c>
      <c r="E70">
        <v>440219</v>
      </c>
    </row>
    <row r="71" spans="1:5" x14ac:dyDescent="0.3">
      <c r="A71" t="s">
        <v>516</v>
      </c>
      <c r="B71">
        <v>0</v>
      </c>
      <c r="C71">
        <v>0</v>
      </c>
      <c r="D71">
        <v>348990</v>
      </c>
      <c r="E71">
        <v>348990</v>
      </c>
    </row>
    <row r="72" spans="1:5" x14ac:dyDescent="0.3">
      <c r="A72" t="s">
        <v>517</v>
      </c>
      <c r="B72">
        <v>0</v>
      </c>
      <c r="C72">
        <v>0</v>
      </c>
      <c r="D72">
        <v>25900</v>
      </c>
      <c r="E72">
        <v>25900</v>
      </c>
    </row>
    <row r="73" spans="1:5" x14ac:dyDescent="0.3">
      <c r="A73" s="691" t="s">
        <v>518</v>
      </c>
      <c r="B73">
        <v>0</v>
      </c>
      <c r="C73">
        <f>+ J V!B11</f>
        <v>3500</v>
      </c>
      <c r="D73">
        <v>34700</v>
      </c>
      <c r="E73">
        <v>34700</v>
      </c>
    </row>
    <row r="74" spans="1:5" x14ac:dyDescent="0.3">
      <c r="A74" t="s">
        <v>519</v>
      </c>
      <c r="B74">
        <v>0</v>
      </c>
      <c r="C74">
        <v>0</v>
      </c>
      <c r="D74">
        <v>8500</v>
      </c>
      <c r="E74">
        <v>8500</v>
      </c>
    </row>
    <row r="75" spans="1:5" x14ac:dyDescent="0.3">
      <c r="A75" t="s">
        <v>520</v>
      </c>
      <c r="B75">
        <v>0</v>
      </c>
      <c r="C75">
        <v>0</v>
      </c>
      <c r="D75">
        <v>400000</v>
      </c>
      <c r="E75">
        <v>400000</v>
      </c>
    </row>
    <row r="76" spans="1:5" x14ac:dyDescent="0.3">
      <c r="A76" t="s">
        <v>521</v>
      </c>
      <c r="B76">
        <v>0</v>
      </c>
      <c r="C76">
        <v>0</v>
      </c>
      <c r="D76">
        <v>469100</v>
      </c>
      <c r="E76">
        <v>469100</v>
      </c>
    </row>
    <row r="77" spans="1:5" x14ac:dyDescent="0.3">
      <c r="A77" t="s">
        <v>522</v>
      </c>
      <c r="B77">
        <v>0</v>
      </c>
      <c r="C77">
        <v>0</v>
      </c>
      <c r="D77">
        <v>0</v>
      </c>
      <c r="E77">
        <v>0</v>
      </c>
    </row>
    <row r="78" spans="1:5" x14ac:dyDescent="0.3">
      <c r="A78" t="s">
        <v>523</v>
      </c>
      <c r="B78">
        <v>0</v>
      </c>
      <c r="C78">
        <v>6869.16</v>
      </c>
      <c r="D78">
        <v>3040933.81</v>
      </c>
      <c r="E78">
        <v>3034064.65</v>
      </c>
    </row>
    <row r="79" spans="1:5" x14ac:dyDescent="0.3">
      <c r="A79" t="s">
        <v>524</v>
      </c>
      <c r="B79">
        <v>0</v>
      </c>
      <c r="C79">
        <v>6869.16</v>
      </c>
      <c r="D79">
        <v>3040933.81</v>
      </c>
      <c r="E79">
        <v>3034064.65</v>
      </c>
    </row>
    <row r="80" spans="1:5" x14ac:dyDescent="0.3">
      <c r="A80" t="s">
        <v>525</v>
      </c>
      <c r="B80">
        <v>0</v>
      </c>
      <c r="C80">
        <v>13738.32</v>
      </c>
      <c r="D80">
        <v>6081867.6200000001</v>
      </c>
      <c r="E80">
        <v>6068129.2999999998</v>
      </c>
    </row>
    <row r="81" spans="1:7" x14ac:dyDescent="0.3">
      <c r="A81" t="s">
        <v>526</v>
      </c>
      <c r="B81">
        <v>0</v>
      </c>
      <c r="C81">
        <v>0</v>
      </c>
      <c r="D81">
        <v>77400</v>
      </c>
      <c r="E81">
        <v>77400</v>
      </c>
    </row>
    <row r="82" spans="1:7" x14ac:dyDescent="0.3">
      <c r="A82" t="s">
        <v>606</v>
      </c>
      <c r="B82">
        <v>0</v>
      </c>
      <c r="C82">
        <v>0</v>
      </c>
      <c r="D82">
        <v>38400</v>
      </c>
      <c r="E82">
        <v>38400</v>
      </c>
    </row>
    <row r="83" spans="1:7" x14ac:dyDescent="0.3">
      <c r="A83" t="s">
        <v>527</v>
      </c>
      <c r="B83">
        <v>0</v>
      </c>
      <c r="C83">
        <v>0</v>
      </c>
      <c r="D83">
        <v>8043152</v>
      </c>
      <c r="E83">
        <v>8043152</v>
      </c>
    </row>
    <row r="84" spans="1:7" x14ac:dyDescent="0.3">
      <c r="A84" t="s">
        <v>528</v>
      </c>
      <c r="B84">
        <v>0</v>
      </c>
      <c r="C84">
        <v>0</v>
      </c>
      <c r="D84">
        <v>2680868</v>
      </c>
      <c r="E84">
        <v>2680868</v>
      </c>
    </row>
    <row r="85" spans="1:7" x14ac:dyDescent="0.3">
      <c r="A85" t="s">
        <v>529</v>
      </c>
      <c r="B85">
        <v>0</v>
      </c>
      <c r="C85">
        <v>504030</v>
      </c>
      <c r="D85">
        <v>565282.91</v>
      </c>
      <c r="E85">
        <v>61252.91</v>
      </c>
    </row>
    <row r="86" spans="1:7" x14ac:dyDescent="0.3">
      <c r="A86" t="s">
        <v>530</v>
      </c>
      <c r="B86">
        <v>-29500</v>
      </c>
      <c r="C86">
        <v>58624619.479999997</v>
      </c>
      <c r="D86">
        <v>58727886</v>
      </c>
      <c r="E86">
        <v>132766.51999999999</v>
      </c>
    </row>
    <row r="87" spans="1:7" x14ac:dyDescent="0.3">
      <c r="A87" t="s">
        <v>607</v>
      </c>
      <c r="B87">
        <v>0</v>
      </c>
      <c r="C87">
        <v>0</v>
      </c>
      <c r="D87">
        <v>679</v>
      </c>
      <c r="E87">
        <v>679</v>
      </c>
    </row>
    <row r="88" spans="1:7" x14ac:dyDescent="0.3">
      <c r="A88" t="s">
        <v>608</v>
      </c>
      <c r="B88">
        <v>0</v>
      </c>
      <c r="C88">
        <v>0</v>
      </c>
      <c r="D88">
        <v>679</v>
      </c>
      <c r="E88">
        <v>679</v>
      </c>
    </row>
    <row r="90" spans="1:7" x14ac:dyDescent="0.3">
      <c r="A90" t="s">
        <v>531</v>
      </c>
      <c r="B90" t="s">
        <v>451</v>
      </c>
      <c r="C90" t="s">
        <v>451</v>
      </c>
      <c r="D90" t="s">
        <v>451</v>
      </c>
      <c r="E90" t="s">
        <v>451</v>
      </c>
      <c r="F90" t="s">
        <v>451</v>
      </c>
    </row>
    <row r="92" spans="1:7" x14ac:dyDescent="0.3">
      <c r="A92" s="691" t="s">
        <v>532</v>
      </c>
      <c r="B92">
        <v>0</v>
      </c>
      <c r="C92">
        <f>+ J V!B10</f>
        <v>17500</v>
      </c>
      <c r="D92">
        <v>160000</v>
      </c>
      <c r="E92">
        <v>160000</v>
      </c>
    </row>
    <row r="94" spans="1:7" x14ac:dyDescent="0.3">
      <c r="A94" t="s">
        <v>533</v>
      </c>
      <c r="B94" t="s">
        <v>451</v>
      </c>
      <c r="C94" t="s">
        <v>451</v>
      </c>
      <c r="D94" t="s">
        <v>451</v>
      </c>
      <c r="E94" t="s">
        <v>451</v>
      </c>
      <c r="F94" t="s">
        <v>451</v>
      </c>
    </row>
    <row r="96" spans="1:7" x14ac:dyDescent="0.3">
      <c r="A96" s="19" t="s">
        <v>398</v>
      </c>
      <c r="B96" t="s">
        <v>451</v>
      </c>
      <c r="C96">
        <v>0</v>
      </c>
      <c r="D96" s="358">
        <v>236035</v>
      </c>
      <c r="E96">
        <v>236035</v>
      </c>
      <c r="G96">
        <f>E96+E114+E126+E137+E145</f>
        <v>13629780</v>
      </c>
    </row>
    <row r="97" spans="1:5" x14ac:dyDescent="0.3">
      <c r="A97" s="55" t="s">
        <v>71</v>
      </c>
      <c r="B97" t="s">
        <v>451</v>
      </c>
      <c r="C97">
        <v>0</v>
      </c>
      <c r="D97" s="358">
        <v>269509</v>
      </c>
      <c r="E97">
        <v>269509</v>
      </c>
    </row>
    <row r="98" spans="1:5" x14ac:dyDescent="0.3">
      <c r="A98" t="s">
        <v>534</v>
      </c>
      <c r="B98" t="s">
        <v>451</v>
      </c>
      <c r="C98">
        <v>0</v>
      </c>
      <c r="D98" s="358">
        <v>2695278</v>
      </c>
      <c r="E98">
        <v>2695278</v>
      </c>
    </row>
    <row r="99" spans="1:5" x14ac:dyDescent="0.3">
      <c r="A99" s="20" t="s">
        <v>92</v>
      </c>
      <c r="B99" t="s">
        <v>451</v>
      </c>
      <c r="C99">
        <v>1333988</v>
      </c>
      <c r="D99" s="358">
        <v>1333988</v>
      </c>
      <c r="E99">
        <v>0</v>
      </c>
    </row>
    <row r="100" spans="1:5" x14ac:dyDescent="0.3">
      <c r="A100" s="19" t="s">
        <v>91</v>
      </c>
      <c r="B100" t="s">
        <v>451</v>
      </c>
      <c r="C100">
        <v>4002233</v>
      </c>
      <c r="D100" s="358">
        <v>4002233</v>
      </c>
      <c r="E100">
        <v>0</v>
      </c>
    </row>
    <row r="101" spans="1:5" x14ac:dyDescent="0.3">
      <c r="A101" s="64" t="s">
        <v>172</v>
      </c>
      <c r="B101" t="s">
        <v>451</v>
      </c>
      <c r="C101">
        <v>0</v>
      </c>
      <c r="D101" s="358">
        <v>438651</v>
      </c>
      <c r="E101">
        <v>438651</v>
      </c>
    </row>
    <row r="102" spans="1:5" x14ac:dyDescent="0.3">
      <c r="A102" s="19" t="s">
        <v>61</v>
      </c>
      <c r="B102" t="s">
        <v>451</v>
      </c>
      <c r="C102">
        <v>0</v>
      </c>
      <c r="D102" s="358">
        <v>12366106</v>
      </c>
      <c r="E102">
        <v>12366106</v>
      </c>
    </row>
    <row r="103" spans="1:5" x14ac:dyDescent="0.3">
      <c r="A103" s="55" t="s">
        <v>93</v>
      </c>
      <c r="B103" t="s">
        <v>451</v>
      </c>
      <c r="C103">
        <v>19170</v>
      </c>
      <c r="D103" s="358">
        <v>19170</v>
      </c>
      <c r="E103">
        <v>0</v>
      </c>
    </row>
    <row r="104" spans="1:5" x14ac:dyDescent="0.3">
      <c r="A104" s="19" t="s">
        <v>60</v>
      </c>
      <c r="B104" t="s">
        <v>451</v>
      </c>
      <c r="C104">
        <v>0</v>
      </c>
      <c r="D104" s="358">
        <v>775847</v>
      </c>
      <c r="E104">
        <v>775847</v>
      </c>
    </row>
    <row r="105" spans="1:5" x14ac:dyDescent="0.3">
      <c r="A105" t="s">
        <v>535</v>
      </c>
      <c r="B105" t="s">
        <v>451</v>
      </c>
      <c r="C105">
        <v>0</v>
      </c>
      <c r="D105" s="358">
        <v>58900</v>
      </c>
      <c r="E105">
        <v>58900</v>
      </c>
    </row>
    <row r="106" spans="1:5" x14ac:dyDescent="0.3">
      <c r="A106" t="s">
        <v>536</v>
      </c>
      <c r="B106" t="s">
        <v>451</v>
      </c>
      <c r="C106">
        <v>4000</v>
      </c>
      <c r="D106" s="358">
        <v>4000</v>
      </c>
      <c r="E106">
        <v>0</v>
      </c>
    </row>
    <row r="107" spans="1:5" x14ac:dyDescent="0.3">
      <c r="A107" t="s">
        <v>537</v>
      </c>
      <c r="B107" t="s">
        <v>451</v>
      </c>
      <c r="C107">
        <v>250000</v>
      </c>
      <c r="D107" s="358">
        <v>250000</v>
      </c>
      <c r="E107">
        <v>0</v>
      </c>
    </row>
    <row r="108" spans="1:5" x14ac:dyDescent="0.3">
      <c r="A108" t="s">
        <v>538</v>
      </c>
      <c r="B108" t="s">
        <v>451</v>
      </c>
      <c r="C108">
        <v>1200</v>
      </c>
      <c r="D108" s="358">
        <v>1200</v>
      </c>
      <c r="E108">
        <v>0</v>
      </c>
    </row>
    <row r="109" spans="1:5" x14ac:dyDescent="0.3">
      <c r="A109" t="s">
        <v>539</v>
      </c>
      <c r="B109" t="s">
        <v>451</v>
      </c>
      <c r="C109">
        <v>15000</v>
      </c>
      <c r="D109" s="358">
        <v>42159</v>
      </c>
      <c r="E109">
        <v>27159</v>
      </c>
    </row>
    <row r="110" spans="1:5" x14ac:dyDescent="0.3">
      <c r="A110" t="s">
        <v>540</v>
      </c>
      <c r="B110" t="s">
        <v>451</v>
      </c>
      <c r="C110">
        <v>0</v>
      </c>
      <c r="D110" s="358">
        <v>13536</v>
      </c>
      <c r="E110">
        <v>13536</v>
      </c>
    </row>
    <row r="111" spans="1:5" x14ac:dyDescent="0.3">
      <c r="A111" t="s">
        <v>541</v>
      </c>
      <c r="B111" t="s">
        <v>451</v>
      </c>
      <c r="C111">
        <v>400</v>
      </c>
      <c r="D111" s="358">
        <v>400</v>
      </c>
      <c r="E111">
        <v>0</v>
      </c>
    </row>
    <row r="112" spans="1:5" x14ac:dyDescent="0.3">
      <c r="A112" t="s">
        <v>542</v>
      </c>
      <c r="B112" t="s">
        <v>451</v>
      </c>
      <c r="C112">
        <v>1500</v>
      </c>
      <c r="D112" s="358">
        <v>1500</v>
      </c>
      <c r="E112">
        <v>0</v>
      </c>
    </row>
    <row r="113" spans="1:5" x14ac:dyDescent="0.3">
      <c r="A113" t="s">
        <v>543</v>
      </c>
      <c r="B113" t="s">
        <v>451</v>
      </c>
      <c r="C113">
        <v>443520</v>
      </c>
      <c r="D113" s="358">
        <v>443520</v>
      </c>
      <c r="E113">
        <v>0</v>
      </c>
    </row>
    <row r="114" spans="1:5" x14ac:dyDescent="0.3">
      <c r="A114" s="19" t="s">
        <v>398</v>
      </c>
      <c r="B114" t="s">
        <v>451</v>
      </c>
      <c r="C114">
        <v>0</v>
      </c>
      <c r="D114" s="358">
        <v>221835</v>
      </c>
      <c r="E114">
        <v>221835</v>
      </c>
    </row>
    <row r="115" spans="1:5" x14ac:dyDescent="0.3">
      <c r="A115" s="55" t="s">
        <v>71</v>
      </c>
      <c r="B115" t="s">
        <v>451</v>
      </c>
      <c r="C115">
        <v>0</v>
      </c>
      <c r="D115" s="358">
        <v>490349</v>
      </c>
      <c r="E115">
        <v>490349</v>
      </c>
    </row>
    <row r="116" spans="1:5" x14ac:dyDescent="0.3">
      <c r="A116" t="s">
        <v>544</v>
      </c>
      <c r="B116" t="s">
        <v>451</v>
      </c>
      <c r="C116">
        <v>0</v>
      </c>
      <c r="D116" s="358">
        <v>2472978</v>
      </c>
      <c r="E116">
        <v>2472978</v>
      </c>
    </row>
    <row r="117" spans="1:5" x14ac:dyDescent="0.3">
      <c r="A117" s="55" t="s">
        <v>93</v>
      </c>
      <c r="B117" t="s">
        <v>451</v>
      </c>
      <c r="C117">
        <v>19290</v>
      </c>
      <c r="D117" s="358">
        <v>19290</v>
      </c>
      <c r="E117">
        <v>0</v>
      </c>
    </row>
    <row r="118" spans="1:5" x14ac:dyDescent="0.3">
      <c r="A118" s="20" t="s">
        <v>92</v>
      </c>
      <c r="B118" t="s">
        <v>451</v>
      </c>
      <c r="C118">
        <v>1342824</v>
      </c>
      <c r="D118" s="358">
        <v>1342824</v>
      </c>
      <c r="E118">
        <v>0</v>
      </c>
    </row>
    <row r="119" spans="1:5" x14ac:dyDescent="0.3">
      <c r="A119" s="19" t="s">
        <v>91</v>
      </c>
      <c r="B119" t="s">
        <v>451</v>
      </c>
      <c r="C119">
        <v>4028743</v>
      </c>
      <c r="D119" s="358">
        <v>4028743</v>
      </c>
      <c r="E119">
        <v>0</v>
      </c>
    </row>
    <row r="120" spans="1:5" x14ac:dyDescent="0.3">
      <c r="A120" s="64" t="s">
        <v>172</v>
      </c>
      <c r="B120" t="s">
        <v>451</v>
      </c>
      <c r="C120">
        <v>0</v>
      </c>
      <c r="D120" s="358">
        <v>287770</v>
      </c>
      <c r="E120">
        <v>287770</v>
      </c>
    </row>
    <row r="121" spans="1:5" x14ac:dyDescent="0.3">
      <c r="A121" s="19" t="s">
        <v>61</v>
      </c>
      <c r="B121" t="s">
        <v>451</v>
      </c>
      <c r="C121">
        <v>0</v>
      </c>
      <c r="D121" s="358">
        <v>8955061</v>
      </c>
      <c r="E121">
        <v>8955061</v>
      </c>
    </row>
    <row r="122" spans="1:5" x14ac:dyDescent="0.3">
      <c r="A122" s="19" t="s">
        <v>60</v>
      </c>
      <c r="B122" t="s">
        <v>451</v>
      </c>
      <c r="C122">
        <v>0</v>
      </c>
      <c r="D122" s="358">
        <v>621992</v>
      </c>
      <c r="E122">
        <v>621992</v>
      </c>
    </row>
    <row r="123" spans="1:5" x14ac:dyDescent="0.3">
      <c r="A123" t="s">
        <v>545</v>
      </c>
      <c r="B123" t="s">
        <v>451</v>
      </c>
      <c r="C123">
        <v>2977</v>
      </c>
      <c r="D123" s="358">
        <v>2977</v>
      </c>
      <c r="E123">
        <v>0</v>
      </c>
    </row>
    <row r="124" spans="1:5" x14ac:dyDescent="0.3">
      <c r="A124" t="s">
        <v>546</v>
      </c>
      <c r="B124" t="s">
        <v>451</v>
      </c>
      <c r="C124">
        <v>100</v>
      </c>
      <c r="D124" s="358">
        <v>100</v>
      </c>
      <c r="E124">
        <v>0</v>
      </c>
    </row>
    <row r="125" spans="1:5" x14ac:dyDescent="0.3">
      <c r="A125" s="19" t="s">
        <v>60</v>
      </c>
      <c r="B125" t="s">
        <v>451</v>
      </c>
      <c r="C125">
        <v>-10150</v>
      </c>
      <c r="D125" s="358">
        <v>0</v>
      </c>
      <c r="E125">
        <v>-10150</v>
      </c>
    </row>
    <row r="126" spans="1:5" x14ac:dyDescent="0.3">
      <c r="A126" s="19" t="s">
        <v>398</v>
      </c>
      <c r="B126" t="s">
        <v>451</v>
      </c>
      <c r="C126">
        <v>-1725</v>
      </c>
      <c r="D126" s="358">
        <v>0</v>
      </c>
      <c r="E126">
        <v>-1725</v>
      </c>
    </row>
    <row r="127" spans="1:5" x14ac:dyDescent="0.3">
      <c r="A127" s="55" t="s">
        <v>71</v>
      </c>
      <c r="B127" t="s">
        <v>451</v>
      </c>
      <c r="C127">
        <v>-3907</v>
      </c>
      <c r="D127" s="358">
        <v>0</v>
      </c>
      <c r="E127">
        <v>-3907</v>
      </c>
    </row>
    <row r="128" spans="1:5" x14ac:dyDescent="0.3">
      <c r="A128" t="s">
        <v>547</v>
      </c>
      <c r="B128" t="s">
        <v>451</v>
      </c>
      <c r="C128">
        <v>-19974</v>
      </c>
      <c r="D128" s="358">
        <v>0</v>
      </c>
      <c r="E128">
        <v>-19974</v>
      </c>
    </row>
    <row r="129" spans="1:5" x14ac:dyDescent="0.3">
      <c r="A129" s="20" t="s">
        <v>92</v>
      </c>
      <c r="B129" t="s">
        <v>451</v>
      </c>
      <c r="C129">
        <v>-11379</v>
      </c>
      <c r="D129" s="358">
        <v>-11379</v>
      </c>
      <c r="E129">
        <v>0</v>
      </c>
    </row>
    <row r="130" spans="1:5" x14ac:dyDescent="0.3">
      <c r="A130" s="19" t="s">
        <v>91</v>
      </c>
      <c r="B130" t="s">
        <v>451</v>
      </c>
      <c r="C130">
        <v>-34138</v>
      </c>
      <c r="D130" s="358">
        <v>-34138</v>
      </c>
      <c r="E130">
        <v>0</v>
      </c>
    </row>
    <row r="131" spans="1:5" x14ac:dyDescent="0.3">
      <c r="A131" s="64" t="s">
        <v>172</v>
      </c>
      <c r="B131" t="s">
        <v>451</v>
      </c>
      <c r="C131">
        <v>-2928</v>
      </c>
      <c r="D131" s="358">
        <v>0</v>
      </c>
      <c r="E131">
        <v>-2928</v>
      </c>
    </row>
    <row r="132" spans="1:5" x14ac:dyDescent="0.3">
      <c r="A132" s="19" t="s">
        <v>61</v>
      </c>
      <c r="B132" t="s">
        <v>451</v>
      </c>
      <c r="C132">
        <v>-81529</v>
      </c>
      <c r="D132" s="358">
        <v>0</v>
      </c>
      <c r="E132">
        <v>-81529</v>
      </c>
    </row>
    <row r="133" spans="1:5" x14ac:dyDescent="0.3">
      <c r="A133" s="55" t="s">
        <v>93</v>
      </c>
      <c r="B133" t="s">
        <v>451</v>
      </c>
      <c r="C133">
        <v>-150</v>
      </c>
      <c r="D133" s="358">
        <v>-150</v>
      </c>
      <c r="E133">
        <v>0</v>
      </c>
    </row>
    <row r="134" spans="1:5" x14ac:dyDescent="0.3">
      <c r="A134" t="s">
        <v>548</v>
      </c>
      <c r="B134" t="s">
        <v>451</v>
      </c>
      <c r="C134">
        <v>-458</v>
      </c>
      <c r="D134" s="358">
        <v>0</v>
      </c>
      <c r="E134">
        <v>-458</v>
      </c>
    </row>
    <row r="135" spans="1:5" x14ac:dyDescent="0.3">
      <c r="A135" t="s">
        <v>549</v>
      </c>
      <c r="B135" t="s">
        <v>451</v>
      </c>
      <c r="C135">
        <v>114623</v>
      </c>
      <c r="D135" s="358">
        <v>114623</v>
      </c>
      <c r="E135">
        <v>0</v>
      </c>
    </row>
    <row r="136" spans="1:5" x14ac:dyDescent="0.3">
      <c r="A136" s="19" t="s">
        <v>60</v>
      </c>
      <c r="B136" t="s">
        <v>451</v>
      </c>
      <c r="C136">
        <v>0</v>
      </c>
      <c r="D136" s="358">
        <v>2866</v>
      </c>
      <c r="E136">
        <v>2866</v>
      </c>
    </row>
    <row r="137" spans="1:5" x14ac:dyDescent="0.3">
      <c r="A137" s="19" t="s">
        <v>398</v>
      </c>
      <c r="B137" t="s">
        <v>451</v>
      </c>
      <c r="C137">
        <v>0</v>
      </c>
      <c r="D137" s="358">
        <v>1035</v>
      </c>
      <c r="E137">
        <v>1035</v>
      </c>
    </row>
    <row r="138" spans="1:5" x14ac:dyDescent="0.3">
      <c r="A138" s="55" t="s">
        <v>71</v>
      </c>
      <c r="B138" t="s">
        <v>451</v>
      </c>
      <c r="C138">
        <v>0</v>
      </c>
      <c r="D138" s="358">
        <v>1327</v>
      </c>
      <c r="E138">
        <v>1327</v>
      </c>
    </row>
    <row r="139" spans="1:5" x14ac:dyDescent="0.3">
      <c r="A139" t="s">
        <v>550</v>
      </c>
      <c r="B139" t="s">
        <v>451</v>
      </c>
      <c r="C139">
        <v>0</v>
      </c>
      <c r="D139" s="358">
        <v>12654</v>
      </c>
      <c r="E139">
        <v>12654</v>
      </c>
    </row>
    <row r="140" spans="1:5" x14ac:dyDescent="0.3">
      <c r="A140" s="20" t="s">
        <v>92</v>
      </c>
      <c r="B140" t="s">
        <v>451</v>
      </c>
      <c r="C140">
        <v>6011</v>
      </c>
      <c r="D140" s="358">
        <v>6011</v>
      </c>
      <c r="E140">
        <v>0</v>
      </c>
    </row>
    <row r="141" spans="1:5" x14ac:dyDescent="0.3">
      <c r="A141" s="19" t="s">
        <v>91</v>
      </c>
      <c r="B141" t="s">
        <v>451</v>
      </c>
      <c r="C141">
        <v>18034</v>
      </c>
      <c r="D141" s="358">
        <v>18034</v>
      </c>
      <c r="E141">
        <v>0</v>
      </c>
    </row>
    <row r="142" spans="1:5" x14ac:dyDescent="0.3">
      <c r="A142" s="64" t="s">
        <v>172</v>
      </c>
      <c r="B142" t="s">
        <v>451</v>
      </c>
      <c r="C142">
        <v>0</v>
      </c>
      <c r="D142" s="358">
        <v>1976</v>
      </c>
      <c r="E142">
        <v>1976</v>
      </c>
    </row>
    <row r="143" spans="1:5" x14ac:dyDescent="0.3">
      <c r="A143" s="19" t="s">
        <v>61</v>
      </c>
      <c r="B143" t="s">
        <v>451</v>
      </c>
      <c r="C143">
        <v>0</v>
      </c>
      <c r="D143" s="358">
        <v>55053</v>
      </c>
      <c r="E143">
        <v>55053</v>
      </c>
    </row>
    <row r="144" spans="1:5" x14ac:dyDescent="0.3">
      <c r="A144" s="55" t="s">
        <v>93</v>
      </c>
      <c r="B144" t="s">
        <v>451</v>
      </c>
      <c r="C144">
        <v>90</v>
      </c>
      <c r="D144" s="358">
        <v>90</v>
      </c>
      <c r="E144">
        <v>0</v>
      </c>
    </row>
    <row r="145" spans="1:6" x14ac:dyDescent="0.3">
      <c r="A145" s="19" t="s">
        <v>398</v>
      </c>
      <c r="B145" t="s">
        <v>451</v>
      </c>
      <c r="C145">
        <v>1214</v>
      </c>
      <c r="D145" s="358">
        <v>13173814</v>
      </c>
      <c r="E145">
        <v>13172600</v>
      </c>
    </row>
    <row r="146" spans="1:6" x14ac:dyDescent="0.3">
      <c r="A146" t="s">
        <v>551</v>
      </c>
      <c r="B146" t="s">
        <v>451</v>
      </c>
      <c r="C146">
        <v>0</v>
      </c>
      <c r="D146" s="358">
        <v>992654</v>
      </c>
      <c r="E146">
        <v>992654</v>
      </c>
    </row>
    <row r="147" spans="1:6" x14ac:dyDescent="0.3">
      <c r="A147" t="s">
        <v>552</v>
      </c>
      <c r="B147" t="s">
        <v>451</v>
      </c>
      <c r="C147">
        <v>1735748.84</v>
      </c>
      <c r="D147" s="358">
        <v>1735748.84</v>
      </c>
      <c r="E147">
        <v>0</v>
      </c>
    </row>
    <row r="148" spans="1:6" x14ac:dyDescent="0.3">
      <c r="A148" t="s">
        <v>553</v>
      </c>
      <c r="B148" t="s">
        <v>451</v>
      </c>
      <c r="C148">
        <v>366</v>
      </c>
      <c r="D148" s="358">
        <v>268416</v>
      </c>
      <c r="E148">
        <v>268050</v>
      </c>
    </row>
    <row r="149" spans="1:6" x14ac:dyDescent="0.3">
      <c r="A149" t="s">
        <v>554</v>
      </c>
      <c r="B149" t="s">
        <v>451</v>
      </c>
      <c r="C149">
        <v>0</v>
      </c>
      <c r="D149" s="358">
        <v>604</v>
      </c>
      <c r="E149">
        <v>604</v>
      </c>
    </row>
    <row r="150" spans="1:6" x14ac:dyDescent="0.3">
      <c r="A150" t="s">
        <v>555</v>
      </c>
      <c r="B150" t="s">
        <v>451</v>
      </c>
      <c r="C150">
        <v>37704</v>
      </c>
      <c r="D150" s="358">
        <v>212875</v>
      </c>
      <c r="E150">
        <v>175171</v>
      </c>
    </row>
    <row r="151" spans="1:6" x14ac:dyDescent="0.3">
      <c r="A151" t="s">
        <v>556</v>
      </c>
      <c r="B151" t="s">
        <v>451</v>
      </c>
      <c r="C151">
        <v>30373.7</v>
      </c>
      <c r="D151" s="358">
        <v>30525.34</v>
      </c>
      <c r="E151">
        <v>151.63999999999999</v>
      </c>
    </row>
    <row r="152" spans="1:6" x14ac:dyDescent="0.3">
      <c r="A152" t="s">
        <v>557</v>
      </c>
      <c r="B152" t="s">
        <v>451</v>
      </c>
      <c r="C152">
        <v>1735519.79</v>
      </c>
      <c r="D152" s="358">
        <v>1735519.79</v>
      </c>
      <c r="E152">
        <v>0</v>
      </c>
    </row>
    <row r="153" spans="1:6" x14ac:dyDescent="0.3">
      <c r="A153" t="s">
        <v>558</v>
      </c>
      <c r="B153" t="s">
        <v>451</v>
      </c>
      <c r="C153">
        <v>0</v>
      </c>
      <c r="D153" s="358">
        <v>15000</v>
      </c>
      <c r="E153">
        <v>15000</v>
      </c>
    </row>
    <row r="155" spans="1:6" x14ac:dyDescent="0.3">
      <c r="A155" t="s">
        <v>559</v>
      </c>
      <c r="B155" t="s">
        <v>451</v>
      </c>
      <c r="C155" t="s">
        <v>451</v>
      </c>
      <c r="D155" t="s">
        <v>451</v>
      </c>
      <c r="E155" t="s">
        <v>451</v>
      </c>
      <c r="F155" t="s">
        <v>451</v>
      </c>
    </row>
    <row r="157" spans="1:6" x14ac:dyDescent="0.3">
      <c r="A157" t="s">
        <v>560</v>
      </c>
      <c r="B157" t="s">
        <v>451</v>
      </c>
      <c r="C157">
        <v>3555</v>
      </c>
      <c r="D157">
        <v>0</v>
      </c>
      <c r="E157" s="359">
        <v>3555</v>
      </c>
    </row>
    <row r="158" spans="1:6" x14ac:dyDescent="0.3">
      <c r="A158" t="s">
        <v>561</v>
      </c>
      <c r="B158" t="s">
        <v>451</v>
      </c>
      <c r="C158">
        <v>37767</v>
      </c>
      <c r="D158">
        <v>0</v>
      </c>
      <c r="E158" s="359">
        <v>37767</v>
      </c>
    </row>
    <row r="159" spans="1:6" x14ac:dyDescent="0.3">
      <c r="A159" t="s">
        <v>562</v>
      </c>
      <c r="B159" t="s">
        <v>451</v>
      </c>
      <c r="C159">
        <v>217600</v>
      </c>
      <c r="D159">
        <v>0</v>
      </c>
      <c r="E159" s="359">
        <v>217600</v>
      </c>
    </row>
    <row r="160" spans="1:6" x14ac:dyDescent="0.3">
      <c r="A160" t="s">
        <v>563</v>
      </c>
      <c r="B160" t="s">
        <v>451</v>
      </c>
      <c r="C160">
        <v>3550800</v>
      </c>
      <c r="D160">
        <v>295900</v>
      </c>
      <c r="E160" s="359">
        <v>3254900</v>
      </c>
    </row>
    <row r="161" spans="1:5" x14ac:dyDescent="0.3">
      <c r="A161" t="s">
        <v>564</v>
      </c>
      <c r="B161" t="s">
        <v>451</v>
      </c>
      <c r="C161">
        <v>118000</v>
      </c>
      <c r="D161">
        <v>73750</v>
      </c>
      <c r="E161" s="359">
        <v>44250</v>
      </c>
    </row>
    <row r="162" spans="1:5" x14ac:dyDescent="0.3">
      <c r="A162" t="s">
        <v>565</v>
      </c>
      <c r="B162" t="s">
        <v>451</v>
      </c>
      <c r="C162">
        <v>160875</v>
      </c>
      <c r="D162">
        <v>0</v>
      </c>
      <c r="E162" s="359">
        <v>160875</v>
      </c>
    </row>
    <row r="163" spans="1:5" x14ac:dyDescent="0.3">
      <c r="A163" t="s">
        <v>566</v>
      </c>
      <c r="B163" t="s">
        <v>451</v>
      </c>
      <c r="C163">
        <v>9750</v>
      </c>
      <c r="D163">
        <v>0</v>
      </c>
      <c r="E163" s="359">
        <v>9750</v>
      </c>
    </row>
    <row r="164" spans="1:5" x14ac:dyDescent="0.3">
      <c r="A164" t="s">
        <v>567</v>
      </c>
      <c r="B164" t="s">
        <v>451</v>
      </c>
      <c r="C164">
        <v>32000</v>
      </c>
      <c r="D164">
        <v>0</v>
      </c>
      <c r="E164">
        <v>32000</v>
      </c>
    </row>
    <row r="165" spans="1:5" x14ac:dyDescent="0.3">
      <c r="A165" t="s">
        <v>568</v>
      </c>
      <c r="B165" t="s">
        <v>451</v>
      </c>
      <c r="C165">
        <v>2882.38</v>
      </c>
      <c r="D165">
        <v>2000</v>
      </c>
      <c r="E165">
        <v>882.38</v>
      </c>
    </row>
    <row r="166" spans="1:5" x14ac:dyDescent="0.3">
      <c r="A166" t="s">
        <v>569</v>
      </c>
      <c r="B166" t="s">
        <v>451</v>
      </c>
      <c r="C166">
        <v>4050</v>
      </c>
      <c r="D166">
        <v>0</v>
      </c>
      <c r="E166">
        <v>4050</v>
      </c>
    </row>
    <row r="167" spans="1:5" x14ac:dyDescent="0.3">
      <c r="A167" t="s">
        <v>570</v>
      </c>
      <c r="B167" t="s">
        <v>451</v>
      </c>
      <c r="C167">
        <v>1694.91</v>
      </c>
      <c r="D167">
        <v>706</v>
      </c>
      <c r="E167">
        <v>988.91</v>
      </c>
    </row>
    <row r="168" spans="1:5" x14ac:dyDescent="0.3">
      <c r="A168" t="s">
        <v>571</v>
      </c>
      <c r="B168" t="s">
        <v>451</v>
      </c>
      <c r="C168">
        <v>1015000</v>
      </c>
      <c r="D168">
        <v>0</v>
      </c>
      <c r="E168">
        <v>1015000</v>
      </c>
    </row>
    <row r="169" spans="1:5" x14ac:dyDescent="0.3">
      <c r="A169" t="s">
        <v>572</v>
      </c>
      <c r="B169" t="s">
        <v>451</v>
      </c>
      <c r="C169">
        <v>139475</v>
      </c>
      <c r="D169">
        <v>0</v>
      </c>
      <c r="E169">
        <v>139475</v>
      </c>
    </row>
    <row r="170" spans="1:5" x14ac:dyDescent="0.3">
      <c r="A170" t="s">
        <v>573</v>
      </c>
      <c r="B170" t="s">
        <v>451</v>
      </c>
      <c r="C170">
        <v>41695</v>
      </c>
      <c r="D170">
        <v>0</v>
      </c>
      <c r="E170">
        <v>41695</v>
      </c>
    </row>
    <row r="171" spans="1:5" x14ac:dyDescent="0.3">
      <c r="A171" t="s">
        <v>574</v>
      </c>
      <c r="B171" t="s">
        <v>451</v>
      </c>
      <c r="C171">
        <v>1000</v>
      </c>
      <c r="D171">
        <v>0</v>
      </c>
      <c r="E171">
        <v>1000</v>
      </c>
    </row>
    <row r="172" spans="1:5" x14ac:dyDescent="0.3">
      <c r="A172" t="s">
        <v>575</v>
      </c>
      <c r="B172" t="s">
        <v>451</v>
      </c>
      <c r="C172">
        <v>4391520</v>
      </c>
      <c r="D172">
        <v>0</v>
      </c>
      <c r="E172">
        <v>4391520</v>
      </c>
    </row>
    <row r="173" spans="1:5" x14ac:dyDescent="0.3">
      <c r="A173" t="s">
        <v>576</v>
      </c>
      <c r="B173" t="s">
        <v>451</v>
      </c>
      <c r="C173">
        <v>2250</v>
      </c>
      <c r="D173">
        <v>0</v>
      </c>
      <c r="E173">
        <v>2250</v>
      </c>
    </row>
    <row r="174" spans="1:5" x14ac:dyDescent="0.3">
      <c r="A174" t="s">
        <v>577</v>
      </c>
      <c r="B174" t="s">
        <v>451</v>
      </c>
      <c r="C174">
        <v>18828</v>
      </c>
      <c r="D174">
        <v>0</v>
      </c>
      <c r="E174">
        <v>18828</v>
      </c>
    </row>
    <row r="175" spans="1:5" x14ac:dyDescent="0.3">
      <c r="A175" t="s">
        <v>578</v>
      </c>
      <c r="B175" t="s">
        <v>451</v>
      </c>
      <c r="C175">
        <v>0</v>
      </c>
      <c r="D175">
        <v>0</v>
      </c>
      <c r="E175">
        <v>0</v>
      </c>
    </row>
    <row r="176" spans="1:5" x14ac:dyDescent="0.3">
      <c r="A176" t="s">
        <v>579</v>
      </c>
      <c r="B176" t="s">
        <v>451</v>
      </c>
      <c r="C176">
        <v>15389</v>
      </c>
      <c r="D176">
        <v>0</v>
      </c>
      <c r="E176">
        <v>15389</v>
      </c>
    </row>
    <row r="177" spans="1:5" x14ac:dyDescent="0.3">
      <c r="A177" t="s">
        <v>580</v>
      </c>
      <c r="B177" t="s">
        <v>451</v>
      </c>
      <c r="C177">
        <v>15389</v>
      </c>
      <c r="D177">
        <v>0</v>
      </c>
      <c r="E177">
        <v>15389</v>
      </c>
    </row>
    <row r="178" spans="1:5" x14ac:dyDescent="0.3">
      <c r="A178" t="s">
        <v>581</v>
      </c>
      <c r="B178" t="s">
        <v>451</v>
      </c>
      <c r="C178">
        <v>363195</v>
      </c>
      <c r="D178">
        <v>0</v>
      </c>
      <c r="E178">
        <v>363195</v>
      </c>
    </row>
    <row r="179" spans="1:5" x14ac:dyDescent="0.3">
      <c r="A179" t="s">
        <v>582</v>
      </c>
      <c r="B179" t="s">
        <v>451</v>
      </c>
      <c r="C179">
        <v>856</v>
      </c>
      <c r="D179">
        <v>0</v>
      </c>
      <c r="E179">
        <v>856</v>
      </c>
    </row>
    <row r="180" spans="1:5" x14ac:dyDescent="0.3">
      <c r="A180" t="s">
        <v>583</v>
      </c>
      <c r="B180" t="s">
        <v>451</v>
      </c>
      <c r="C180">
        <v>3059.84</v>
      </c>
      <c r="D180">
        <v>0</v>
      </c>
      <c r="E180">
        <v>3059.84</v>
      </c>
    </row>
    <row r="181" spans="1:5" x14ac:dyDescent="0.3">
      <c r="A181" t="s">
        <v>584</v>
      </c>
      <c r="B181" t="s">
        <v>451</v>
      </c>
      <c r="C181">
        <v>24300</v>
      </c>
      <c r="D181">
        <v>0</v>
      </c>
      <c r="E181">
        <v>24300</v>
      </c>
    </row>
    <row r="182" spans="1:5" x14ac:dyDescent="0.3">
      <c r="A182" t="s">
        <v>585</v>
      </c>
      <c r="B182" t="s">
        <v>451</v>
      </c>
      <c r="C182">
        <v>1703783</v>
      </c>
      <c r="D182">
        <v>0</v>
      </c>
      <c r="E182">
        <v>1703783</v>
      </c>
    </row>
    <row r="183" spans="1:5" x14ac:dyDescent="0.3">
      <c r="A183" t="s">
        <v>586</v>
      </c>
      <c r="B183" t="s">
        <v>451</v>
      </c>
      <c r="C183">
        <v>20348.830000000002</v>
      </c>
      <c r="D183">
        <v>0</v>
      </c>
      <c r="E183">
        <v>20348.830000000002</v>
      </c>
    </row>
    <row r="184" spans="1:5" x14ac:dyDescent="0.3">
      <c r="A184" t="s">
        <v>587</v>
      </c>
      <c r="B184" t="s">
        <v>451</v>
      </c>
      <c r="C184">
        <v>15320</v>
      </c>
      <c r="D184">
        <v>1296.25</v>
      </c>
      <c r="E184">
        <v>14023.75</v>
      </c>
    </row>
    <row r="185" spans="1:5" x14ac:dyDescent="0.3">
      <c r="A185" t="s">
        <v>588</v>
      </c>
      <c r="B185" t="s">
        <v>451</v>
      </c>
      <c r="C185">
        <v>18.8</v>
      </c>
      <c r="D185">
        <v>8.4700000000000006</v>
      </c>
      <c r="E185">
        <v>10.33</v>
      </c>
    </row>
    <row r="186" spans="1:5" x14ac:dyDescent="0.3">
      <c r="A186" t="s">
        <v>589</v>
      </c>
      <c r="B186" t="s">
        <v>451</v>
      </c>
      <c r="C186">
        <v>0</v>
      </c>
      <c r="D186">
        <v>0</v>
      </c>
      <c r="E186">
        <v>0</v>
      </c>
    </row>
    <row r="187" spans="1:5" x14ac:dyDescent="0.3">
      <c r="A187" t="s">
        <v>590</v>
      </c>
      <c r="B187" t="s">
        <v>451</v>
      </c>
      <c r="C187">
        <v>5000</v>
      </c>
      <c r="D187">
        <v>5000</v>
      </c>
      <c r="E187">
        <v>0</v>
      </c>
    </row>
    <row r="188" spans="1:5" x14ac:dyDescent="0.3">
      <c r="A188" t="s">
        <v>591</v>
      </c>
      <c r="B188" t="s">
        <v>451</v>
      </c>
      <c r="C188">
        <v>16800</v>
      </c>
      <c r="D188">
        <v>16800</v>
      </c>
      <c r="E188">
        <v>0</v>
      </c>
    </row>
    <row r="189" spans="1:5" x14ac:dyDescent="0.3">
      <c r="A189" t="s">
        <v>592</v>
      </c>
      <c r="B189" t="s">
        <v>451</v>
      </c>
      <c r="C189">
        <v>21800</v>
      </c>
      <c r="D189">
        <v>21800</v>
      </c>
      <c r="E189">
        <v>0</v>
      </c>
    </row>
    <row r="190" spans="1:5" x14ac:dyDescent="0.3">
      <c r="A190" t="s">
        <v>593</v>
      </c>
      <c r="B190" t="s">
        <v>451</v>
      </c>
      <c r="C190">
        <v>57906.25</v>
      </c>
      <c r="D190">
        <v>0</v>
      </c>
      <c r="E190">
        <v>57906.25</v>
      </c>
    </row>
    <row r="191" spans="1:5" x14ac:dyDescent="0.3">
      <c r="A191" t="s">
        <v>594</v>
      </c>
      <c r="B191" t="s">
        <v>451</v>
      </c>
      <c r="C191">
        <v>13139119</v>
      </c>
      <c r="D191">
        <v>0</v>
      </c>
      <c r="E191">
        <v>13139119</v>
      </c>
    </row>
    <row r="192" spans="1:5" x14ac:dyDescent="0.3">
      <c r="A192" t="s">
        <v>595</v>
      </c>
      <c r="B192" t="s">
        <v>451</v>
      </c>
      <c r="C192">
        <v>9970173</v>
      </c>
      <c r="D192">
        <v>0</v>
      </c>
      <c r="E192">
        <v>9970173</v>
      </c>
    </row>
    <row r="193" spans="1:5" x14ac:dyDescent="0.3">
      <c r="A193" t="s">
        <v>596</v>
      </c>
      <c r="B193" t="s">
        <v>451</v>
      </c>
      <c r="C193">
        <v>489840.36</v>
      </c>
      <c r="D193">
        <v>0</v>
      </c>
      <c r="E193">
        <v>489840.36</v>
      </c>
    </row>
    <row r="194" spans="1:5" x14ac:dyDescent="0.3">
      <c r="A194" t="s">
        <v>597</v>
      </c>
      <c r="B194" t="s">
        <v>451</v>
      </c>
      <c r="C194">
        <v>22160</v>
      </c>
      <c r="D194">
        <v>0</v>
      </c>
      <c r="E194">
        <v>22160</v>
      </c>
    </row>
    <row r="195" spans="1:5" x14ac:dyDescent="0.3">
      <c r="A195" t="s">
        <v>598</v>
      </c>
      <c r="B195" t="s">
        <v>451</v>
      </c>
      <c r="C195">
        <v>177988</v>
      </c>
      <c r="D195">
        <v>0</v>
      </c>
      <c r="E195">
        <v>177988</v>
      </c>
    </row>
    <row r="196" spans="1:5" x14ac:dyDescent="0.3">
      <c r="A196" t="s">
        <v>599</v>
      </c>
      <c r="B196" t="s">
        <v>451</v>
      </c>
      <c r="C196">
        <v>77380.25</v>
      </c>
      <c r="D196">
        <v>0</v>
      </c>
      <c r="E196">
        <v>77380.25</v>
      </c>
    </row>
    <row r="197" spans="1:5" x14ac:dyDescent="0.3">
      <c r="A197" t="s">
        <v>600</v>
      </c>
      <c r="B197" t="s">
        <v>451</v>
      </c>
      <c r="C197">
        <v>151752</v>
      </c>
      <c r="D197">
        <v>0</v>
      </c>
      <c r="E197">
        <v>151752</v>
      </c>
    </row>
    <row r="198" spans="1:5" x14ac:dyDescent="0.3">
      <c r="A198" t="s">
        <v>601</v>
      </c>
      <c r="B198" t="s">
        <v>451</v>
      </c>
      <c r="C198">
        <v>59265.1</v>
      </c>
      <c r="D198">
        <v>0</v>
      </c>
      <c r="E198">
        <v>59265.1</v>
      </c>
    </row>
    <row r="199" spans="1:5" x14ac:dyDescent="0.3">
      <c r="A199" t="s">
        <v>602</v>
      </c>
      <c r="B199" t="s">
        <v>451</v>
      </c>
      <c r="C199">
        <v>91399.58</v>
      </c>
      <c r="D199">
        <v>0</v>
      </c>
      <c r="E199">
        <v>91399.58</v>
      </c>
    </row>
    <row r="200" spans="1:5" x14ac:dyDescent="0.3">
      <c r="A200" t="s">
        <v>603</v>
      </c>
      <c r="B200" t="s">
        <v>451</v>
      </c>
      <c r="C200">
        <v>1300</v>
      </c>
      <c r="D200">
        <v>0</v>
      </c>
      <c r="E200">
        <v>1300</v>
      </c>
    </row>
    <row r="201" spans="1:5" x14ac:dyDescent="0.3">
      <c r="A201" t="s">
        <v>604</v>
      </c>
      <c r="B201" t="s">
        <v>451</v>
      </c>
      <c r="C201">
        <v>568</v>
      </c>
      <c r="D201">
        <v>0</v>
      </c>
      <c r="E201">
        <v>568</v>
      </c>
    </row>
    <row r="202" spans="1:5" x14ac:dyDescent="0.3">
      <c r="A202" t="s">
        <v>605</v>
      </c>
      <c r="B202" t="s">
        <v>451</v>
      </c>
      <c r="C202">
        <v>529777</v>
      </c>
      <c r="D202">
        <v>0</v>
      </c>
      <c r="E202">
        <v>529777</v>
      </c>
    </row>
    <row r="203" spans="1:5" x14ac:dyDescent="0.3">
      <c r="A203" s="68" t="s">
        <v>1364</v>
      </c>
      <c r="C203">
        <f>+ J V!B2</f>
        <v>100500</v>
      </c>
    </row>
    <row r="204" spans="1:5" x14ac:dyDescent="0.3">
      <c r="A204" s="68" t="s">
        <v>1365</v>
      </c>
      <c r="D204">
        <f>+ J V!C3</f>
        <v>100500</v>
      </c>
    </row>
    <row r="205" spans="1:5" x14ac:dyDescent="0.3">
      <c r="A205" s="68" t="s">
        <v>1366</v>
      </c>
      <c r="D205">
        <f>+ J V!C12</f>
        <v>17500</v>
      </c>
    </row>
    <row r="206" spans="1:5" x14ac:dyDescent="0.3">
      <c r="A206" s="68" t="s">
        <v>1367</v>
      </c>
      <c r="D206">
        <f>+ J V!C13</f>
        <v>3500</v>
      </c>
    </row>
    <row r="207" spans="1:5" x14ac:dyDescent="0.3">
      <c r="A207" s="68" t="s">
        <v>1368</v>
      </c>
    </row>
    <row r="208" spans="1:5" x14ac:dyDescent="0.3">
      <c r="A208" s="68" t="s">
        <v>1369</v>
      </c>
    </row>
    <row r="209" spans="1:5" x14ac:dyDescent="0.3">
      <c r="A209" t="s">
        <v>28</v>
      </c>
      <c r="B209" t="s">
        <v>451</v>
      </c>
      <c r="C209" t="s">
        <v>609</v>
      </c>
      <c r="D209" t="s">
        <v>609</v>
      </c>
      <c r="E209" t="s">
        <v>451</v>
      </c>
    </row>
    <row r="210" spans="1:5" x14ac:dyDescent="0.3">
      <c r="A210" t="s">
        <v>451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1"/>
  <sheetViews>
    <sheetView topLeftCell="A10" workbookViewId="0">
      <selection activeCell="A17" sqref="A17"/>
    </sheetView>
  </sheetViews>
  <sheetFormatPr defaultRowHeight="14.4" x14ac:dyDescent="0.3"/>
  <cols>
    <col min="1" max="1" width="112.44140625" customWidth="1"/>
  </cols>
  <sheetData>
    <row r="1" spans="1:1" ht="15.6" x14ac:dyDescent="0.3">
      <c r="A1" s="308" t="s">
        <v>666</v>
      </c>
    </row>
    <row r="2" spans="1:1" ht="15.6" x14ac:dyDescent="0.3">
      <c r="A2" s="308" t="s">
        <v>667</v>
      </c>
    </row>
    <row r="3" spans="1:1" ht="15.6" x14ac:dyDescent="0.3">
      <c r="A3" s="308" t="s">
        <v>668</v>
      </c>
    </row>
    <row r="4" spans="1:1" ht="15.6" x14ac:dyDescent="0.3">
      <c r="A4" s="308" t="s">
        <v>669</v>
      </c>
    </row>
    <row r="5" spans="1:1" ht="15.6" x14ac:dyDescent="0.3">
      <c r="A5" s="309"/>
    </row>
    <row r="6" spans="1:1" ht="15.6" x14ac:dyDescent="0.3">
      <c r="A6" s="309" t="s">
        <v>670</v>
      </c>
    </row>
    <row r="7" spans="1:1" ht="15.6" x14ac:dyDescent="0.3">
      <c r="A7" s="309"/>
    </row>
    <row r="8" spans="1:1" ht="15.6" x14ac:dyDescent="0.3">
      <c r="A8" s="396" t="s">
        <v>671</v>
      </c>
    </row>
    <row r="9" spans="1:1" ht="15.6" x14ac:dyDescent="0.3">
      <c r="A9" s="309"/>
    </row>
    <row r="10" spans="1:1" ht="18" x14ac:dyDescent="0.3">
      <c r="A10" s="310" t="s">
        <v>672</v>
      </c>
    </row>
    <row r="11" spans="1:1" ht="15.6" x14ac:dyDescent="0.3">
      <c r="A11" s="310" t="s">
        <v>673</v>
      </c>
    </row>
    <row r="12" spans="1:1" ht="15.6" x14ac:dyDescent="0.3">
      <c r="A12" s="310" t="s">
        <v>674</v>
      </c>
    </row>
    <row r="13" spans="1:1" ht="15.6" x14ac:dyDescent="0.3">
      <c r="A13" s="310" t="s">
        <v>675</v>
      </c>
    </row>
    <row r="14" spans="1:1" ht="15.6" x14ac:dyDescent="0.3">
      <c r="A14" s="310" t="s">
        <v>676</v>
      </c>
    </row>
    <row r="15" spans="1:1" ht="15.6" x14ac:dyDescent="0.3">
      <c r="A15" s="397" t="s">
        <v>677</v>
      </c>
    </row>
    <row r="16" spans="1:1" ht="15.6" x14ac:dyDescent="0.3">
      <c r="A16" s="398" t="s">
        <v>678</v>
      </c>
    </row>
    <row r="17" spans="1:1" ht="15.6" x14ac:dyDescent="0.3">
      <c r="A17" s="398" t="s">
        <v>679</v>
      </c>
    </row>
    <row r="18" spans="1:1" ht="15.6" x14ac:dyDescent="0.3">
      <c r="A18" s="398" t="s">
        <v>680</v>
      </c>
    </row>
    <row r="19" spans="1:1" ht="15.6" x14ac:dyDescent="0.3">
      <c r="A19" s="398" t="s">
        <v>681</v>
      </c>
    </row>
    <row r="20" spans="1:1" ht="15.6" x14ac:dyDescent="0.3">
      <c r="A20" s="310" t="s">
        <v>682</v>
      </c>
    </row>
    <row r="21" spans="1:1" ht="15.6" x14ac:dyDescent="0.3">
      <c r="A21" s="310" t="s">
        <v>683</v>
      </c>
    </row>
    <row r="22" spans="1:1" ht="15.6" x14ac:dyDescent="0.3">
      <c r="A22" s="310"/>
    </row>
    <row r="23" spans="1:1" ht="46.8" x14ac:dyDescent="0.3">
      <c r="A23" s="310" t="s">
        <v>684</v>
      </c>
    </row>
    <row r="24" spans="1:1" ht="15.6" x14ac:dyDescent="0.3">
      <c r="A24" s="309"/>
    </row>
    <row r="25" spans="1:1" ht="15.6" x14ac:dyDescent="0.3">
      <c r="A25" s="309" t="s">
        <v>685</v>
      </c>
    </row>
    <row r="26" spans="1:1" ht="15.6" x14ac:dyDescent="0.3">
      <c r="A26" s="309" t="s">
        <v>686</v>
      </c>
    </row>
    <row r="27" spans="1:1" ht="15.6" x14ac:dyDescent="0.3">
      <c r="A27" s="309"/>
    </row>
    <row r="28" spans="1:1" ht="15.6" x14ac:dyDescent="0.3">
      <c r="A28" s="308" t="s">
        <v>350</v>
      </c>
    </row>
    <row r="29" spans="1:1" ht="15.6" x14ac:dyDescent="0.3">
      <c r="A29" s="308" t="s">
        <v>351</v>
      </c>
    </row>
    <row r="30" spans="1:1" ht="15.6" x14ac:dyDescent="0.3">
      <c r="A30" s="308" t="s">
        <v>352</v>
      </c>
    </row>
    <row r="31" spans="1:1" ht="15.6" x14ac:dyDescent="0.3">
      <c r="A31" s="308"/>
    </row>
    <row r="32" spans="1:1" ht="15.6" x14ac:dyDescent="0.3">
      <c r="A32" s="308"/>
    </row>
    <row r="33" spans="1:1" ht="15.6" x14ac:dyDescent="0.3">
      <c r="A33" s="308" t="s">
        <v>353</v>
      </c>
    </row>
    <row r="34" spans="1:1" ht="15.6" x14ac:dyDescent="0.3">
      <c r="A34" s="308" t="s">
        <v>377</v>
      </c>
    </row>
    <row r="35" spans="1:1" ht="15.6" x14ac:dyDescent="0.3">
      <c r="A35" s="308" t="s">
        <v>355</v>
      </c>
    </row>
    <row r="36" spans="1:1" ht="15.6" x14ac:dyDescent="0.3">
      <c r="A36" s="308" t="s">
        <v>1416</v>
      </c>
    </row>
    <row r="37" spans="1:1" ht="15.6" x14ac:dyDescent="0.3">
      <c r="A37" s="308"/>
    </row>
    <row r="38" spans="1:1" ht="15.6" x14ac:dyDescent="0.3">
      <c r="A38" s="309" t="s">
        <v>687</v>
      </c>
    </row>
    <row r="39" spans="1:1" ht="15.6" x14ac:dyDescent="0.3">
      <c r="A39" s="309" t="s">
        <v>1417</v>
      </c>
    </row>
    <row r="40" spans="1:1" ht="15.6" x14ac:dyDescent="0.3">
      <c r="A40" s="399"/>
    </row>
    <row r="41" spans="1:1" ht="15.6" x14ac:dyDescent="0.3">
      <c r="A41" s="399"/>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Template/>
  <Pages>0</Pages>
  <Words>0</Words>
  <Characters>0</Characters>
  <Application>Microsoft Excel</Application>
  <DocSecurity>0</DocSecurity>
  <PresentationFormat/>
  <Lines>0</Lines>
  <Paragraphs>0</Paragraphs>
  <Slides>0</Slides>
  <Notes>0</Notes>
  <HiddenSlides>0</HiddenSlides>
  <MMClips>0</MMClips>
  <ScaleCrop>false</ScaleCrop>
  <HeadingPairs>
    <vt:vector size="4" baseType="variant">
      <vt:variant>
        <vt:lpstr>Worksheets</vt:lpstr>
      </vt:variant>
      <vt:variant>
        <vt:i4>27</vt:i4>
      </vt:variant>
      <vt:variant>
        <vt:lpstr>Named Ranges</vt:lpstr>
      </vt:variant>
      <vt:variant>
        <vt:i4>9</vt:i4>
      </vt:variant>
    </vt:vector>
  </HeadingPairs>
  <TitlesOfParts>
    <vt:vector size="36" baseType="lpstr">
      <vt:lpstr>BS</vt:lpstr>
      <vt:lpstr>I&amp;E</vt:lpstr>
      <vt:lpstr>JV</vt:lpstr>
      <vt:lpstr>Notes 1-5</vt:lpstr>
      <vt:lpstr>Schedule 6 fixed deposits</vt:lpstr>
      <vt:lpstr>Note 7 FA</vt:lpstr>
      <vt:lpstr>8-15</vt:lpstr>
      <vt:lpstr>Trail Balance</vt:lpstr>
      <vt:lpstr>audit report</vt:lpstr>
      <vt:lpstr>Audit report 1</vt:lpstr>
      <vt:lpstr>accounting isssues</vt:lpstr>
      <vt:lpstr>SAP</vt:lpstr>
      <vt:lpstr>notes</vt:lpstr>
      <vt:lpstr>part A</vt:lpstr>
      <vt:lpstr>annexure a-1</vt:lpstr>
      <vt:lpstr>part b</vt:lpstr>
      <vt:lpstr>part C</vt:lpstr>
      <vt:lpstr>form 1</vt:lpstr>
      <vt:lpstr>form 7</vt:lpstr>
      <vt:lpstr>exe summary</vt:lpstr>
      <vt:lpstr>annexure 1 to form 7</vt:lpstr>
      <vt:lpstr>A1</vt:lpstr>
      <vt:lpstr>Sheet12</vt:lpstr>
      <vt:lpstr>PART B &amp; C</vt:lpstr>
      <vt:lpstr>Sheet4</vt:lpstr>
      <vt:lpstr>Sheet1</vt:lpstr>
      <vt:lpstr>Sheet2</vt:lpstr>
      <vt:lpstr>'annexure a-1'!Print_Area</vt:lpstr>
      <vt:lpstr>BS!Print_Area</vt:lpstr>
      <vt:lpstr>'I&amp;E'!Print_Area</vt:lpstr>
      <vt:lpstr>'Note 7 FA'!Print_Area</vt:lpstr>
      <vt:lpstr>notes!Print_Area</vt:lpstr>
      <vt:lpstr>'Notes 1-5'!Print_Area</vt:lpstr>
      <vt:lpstr>'PART B &amp; C'!Print_Area</vt:lpstr>
      <vt:lpstr>'part C'!Print_Area</vt:lpstr>
      <vt:lpstr>'Schedule 6 fixed deposits'!Print_Area</vt:lpstr>
    </vt:vector>
  </TitlesOfParts>
  <LinksUpToDate>false</LinksUpToDate>
  <CharactersWithSpaces>0</CharactersWithSpaces>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VINU</dc:creator>
  <cp:lastModifiedBy>jatin iyer</cp:lastModifiedBy>
  <cp:revision/>
  <cp:lastPrinted>2022-09-14T13:15:38Z</cp:lastPrinted>
  <dcterms:created xsi:type="dcterms:W3CDTF">2006-09-16T00:00:00Z</dcterms:created>
  <dcterms:modified xsi:type="dcterms:W3CDTF">2023-07-07T18:17:33Z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1033-9.1.0.4256</vt:lpwstr>
  </property>
</Properties>
</file>