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oogle Drive\Courses\PCLS MSc\2023H\S3-IM Static\Exercise\"/>
    </mc:Choice>
  </mc:AlternateContent>
  <xr:revisionPtr revIDLastSave="0" documentId="8_{F88BE0C0-3280-4B63-9149-10744ECAB9E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.Exp.Smooth" sheetId="4" r:id="rId1"/>
    <sheet name="Croston" sheetId="14" r:id="rId2"/>
    <sheet name="Error measures H-W(s3)" sheetId="17" r:id="rId3"/>
  </sheets>
  <definedNames>
    <definedName name="solver_adj" localSheetId="1" hidden="1">Croston!$J$3:$J$4</definedName>
    <definedName name="solver_adj" localSheetId="2" hidden="1">'Error measures H-W(s3)'!$J$5:$J$7</definedName>
    <definedName name="solver_adj" localSheetId="0" hidden="1">'S.Exp.Smooth'!$G$3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Croston!$J$3:$J$4</definedName>
    <definedName name="solver_lhs1" localSheetId="2" hidden="1">'Error measures H-W(s3)'!$J$5:$J$7</definedName>
    <definedName name="solver_lhs1" localSheetId="0" hidden="1">'S.Exp.Smooth'!$G$3</definedName>
    <definedName name="solver_lhs2" localSheetId="1" hidden="1">Croston!$J$3:$J$4</definedName>
    <definedName name="solver_lhs2" localSheetId="2" hidden="1">'Error measures H-W(s3)'!$J$5:$J$7</definedName>
    <definedName name="solver_lhs2" localSheetId="0" hidden="1">'S.Exp.Smooth'!#REF!</definedName>
    <definedName name="solver_lhs3" localSheetId="1" hidden="1">Croston!$J$4</definedName>
    <definedName name="solver_lhs3" localSheetId="2" hidden="1">'Error measures H-W(s3)'!$J$6</definedName>
    <definedName name="solver_lhs3" localSheetId="0" hidden="1">'S.Exp.Smooth'!#REF!</definedName>
    <definedName name="solver_lhs4" localSheetId="2" hidden="1">'Error measures H-W(s3)'!$J$6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1</definedName>
    <definedName name="solver_msl" localSheetId="2" hidden="1">1</definedName>
    <definedName name="solver_msl" localSheetId="0" hidden="1">1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Croston!$G$28</definedName>
    <definedName name="solver_opt" localSheetId="2" hidden="1">'Error measures H-W(s3)'!$J$2</definedName>
    <definedName name="solver_opt" localSheetId="0" hidden="1">'S.Exp.Smooth'!$D$28</definedName>
    <definedName name="solver_pre" localSheetId="1" hidden="1">0.001</definedName>
    <definedName name="solver_pre" localSheetId="2" hidden="1">0.000001</definedName>
    <definedName name="solver_pre" localSheetId="0" hidden="1">0.001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el1" localSheetId="0" hidden="1">1</definedName>
    <definedName name="solver_rel2" localSheetId="1" hidden="1">1</definedName>
    <definedName name="solver_rel2" localSheetId="2" hidden="1">3</definedName>
    <definedName name="solver_rel2" localSheetId="0" hidden="1">1</definedName>
    <definedName name="solver_rel3" localSheetId="1" hidden="1">1</definedName>
    <definedName name="solver_rel3" localSheetId="2" hidden="1">1</definedName>
    <definedName name="solver_rel3" localSheetId="0" hidden="1">1</definedName>
    <definedName name="solver_rel4" localSheetId="2" hidden="1">1</definedName>
    <definedName name="solver_rhs1" localSheetId="1" hidden="1">1</definedName>
    <definedName name="solver_rhs1" localSheetId="2" hidden="1">1</definedName>
    <definedName name="solver_rhs1" localSheetId="0" hidden="1">1</definedName>
    <definedName name="solver_rhs2" localSheetId="1" hidden="1">1</definedName>
    <definedName name="solver_rhs2" localSheetId="2" hidden="1">0</definedName>
    <definedName name="solver_rhs2" localSheetId="0" hidden="1">1</definedName>
    <definedName name="solver_rhs3" localSheetId="1" hidden="1">1</definedName>
    <definedName name="solver_rhs3" localSheetId="2" hidden="1">1</definedName>
    <definedName name="solver_rhs3" localSheetId="0" hidden="1">1</definedName>
    <definedName name="solver_rhs4" localSheetId="2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1000</definedName>
    <definedName name="solver_ssz" localSheetId="2" hidden="1">100</definedName>
    <definedName name="solver_ssz" localSheetId="0" hidden="1">1000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N42" i="17" l="1"/>
  <c r="I54" i="17" l="1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D15" i="17"/>
  <c r="E16" i="17" l="1"/>
  <c r="D17" i="17" s="1"/>
  <c r="F16" i="17" l="1"/>
  <c r="E17" i="17" l="1"/>
  <c r="D18" i="17" s="1"/>
  <c r="F17" i="17"/>
  <c r="E18" i="17" l="1"/>
  <c r="D19" i="17" s="1"/>
  <c r="F18" i="17"/>
  <c r="C19" i="17" l="1"/>
  <c r="H19" i="17" s="1"/>
  <c r="E19" i="17"/>
  <c r="D20" i="17" s="1"/>
  <c r="F19" i="17"/>
  <c r="G19" i="17" l="1"/>
  <c r="C20" i="17"/>
  <c r="H20" i="17" s="1"/>
  <c r="G20" i="17" l="1"/>
  <c r="E20" i="17"/>
  <c r="D21" i="17" s="1"/>
  <c r="F20" i="17"/>
  <c r="C21" i="17" l="1"/>
  <c r="H21" i="17" s="1"/>
  <c r="G21" i="17" l="1"/>
  <c r="E21" i="17"/>
  <c r="F21" i="17"/>
  <c r="C22" i="17" l="1"/>
  <c r="H22" i="17" s="1"/>
  <c r="D22" i="17"/>
  <c r="E22" i="17" s="1"/>
  <c r="G22" i="17" l="1"/>
  <c r="D23" i="17"/>
  <c r="F23" i="17" s="1"/>
  <c r="F22" i="17"/>
  <c r="C23" i="17"/>
  <c r="E23" i="17" l="1"/>
  <c r="C24" i="17" s="1"/>
  <c r="H24" i="17" s="1"/>
  <c r="H23" i="17"/>
  <c r="G23" i="17"/>
  <c r="G24" i="17" l="1"/>
  <c r="D24" i="17"/>
  <c r="E24" i="17" s="1"/>
  <c r="D25" i="17" s="1"/>
  <c r="F24" i="17" l="1"/>
  <c r="E25" i="17"/>
  <c r="D26" i="17" s="1"/>
  <c r="C25" i="17"/>
  <c r="H25" i="17" s="1"/>
  <c r="G25" i="17" l="1"/>
  <c r="F25" i="17"/>
  <c r="C26" i="17"/>
  <c r="E26" i="17"/>
  <c r="D27" i="17" s="1"/>
  <c r="F26" i="17"/>
  <c r="H26" i="17" l="1"/>
  <c r="G26" i="17"/>
  <c r="C27" i="17"/>
  <c r="H27" i="17" s="1"/>
  <c r="G27" i="17" l="1"/>
  <c r="F27" i="17"/>
  <c r="E27" i="17"/>
  <c r="D28" i="17" s="1"/>
  <c r="C28" i="17" l="1"/>
  <c r="H28" i="17" s="1"/>
  <c r="F28" i="17"/>
  <c r="E28" i="17"/>
  <c r="D29" i="17" s="1"/>
  <c r="G28" i="17" l="1"/>
  <c r="C29" i="17"/>
  <c r="H29" i="17" s="1"/>
  <c r="E29" i="17"/>
  <c r="D30" i="17" s="1"/>
  <c r="F29" i="17"/>
  <c r="G29" i="17" l="1"/>
  <c r="C30" i="17"/>
  <c r="H30" i="17" s="1"/>
  <c r="E30" i="17"/>
  <c r="D31" i="17" s="1"/>
  <c r="F30" i="17"/>
  <c r="G30" i="17" l="1"/>
  <c r="C31" i="17"/>
  <c r="H31" i="17" s="1"/>
  <c r="E31" i="17"/>
  <c r="D32" i="17" s="1"/>
  <c r="F31" i="17"/>
  <c r="G31" i="17" l="1"/>
  <c r="C32" i="17"/>
  <c r="H32" i="17" s="1"/>
  <c r="F32" i="17"/>
  <c r="E32" i="17"/>
  <c r="D33" i="17" s="1"/>
  <c r="G32" i="17" l="1"/>
  <c r="C33" i="17"/>
  <c r="H33" i="17" s="1"/>
  <c r="G33" i="17" l="1"/>
  <c r="E33" i="17"/>
  <c r="D34" i="17" s="1"/>
  <c r="F33" i="17"/>
  <c r="C34" i="17" l="1"/>
  <c r="H34" i="17" s="1"/>
  <c r="F34" i="17"/>
  <c r="E34" i="17" l="1"/>
  <c r="D35" i="17" s="1"/>
  <c r="G34" i="17"/>
  <c r="C35" i="17" l="1"/>
  <c r="E35" i="17" l="1"/>
  <c r="D36" i="17" s="1"/>
  <c r="F35" i="17"/>
  <c r="H35" i="17"/>
  <c r="G35" i="17"/>
  <c r="C36" i="17" l="1"/>
  <c r="H36" i="17" s="1"/>
  <c r="G36" i="17" l="1"/>
  <c r="F36" i="17"/>
  <c r="E36" i="17"/>
  <c r="D37" i="17" s="1"/>
  <c r="E37" i="17" l="1"/>
  <c r="D38" i="17" s="1"/>
  <c r="F37" i="17"/>
  <c r="C37" i="17"/>
  <c r="C38" i="17" l="1"/>
  <c r="H38" i="17" s="1"/>
  <c r="H37" i="17"/>
  <c r="G37" i="17"/>
  <c r="F38" i="17"/>
  <c r="E38" i="17"/>
  <c r="D39" i="17" s="1"/>
  <c r="G38" i="17" l="1"/>
  <c r="C39" i="17"/>
  <c r="F39" i="17" l="1"/>
  <c r="E39" i="17"/>
  <c r="H39" i="17"/>
  <c r="G39" i="17"/>
  <c r="C40" i="17" l="1"/>
  <c r="D40" i="17"/>
  <c r="F40" i="17" s="1"/>
  <c r="E40" i="17" l="1"/>
  <c r="C41" i="17" s="1"/>
  <c r="H41" i="17" s="1"/>
  <c r="H40" i="17"/>
  <c r="G40" i="17"/>
  <c r="E4" i="14"/>
  <c r="C4" i="14"/>
  <c r="D41" i="17" l="1"/>
  <c r="E41" i="17" s="1"/>
  <c r="D42" i="17" s="1"/>
  <c r="G41" i="17"/>
  <c r="F41" i="17"/>
  <c r="D27" i="14"/>
  <c r="D25" i="14"/>
  <c r="D26" i="14" s="1"/>
  <c r="D24" i="14"/>
  <c r="D23" i="14"/>
  <c r="D20" i="14"/>
  <c r="D21" i="14" s="1"/>
  <c r="D22" i="14" s="1"/>
  <c r="D16" i="14"/>
  <c r="D17" i="14" s="1"/>
  <c r="D18" i="14" s="1"/>
  <c r="D19" i="14" s="1"/>
  <c r="D14" i="14"/>
  <c r="D15" i="14" s="1"/>
  <c r="D9" i="14"/>
  <c r="D10" i="14" s="1"/>
  <c r="D11" i="14" s="1"/>
  <c r="D12" i="14" s="1"/>
  <c r="D13" i="14" s="1"/>
  <c r="D5" i="14"/>
  <c r="D6" i="14" s="1"/>
  <c r="D7" i="14" s="1"/>
  <c r="D8" i="14" s="1"/>
  <c r="C42" i="17" l="1"/>
  <c r="G42" i="17" s="1"/>
  <c r="J2" i="17" s="1"/>
  <c r="E42" i="17"/>
  <c r="C43" i="17" s="1"/>
  <c r="F42" i="17"/>
  <c r="F5" i="14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C5" i="14"/>
  <c r="H42" i="17" l="1"/>
  <c r="L37" i="17" s="1"/>
  <c r="D43" i="17"/>
  <c r="L35" i="17"/>
  <c r="J3" i="17"/>
  <c r="H43" i="17"/>
  <c r="J43" i="17"/>
  <c r="K43" i="17" s="1"/>
  <c r="L43" i="17" s="1"/>
  <c r="G43" i="17"/>
  <c r="E5" i="14"/>
  <c r="C6" i="14" s="1"/>
  <c r="G6" i="14" s="1"/>
  <c r="F43" i="17" l="1"/>
  <c r="E43" i="17"/>
  <c r="D44" i="17" s="1"/>
  <c r="N43" i="17"/>
  <c r="L36" i="17"/>
  <c r="M43" i="17"/>
  <c r="O43" i="17" s="1"/>
  <c r="E6" i="14"/>
  <c r="C7" i="14" s="1"/>
  <c r="G7" i="14" s="1"/>
  <c r="C44" i="17" l="1"/>
  <c r="G44" i="17" s="1"/>
  <c r="F44" i="17"/>
  <c r="E44" i="17"/>
  <c r="D45" i="17" s="1"/>
  <c r="E7" i="14"/>
  <c r="E8" i="14" s="1"/>
  <c r="C4" i="4"/>
  <c r="H44" i="17" l="1"/>
  <c r="J44" i="17"/>
  <c r="K44" i="17" s="1"/>
  <c r="L44" i="17" s="1"/>
  <c r="M44" i="17"/>
  <c r="N44" i="17"/>
  <c r="F45" i="17"/>
  <c r="E45" i="17"/>
  <c r="C46" i="17" s="1"/>
  <c r="C45" i="17"/>
  <c r="C8" i="14"/>
  <c r="G8" i="14" s="1"/>
  <c r="E9" i="14"/>
  <c r="C9" i="14"/>
  <c r="G9" i="14" s="1"/>
  <c r="C5" i="4"/>
  <c r="C6" i="4" s="1"/>
  <c r="C7" i="4" s="1"/>
  <c r="O44" i="17" l="1"/>
  <c r="D46" i="17"/>
  <c r="J46" i="17"/>
  <c r="K46" i="17" s="1"/>
  <c r="N46" i="17"/>
  <c r="H46" i="17"/>
  <c r="G46" i="17"/>
  <c r="M46" i="17"/>
  <c r="G45" i="17"/>
  <c r="M45" i="17"/>
  <c r="H45" i="17"/>
  <c r="J45" i="17"/>
  <c r="N45" i="17"/>
  <c r="C10" i="14"/>
  <c r="G10" i="14" s="1"/>
  <c r="E10" i="14"/>
  <c r="D6" i="4"/>
  <c r="C8" i="4"/>
  <c r="D7" i="4"/>
  <c r="O46" i="17" l="1"/>
  <c r="O45" i="17"/>
  <c r="F46" i="17"/>
  <c r="E46" i="17"/>
  <c r="D47" i="17" s="1"/>
  <c r="K45" i="17"/>
  <c r="L46" i="17" s="1"/>
  <c r="C11" i="14"/>
  <c r="G11" i="14" s="1"/>
  <c r="E11" i="14"/>
  <c r="E12" i="14" s="1"/>
  <c r="C9" i="4"/>
  <c r="D8" i="4"/>
  <c r="L45" i="17" l="1"/>
  <c r="C47" i="17"/>
  <c r="C12" i="14"/>
  <c r="G12" i="14" s="1"/>
  <c r="C10" i="4"/>
  <c r="D9" i="4"/>
  <c r="E47" i="17" l="1"/>
  <c r="D48" i="17" s="1"/>
  <c r="F47" i="17"/>
  <c r="H47" i="17"/>
  <c r="G47" i="17"/>
  <c r="M47" i="17"/>
  <c r="N47" i="17"/>
  <c r="J47" i="17"/>
  <c r="K47" i="17" s="1"/>
  <c r="L47" i="17" s="1"/>
  <c r="E13" i="14"/>
  <c r="C13" i="14"/>
  <c r="G13" i="14" s="1"/>
  <c r="C11" i="4"/>
  <c r="D10" i="4"/>
  <c r="O47" i="17" l="1"/>
  <c r="C48" i="17"/>
  <c r="E14" i="14"/>
  <c r="C14" i="14"/>
  <c r="G14" i="14" s="1"/>
  <c r="C12" i="4"/>
  <c r="D11" i="4"/>
  <c r="H48" i="17" l="1"/>
  <c r="J48" i="17"/>
  <c r="K48" i="17" s="1"/>
  <c r="L48" i="17" s="1"/>
  <c r="G48" i="17"/>
  <c r="M48" i="17"/>
  <c r="N48" i="17"/>
  <c r="F48" i="17"/>
  <c r="E48" i="17"/>
  <c r="D49" i="17" s="1"/>
  <c r="C15" i="14"/>
  <c r="G15" i="14" s="1"/>
  <c r="E15" i="14"/>
  <c r="C13" i="4"/>
  <c r="D12" i="4"/>
  <c r="C49" i="17" l="1"/>
  <c r="F49" i="17"/>
  <c r="E49" i="17"/>
  <c r="D50" i="17" s="1"/>
  <c r="O48" i="17"/>
  <c r="E16" i="14"/>
  <c r="C16" i="14"/>
  <c r="G16" i="14" s="1"/>
  <c r="C14" i="4"/>
  <c r="D13" i="4"/>
  <c r="C50" i="17" l="1"/>
  <c r="H50" i="17" s="1"/>
  <c r="F50" i="17"/>
  <c r="E50" i="17"/>
  <c r="D51" i="17" s="1"/>
  <c r="M49" i="17"/>
  <c r="J49" i="17"/>
  <c r="H49" i="17"/>
  <c r="N49" i="17"/>
  <c r="G49" i="17"/>
  <c r="E17" i="14"/>
  <c r="C17" i="14"/>
  <c r="G17" i="14" s="1"/>
  <c r="C15" i="4"/>
  <c r="D14" i="4"/>
  <c r="N50" i="17" l="1"/>
  <c r="M50" i="17"/>
  <c r="J50" i="17"/>
  <c r="K50" i="17" s="1"/>
  <c r="G50" i="17"/>
  <c r="O49" i="17"/>
  <c r="C51" i="17"/>
  <c r="N51" i="17" s="1"/>
  <c r="F51" i="17"/>
  <c r="E51" i="17"/>
  <c r="D52" i="17" s="1"/>
  <c r="K49" i="17"/>
  <c r="L49" i="17" s="1"/>
  <c r="C18" i="14"/>
  <c r="G18" i="14" s="1"/>
  <c r="E18" i="14"/>
  <c r="C16" i="4"/>
  <c r="D15" i="4"/>
  <c r="O50" i="17" l="1"/>
  <c r="H51" i="17"/>
  <c r="G51" i="17"/>
  <c r="M51" i="17"/>
  <c r="O51" i="17" s="1"/>
  <c r="J51" i="17"/>
  <c r="K51" i="17" s="1"/>
  <c r="L50" i="17"/>
  <c r="C52" i="17"/>
  <c r="G52" i="17" s="1"/>
  <c r="F52" i="17"/>
  <c r="E52" i="17"/>
  <c r="C53" i="17" s="1"/>
  <c r="C19" i="14"/>
  <c r="G19" i="14" s="1"/>
  <c r="E19" i="14"/>
  <c r="C17" i="4"/>
  <c r="D16" i="4"/>
  <c r="H52" i="17" l="1"/>
  <c r="J52" i="17"/>
  <c r="L51" i="17"/>
  <c r="M52" i="17"/>
  <c r="N52" i="17"/>
  <c r="D53" i="17"/>
  <c r="F53" i="17" s="1"/>
  <c r="G53" i="17"/>
  <c r="J53" i="17"/>
  <c r="K53" i="17" s="1"/>
  <c r="H53" i="17"/>
  <c r="M53" i="17"/>
  <c r="N53" i="17"/>
  <c r="K52" i="17"/>
  <c r="L52" i="17" s="1"/>
  <c r="C20" i="14"/>
  <c r="G20" i="14" s="1"/>
  <c r="E20" i="14"/>
  <c r="C18" i="4"/>
  <c r="D17" i="4"/>
  <c r="E53" i="17" l="1"/>
  <c r="C54" i="17" s="1"/>
  <c r="J54" i="17" s="1"/>
  <c r="K54" i="17" s="1"/>
  <c r="L54" i="17" s="1"/>
  <c r="O52" i="17"/>
  <c r="O53" i="17"/>
  <c r="L53" i="17"/>
  <c r="D54" i="17"/>
  <c r="E54" i="17" s="1"/>
  <c r="E21" i="14"/>
  <c r="C21" i="14"/>
  <c r="G21" i="14" s="1"/>
  <c r="C19" i="4"/>
  <c r="D18" i="4"/>
  <c r="N54" i="17" l="1"/>
  <c r="M54" i="17"/>
  <c r="H54" i="17"/>
  <c r="O37" i="17" s="1"/>
  <c r="G54" i="17"/>
  <c r="O35" i="17" s="1"/>
  <c r="O36" i="17" s="1"/>
  <c r="O54" i="17"/>
  <c r="F54" i="17"/>
  <c r="E22" i="14"/>
  <c r="C22" i="14"/>
  <c r="G22" i="14" s="1"/>
  <c r="C20" i="4"/>
  <c r="D19" i="4"/>
  <c r="C23" i="14" l="1"/>
  <c r="G23" i="14" s="1"/>
  <c r="E23" i="14"/>
  <c r="C21" i="4"/>
  <c r="D20" i="4"/>
  <c r="E24" i="14" l="1"/>
  <c r="C24" i="14"/>
  <c r="G24" i="14" s="1"/>
  <c r="C22" i="4"/>
  <c r="D21" i="4"/>
  <c r="E25" i="14" l="1"/>
  <c r="C25" i="14"/>
  <c r="G25" i="14" s="1"/>
  <c r="C23" i="4"/>
  <c r="D22" i="4"/>
  <c r="E26" i="14" l="1"/>
  <c r="C26" i="14"/>
  <c r="G26" i="14" s="1"/>
  <c r="C24" i="4"/>
  <c r="D23" i="4"/>
  <c r="C27" i="14" l="1"/>
  <c r="G27" i="14" s="1"/>
  <c r="G28" i="14" s="1"/>
  <c r="G29" i="14" s="1"/>
  <c r="E27" i="14"/>
  <c r="C25" i="4"/>
  <c r="D24" i="4"/>
  <c r="C26" i="4" l="1"/>
  <c r="D25" i="4"/>
  <c r="C27" i="4" l="1"/>
  <c r="D27" i="4" s="1"/>
  <c r="D26" i="4"/>
  <c r="D28" i="4" l="1"/>
  <c r="D2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Yossiri A</author>
  </authors>
  <commentList>
    <comment ref="M43" authorId="0" shapeId="0" xr:uid="{B92470C5-0A2D-4115-8F8F-D9EFBA9CEE8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Predictive interval is the range of the predicted value based on a predefined confidence level. Typically we need to use the previous RMSE because at the moment of prediction we do not know the RMSE of that period yet.</t>
        </r>
      </text>
    </comment>
  </commentList>
</comments>
</file>

<file path=xl/sharedStrings.xml><?xml version="1.0" encoding="utf-8"?>
<sst xmlns="http://schemas.openxmlformats.org/spreadsheetml/2006/main" count="62" uniqueCount="39">
  <si>
    <t>Demand</t>
  </si>
  <si>
    <t>Week</t>
  </si>
  <si>
    <t>Y(t)</t>
  </si>
  <si>
    <t>F(t)</t>
  </si>
  <si>
    <t>L(t)</t>
  </si>
  <si>
    <t>B(t)</t>
  </si>
  <si>
    <t>Squared.Errors</t>
  </si>
  <si>
    <t>Simple exponential smoothing</t>
  </si>
  <si>
    <t>S.Exp.Smoothing</t>
  </si>
  <si>
    <t>Alpha</t>
  </si>
  <si>
    <t>Parameter(s):</t>
  </si>
  <si>
    <t>Beta</t>
  </si>
  <si>
    <t xml:space="preserve">MSE = </t>
  </si>
  <si>
    <t>Gamma</t>
  </si>
  <si>
    <t>S(t)</t>
  </si>
  <si>
    <t>Holt-Winters</t>
  </si>
  <si>
    <t>Error</t>
  </si>
  <si>
    <t>Theil's U</t>
  </si>
  <si>
    <t>Denominator</t>
  </si>
  <si>
    <t>Numerator</t>
  </si>
  <si>
    <t xml:space="preserve">Theil's U = </t>
  </si>
  <si>
    <t>C.I. Min</t>
  </si>
  <si>
    <t>C.I. Max</t>
  </si>
  <si>
    <t>Prediction Intervals (95%)</t>
  </si>
  <si>
    <t>z=</t>
  </si>
  <si>
    <t>Tracking signal</t>
  </si>
  <si>
    <t>Abs. Error</t>
  </si>
  <si>
    <t>TS(t)</t>
  </si>
  <si>
    <t xml:space="preserve">RMSE = </t>
  </si>
  <si>
    <t>Croston</t>
  </si>
  <si>
    <t>delta</t>
  </si>
  <si>
    <t>N(t)</t>
  </si>
  <si>
    <t>Period</t>
  </si>
  <si>
    <t>RMSE =</t>
  </si>
  <si>
    <t>Z(t)</t>
  </si>
  <si>
    <t>Multiple exponential smoothing (Holt-Winters) (m = 1, s at your own choice)</t>
  </si>
  <si>
    <t>In-sample (periods 25-48)</t>
  </si>
  <si>
    <t>Out-of-sample (OOS) (periods 49-60)</t>
  </si>
  <si>
    <t>within C.I.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</si>
</sst>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"/>
    <numFmt numFmtId="167" formatCode="0.000"/>
    <numFmt numFmtId="168" formatCode="0.00000000000000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9">
    <xf numFmtId="0" fontId="0" fillId="0" borderId="0" xfId="0"/>
    <xf numFmtId="164" fontId="0" fillId="2" borderId="0" xfId="0" applyNumberFormat="1" applyFill="1"/>
    <xf numFmtId="0" fontId="0" fillId="3" borderId="0" xfId="0" applyFill="1" applyAlignment="1">
      <alignment horizontal="right"/>
    </xf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1" fillId="2" borderId="1" xfId="0" applyNumberFormat="1" applyFont="1" applyFill="1" applyBorder="1"/>
    <xf numFmtId="2" fontId="0" fillId="4" borderId="0" xfId="0" applyNumberFormat="1" applyFill="1"/>
    <xf numFmtId="1" fontId="0" fillId="2" borderId="0" xfId="0" applyNumberFormat="1" applyFill="1"/>
    <xf numFmtId="0" fontId="0" fillId="5" borderId="0" xfId="0" applyFill="1"/>
    <xf numFmtId="0" fontId="2" fillId="5" borderId="0" xfId="0" applyFont="1" applyFill="1" applyAlignment="1">
      <alignment horizontal="left"/>
    </xf>
    <xf numFmtId="0" fontId="2" fillId="2" borderId="2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2" fontId="0" fillId="5" borderId="0" xfId="0" applyNumberFormat="1" applyFill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67" fontId="4" fillId="6" borderId="0" xfId="0" applyNumberFormat="1" applyFont="1" applyFill="1"/>
    <xf numFmtId="167" fontId="0" fillId="4" borderId="0" xfId="0" applyNumberFormat="1" applyFill="1"/>
    <xf numFmtId="164" fontId="0" fillId="0" borderId="0" xfId="0" applyNumberFormat="1"/>
    <xf numFmtId="168" fontId="0" fillId="0" borderId="0" xfId="0" applyNumberFormat="1"/>
    <xf numFmtId="168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4" borderId="0" xfId="1" applyFont="1" applyFill="1" applyAlignment="1">
      <alignment horizontal="right"/>
    </xf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2" fontId="2" fillId="0" borderId="0" xfId="0" applyNumberFormat="1" applyFont="1" applyAlignment="1">
      <alignment horizontal="center"/>
    </xf>
    <xf numFmtId="2" fontId="0" fillId="2" borderId="0" xfId="0" applyNumberFormat="1" applyFill="1"/>
    <xf numFmtId="2" fontId="2" fillId="2" borderId="3" xfId="0" applyNumberFormat="1" applyFont="1" applyFill="1" applyBorder="1"/>
    <xf numFmtId="2" fontId="2" fillId="4" borderId="0" xfId="1" applyNumberFormat="1" applyFont="1" applyFill="1" applyAlignment="1">
      <alignment horizontal="right"/>
    </xf>
    <xf numFmtId="0" fontId="2" fillId="7" borderId="2" xfId="0" applyFont="1" applyFill="1" applyBorder="1" applyAlignment="1">
      <alignment horizontal="right"/>
    </xf>
    <xf numFmtId="164" fontId="2" fillId="7" borderId="3" xfId="0" applyNumberFormat="1" applyFont="1" applyFill="1" applyBorder="1"/>
    <xf numFmtId="2" fontId="1" fillId="4" borderId="5" xfId="0" applyNumberFormat="1" applyFont="1" applyFill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6" fontId="0" fillId="5" borderId="0" xfId="0" applyNumberFormat="1" applyFill="1"/>
    <xf numFmtId="164" fontId="0" fillId="7" borderId="8" xfId="0" applyNumberFormat="1" applyFill="1" applyBorder="1"/>
    <xf numFmtId="164" fontId="0" fillId="7" borderId="10" xfId="0" applyNumberFormat="1" applyFill="1" applyBorder="1"/>
    <xf numFmtId="164" fontId="0" fillId="7" borderId="13" xfId="0" applyNumberFormat="1" applyFill="1" applyBorder="1"/>
    <xf numFmtId="165" fontId="0" fillId="2" borderId="8" xfId="0" applyNumberFormat="1" applyFill="1" applyBorder="1"/>
    <xf numFmtId="165" fontId="0" fillId="2" borderId="9" xfId="0" applyNumberFormat="1" applyFill="1" applyBorder="1"/>
    <xf numFmtId="165" fontId="0" fillId="7" borderId="8" xfId="0" applyNumberFormat="1" applyFill="1" applyBorder="1"/>
    <xf numFmtId="165" fontId="0" fillId="7" borderId="10" xfId="0" applyNumberFormat="1" applyFill="1" applyBorder="1"/>
    <xf numFmtId="165" fontId="0" fillId="7" borderId="9" xfId="0" applyNumberFormat="1" applyFill="1" applyBorder="1"/>
    <xf numFmtId="165" fontId="0" fillId="7" borderId="11" xfId="0" applyNumberFormat="1" applyFill="1" applyBorder="1"/>
    <xf numFmtId="165" fontId="0" fillId="7" borderId="6" xfId="0" applyNumberFormat="1" applyFill="1" applyBorder="1"/>
    <xf numFmtId="165" fontId="0" fillId="7" borderId="7" xfId="0" applyNumberFormat="1" applyFill="1" applyBorder="1"/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2" fontId="1" fillId="4" borderId="4" xfId="0" applyNumberFormat="1" applyFont="1" applyFill="1" applyBorder="1"/>
    <xf numFmtId="167" fontId="2" fillId="7" borderId="3" xfId="0" applyNumberFormat="1" applyFont="1" applyFill="1" applyBorder="1"/>
    <xf numFmtId="167" fontId="2" fillId="2" borderId="3" xfId="0" applyNumberFormat="1" applyFont="1" applyFill="1" applyBorder="1"/>
    <xf numFmtId="164" fontId="0" fillId="7" borderId="0" xfId="0" applyNumberFormat="1" applyFill="1"/>
    <xf numFmtId="0" fontId="0" fillId="0" borderId="8" xfId="0" applyBorder="1"/>
    <xf numFmtId="0" fontId="4" fillId="7" borderId="6" xfId="0" applyFont="1" applyFill="1" applyBorder="1"/>
    <xf numFmtId="0" fontId="4" fillId="7" borderId="12" xfId="0" applyFont="1" applyFill="1" applyBorder="1"/>
    <xf numFmtId="164" fontId="4" fillId="7" borderId="12" xfId="0" applyNumberFormat="1" applyFont="1" applyFill="1" applyBorder="1"/>
    <xf numFmtId="2" fontId="4" fillId="7" borderId="12" xfId="0" applyNumberFormat="1" applyFont="1" applyFill="1" applyBorder="1"/>
    <xf numFmtId="167" fontId="4" fillId="7" borderId="12" xfId="0" applyNumberFormat="1" applyFont="1" applyFill="1" applyBorder="1"/>
    <xf numFmtId="1" fontId="4" fillId="7" borderId="12" xfId="0" applyNumberFormat="1" applyFont="1" applyFill="1" applyBorder="1"/>
    <xf numFmtId="164" fontId="0" fillId="7" borderId="6" xfId="0" applyNumberFormat="1" applyFill="1" applyBorder="1"/>
    <xf numFmtId="164" fontId="0" fillId="7" borderId="12" xfId="0" applyNumberFormat="1" applyFill="1" applyBorder="1"/>
    <xf numFmtId="0" fontId="4" fillId="7" borderId="8" xfId="0" applyFont="1" applyFill="1" applyBorder="1"/>
    <xf numFmtId="0" fontId="4" fillId="7" borderId="0" xfId="0" applyFont="1" applyFill="1"/>
    <xf numFmtId="164" fontId="4" fillId="7" borderId="0" xfId="0" applyNumberFormat="1" applyFont="1" applyFill="1"/>
    <xf numFmtId="2" fontId="4" fillId="7" borderId="0" xfId="0" applyNumberFormat="1" applyFont="1" applyFill="1"/>
    <xf numFmtId="167" fontId="4" fillId="7" borderId="0" xfId="0" applyNumberFormat="1" applyFont="1" applyFill="1"/>
    <xf numFmtId="1" fontId="4" fillId="7" borderId="0" xfId="0" applyNumberFormat="1" applyFont="1" applyFill="1"/>
    <xf numFmtId="0" fontId="4" fillId="7" borderId="10" xfId="0" applyFont="1" applyFill="1" applyBorder="1"/>
    <xf numFmtId="0" fontId="4" fillId="7" borderId="13" xfId="0" applyFont="1" applyFill="1" applyBorder="1"/>
    <xf numFmtId="164" fontId="4" fillId="7" borderId="13" xfId="0" applyNumberFormat="1" applyFont="1" applyFill="1" applyBorder="1"/>
    <xf numFmtId="2" fontId="4" fillId="7" borderId="13" xfId="0" applyNumberFormat="1" applyFont="1" applyFill="1" applyBorder="1"/>
    <xf numFmtId="167" fontId="4" fillId="7" borderId="13" xfId="0" applyNumberFormat="1" applyFont="1" applyFill="1" applyBorder="1"/>
    <xf numFmtId="1" fontId="4" fillId="7" borderId="13" xfId="0" applyNumberFormat="1" applyFont="1" applyFill="1" applyBorder="1"/>
    <xf numFmtId="2" fontId="2" fillId="0" borderId="13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/>
    <xf numFmtId="0" fontId="0" fillId="0" borderId="5" xfId="0" applyBorder="1"/>
    <xf numFmtId="0" fontId="0" fillId="0" borderId="14" xfId="0" applyBorder="1"/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'S.Exp.Smooth'!$C$2</c:f>
          <c:strCache>
            <c:ptCount val="1"/>
            <c:pt idx="0">
              <c:v>S.Exp.Smoothing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'S.Exp.Smooth'!$B$2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'S.Exp.Smooth'!$A$4:$A$27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'S.Exp.Smooth'!$B$4:$B$27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D-47C1-B801-0B02E4813CB3}"/>
            </c:ext>
          </c:extLst>
        </c:ser>
        <c:ser>
          <c:idx val="1"/>
          <c:order val="1"/>
          <c:tx>
            <c:strRef>
              <c:f>'S.Exp.Smooth'!$C$2</c:f>
              <c:strCache>
                <c:ptCount val="1"/>
                <c:pt idx="0">
                  <c:v>S.Exp.Smoothing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'S.Exp.Smooth'!$A$4:$A$27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'S.Exp.Smooth'!$C$4:$C$27</c:f>
              <c:numCache>
                <c:formatCode>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1.9486215742156161</c:v>
                </c:pt>
                <c:pt idx="3">
                  <c:v>1.8485044652829294</c:v>
                </c:pt>
                <c:pt idx="4">
                  <c:v>1.7535312158012879</c:v>
                </c:pt>
                <c:pt idx="5">
                  <c:v>1.8175728197227929</c:v>
                </c:pt>
                <c:pt idx="6">
                  <c:v>1.7241887894969519</c:v>
                </c:pt>
                <c:pt idx="7">
                  <c:v>1.7383595353062837</c:v>
                </c:pt>
                <c:pt idx="8">
                  <c:v>1.8031806362881257</c:v>
                </c:pt>
                <c:pt idx="9">
                  <c:v>1.7105360537907579</c:v>
                </c:pt>
                <c:pt idx="10">
                  <c:v>1.8281651072370924</c:v>
                </c:pt>
                <c:pt idx="11">
                  <c:v>1.7342368619533111</c:v>
                </c:pt>
                <c:pt idx="12">
                  <c:v>1.7478913536176679</c:v>
                </c:pt>
                <c:pt idx="13">
                  <c:v>1.7608442989954241</c:v>
                </c:pt>
                <c:pt idx="14">
                  <c:v>1.670374890861632</c:v>
                </c:pt>
                <c:pt idx="15">
                  <c:v>1.5845536584993991</c:v>
                </c:pt>
                <c:pt idx="16">
                  <c:v>1.6572770633079656</c:v>
                </c:pt>
                <c:pt idx="17">
                  <c:v>1.5721287767066354</c:v>
                </c:pt>
                <c:pt idx="18">
                  <c:v>1.4913552750291192</c:v>
                </c:pt>
                <c:pt idx="19">
                  <c:v>1.6202454918504223</c:v>
                </c:pt>
                <c:pt idx="20">
                  <c:v>1.6397566806636708</c:v>
                </c:pt>
                <c:pt idx="21">
                  <c:v>1.6582654153105125</c:v>
                </c:pt>
                <c:pt idx="22">
                  <c:v>1.5730663487391707</c:v>
                </c:pt>
                <c:pt idx="23">
                  <c:v>1.6463799534397154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D-47C1-B801-0B02E481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72688"/>
        <c:axId val="465868768"/>
      </c:lineChart>
      <c:catAx>
        <c:axId val="465872688"/>
        <c:scaling>
          <c:orientation val="minMax"/>
        </c:scaling>
        <c:delete val="0"/>
        <c:axPos val="b"/>
        <c:title>
          <c:tx>
            <c:strRef>
              <c:f>'S.Exp.Smooth'!$A$3</c:f>
              <c:strCache>
                <c:ptCount val="1"/>
                <c:pt idx="0">
                  <c:v>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68768"/>
        <c:crosses val="autoZero"/>
        <c:auto val="1"/>
        <c:lblAlgn val="ctr"/>
        <c:lblOffset val="100"/>
        <c:noMultiLvlLbl val="0"/>
      </c:catAx>
      <c:valAx>
        <c:axId val="4658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2688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Croston!$C$2</c:f>
          <c:strCache>
            <c:ptCount val="1"/>
            <c:pt idx="0">
              <c:v>Croston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Croston!$B$2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Croston!$B$4:$B$27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7-477B-AB32-20179E82D6BE}"/>
            </c:ext>
          </c:extLst>
        </c:ser>
        <c:ser>
          <c:idx val="1"/>
          <c:order val="1"/>
          <c:tx>
            <c:strRef>
              <c:f>Croston!$C$2</c:f>
              <c:strCache>
                <c:ptCount val="1"/>
                <c:pt idx="0">
                  <c:v>Croston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Croston!$C$4:$C$27</c:f>
              <c:numCache>
                <c:formatCode>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1.5282925532398191</c:v>
                </c:pt>
                <c:pt idx="3">
                  <c:v>1.5282925532398191</c:v>
                </c:pt>
                <c:pt idx="4">
                  <c:v>1.5282925532398191</c:v>
                </c:pt>
                <c:pt idx="5">
                  <c:v>1.4408366567337405</c:v>
                </c:pt>
                <c:pt idx="6">
                  <c:v>1.4408366567337405</c:v>
                </c:pt>
                <c:pt idx="7">
                  <c:v>1.270573969143904</c:v>
                </c:pt>
                <c:pt idx="8">
                  <c:v>1.7053642815984213</c:v>
                </c:pt>
                <c:pt idx="9">
                  <c:v>1.7053642815984213</c:v>
                </c:pt>
                <c:pt idx="10">
                  <c:v>1.9845447543079491</c:v>
                </c:pt>
                <c:pt idx="11">
                  <c:v>1.9845447543079491</c:v>
                </c:pt>
                <c:pt idx="12">
                  <c:v>1.533009180378117</c:v>
                </c:pt>
                <c:pt idx="13">
                  <c:v>1.5309863579777776</c:v>
                </c:pt>
                <c:pt idx="14">
                  <c:v>1.5309863579777776</c:v>
                </c:pt>
                <c:pt idx="15">
                  <c:v>1.5309863579777776</c:v>
                </c:pt>
                <c:pt idx="16">
                  <c:v>1.3753236563142464</c:v>
                </c:pt>
                <c:pt idx="17">
                  <c:v>1.3753236563142464</c:v>
                </c:pt>
                <c:pt idx="18">
                  <c:v>1.3753236563142464</c:v>
                </c:pt>
                <c:pt idx="19">
                  <c:v>1.4816509529560513</c:v>
                </c:pt>
                <c:pt idx="20">
                  <c:v>1.4193842093043558</c:v>
                </c:pt>
                <c:pt idx="21">
                  <c:v>1.4321875822059014</c:v>
                </c:pt>
                <c:pt idx="22">
                  <c:v>1.4321875822059014</c:v>
                </c:pt>
                <c:pt idx="23">
                  <c:v>1.5269499761752836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7-477B-AB32-20179E82D6BE}"/>
            </c:ext>
          </c:extLst>
        </c:ser>
        <c:ser>
          <c:idx val="2"/>
          <c:order val="2"/>
          <c:tx>
            <c:strRef>
              <c:f>'S.Exp.Smooth'!$C$2</c:f>
              <c:strCache>
                <c:ptCount val="1"/>
                <c:pt idx="0">
                  <c:v>S.Exp.Smoothing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'S.Exp.Smooth'!$C$4:$C$27</c:f>
              <c:numCache>
                <c:formatCode>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1.9486215742156161</c:v>
                </c:pt>
                <c:pt idx="3">
                  <c:v>1.8485044652829294</c:v>
                </c:pt>
                <c:pt idx="4">
                  <c:v>1.7535312158012879</c:v>
                </c:pt>
                <c:pt idx="5">
                  <c:v>1.8175728197227929</c:v>
                </c:pt>
                <c:pt idx="6">
                  <c:v>1.7241887894969519</c:v>
                </c:pt>
                <c:pt idx="7">
                  <c:v>1.7383595353062837</c:v>
                </c:pt>
                <c:pt idx="8">
                  <c:v>1.8031806362881257</c:v>
                </c:pt>
                <c:pt idx="9">
                  <c:v>1.7105360537907579</c:v>
                </c:pt>
                <c:pt idx="10">
                  <c:v>1.8281651072370924</c:v>
                </c:pt>
                <c:pt idx="11">
                  <c:v>1.7342368619533111</c:v>
                </c:pt>
                <c:pt idx="12">
                  <c:v>1.7478913536176679</c:v>
                </c:pt>
                <c:pt idx="13">
                  <c:v>1.7608442989954241</c:v>
                </c:pt>
                <c:pt idx="14">
                  <c:v>1.670374890861632</c:v>
                </c:pt>
                <c:pt idx="15">
                  <c:v>1.5845536584993991</c:v>
                </c:pt>
                <c:pt idx="16">
                  <c:v>1.6572770633079656</c:v>
                </c:pt>
                <c:pt idx="17">
                  <c:v>1.5721287767066354</c:v>
                </c:pt>
                <c:pt idx="18">
                  <c:v>1.4913552750291192</c:v>
                </c:pt>
                <c:pt idx="19">
                  <c:v>1.6202454918504223</c:v>
                </c:pt>
                <c:pt idx="20">
                  <c:v>1.6397566806636708</c:v>
                </c:pt>
                <c:pt idx="21">
                  <c:v>1.6582654153105125</c:v>
                </c:pt>
                <c:pt idx="22">
                  <c:v>1.5730663487391707</c:v>
                </c:pt>
                <c:pt idx="23">
                  <c:v>1.6463799534397154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7-477B-AB32-20179E82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72688"/>
        <c:axId val="465868768"/>
      </c:lineChart>
      <c:catAx>
        <c:axId val="465872688"/>
        <c:scaling>
          <c:orientation val="minMax"/>
        </c:scaling>
        <c:delete val="0"/>
        <c:axPos val="b"/>
        <c:title>
          <c:tx>
            <c:strRef>
              <c:f>'S.Exp.Smooth'!$A$3</c:f>
              <c:strCache>
                <c:ptCount val="1"/>
                <c:pt idx="0">
                  <c:v>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68768"/>
        <c:crosses val="autoZero"/>
        <c:auto val="1"/>
        <c:lblAlgn val="ctr"/>
        <c:lblOffset val="100"/>
        <c:noMultiLvlLbl val="0"/>
      </c:catAx>
      <c:valAx>
        <c:axId val="4658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2688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'Error measures H-W(s3)'!$C$2</c:f>
          <c:strCache>
            <c:ptCount val="1"/>
            <c:pt idx="0">
              <c:v>Holt-Winters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measures H-W(s3)'!$B$2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'Error measures H-W(s3)'!$A$19:$A$41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'Error measures H-W(s3)'!$B$19:$B$41</c:f>
              <c:numCache>
                <c:formatCode>General</c:formatCode>
                <c:ptCount val="23"/>
                <c:pt idx="0">
                  <c:v>51</c:v>
                </c:pt>
                <c:pt idx="1">
                  <c:v>58</c:v>
                </c:pt>
                <c:pt idx="2">
                  <c:v>52</c:v>
                </c:pt>
                <c:pt idx="3">
                  <c:v>62</c:v>
                </c:pt>
                <c:pt idx="4">
                  <c:v>63</c:v>
                </c:pt>
                <c:pt idx="5">
                  <c:v>59</c:v>
                </c:pt>
                <c:pt idx="6">
                  <c:v>55</c:v>
                </c:pt>
                <c:pt idx="7">
                  <c:v>53</c:v>
                </c:pt>
                <c:pt idx="8">
                  <c:v>48</c:v>
                </c:pt>
                <c:pt idx="9">
                  <c:v>60</c:v>
                </c:pt>
                <c:pt idx="10">
                  <c:v>65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60</c:v>
                </c:pt>
                <c:pt idx="15">
                  <c:v>66</c:v>
                </c:pt>
                <c:pt idx="16">
                  <c:v>65</c:v>
                </c:pt>
                <c:pt idx="17">
                  <c:v>52</c:v>
                </c:pt>
                <c:pt idx="18">
                  <c:v>58</c:v>
                </c:pt>
                <c:pt idx="19">
                  <c:v>71</c:v>
                </c:pt>
                <c:pt idx="20">
                  <c:v>74</c:v>
                </c:pt>
                <c:pt idx="21">
                  <c:v>79</c:v>
                </c:pt>
                <c:pt idx="2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B-4FC8-A706-7AD3284A14AF}"/>
            </c:ext>
          </c:extLst>
        </c:ser>
        <c:ser>
          <c:idx val="1"/>
          <c:order val="1"/>
          <c:tx>
            <c:strRef>
              <c:f>'Error measures H-W(s3)'!$C$2</c:f>
              <c:strCache>
                <c:ptCount val="1"/>
                <c:pt idx="0">
                  <c:v>Holt-Winters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'Error measures H-W(s3)'!$A$19:$A$41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'Error measures H-W(s3)'!$C$19:$C$41</c:f>
              <c:numCache>
                <c:formatCode>0.0</c:formatCode>
                <c:ptCount val="23"/>
                <c:pt idx="0">
                  <c:v>53.26897525694384</c:v>
                </c:pt>
                <c:pt idx="1">
                  <c:v>51.083379729566332</c:v>
                </c:pt>
                <c:pt idx="2">
                  <c:v>56.195053231782289</c:v>
                </c:pt>
                <c:pt idx="3">
                  <c:v>53.418532610003318</c:v>
                </c:pt>
                <c:pt idx="4">
                  <c:v>62.007859167954464</c:v>
                </c:pt>
                <c:pt idx="5">
                  <c:v>60.584064886739192</c:v>
                </c:pt>
                <c:pt idx="6">
                  <c:v>61.397851838273056</c:v>
                </c:pt>
                <c:pt idx="7">
                  <c:v>55.573312932539842</c:v>
                </c:pt>
                <c:pt idx="8">
                  <c:v>51.053497643077151</c:v>
                </c:pt>
                <c:pt idx="9">
                  <c:v>49.747636666381112</c:v>
                </c:pt>
                <c:pt idx="10">
                  <c:v>59.593579353518102</c:v>
                </c:pt>
                <c:pt idx="11">
                  <c:v>61.900700839000507</c:v>
                </c:pt>
                <c:pt idx="12">
                  <c:v>52.52384879709706</c:v>
                </c:pt>
                <c:pt idx="13">
                  <c:v>50.181469608833467</c:v>
                </c:pt>
                <c:pt idx="14">
                  <c:v>47.533171139052364</c:v>
                </c:pt>
                <c:pt idx="15">
                  <c:v>63.026741348219758</c:v>
                </c:pt>
                <c:pt idx="16">
                  <c:v>66.089789245603839</c:v>
                </c:pt>
                <c:pt idx="17">
                  <c:v>61.65806573600112</c:v>
                </c:pt>
                <c:pt idx="18">
                  <c:v>55.608133817413773</c:v>
                </c:pt>
                <c:pt idx="19">
                  <c:v>57.816947674799188</c:v>
                </c:pt>
                <c:pt idx="20">
                  <c:v>65.429736666118444</c:v>
                </c:pt>
                <c:pt idx="21">
                  <c:v>78.673682297840784</c:v>
                </c:pt>
                <c:pt idx="22">
                  <c:v>79.880153057354178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B-4FC8-A706-7AD3284A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31464"/>
        <c:axId val="619629112"/>
      </c:lineChart>
      <c:catAx>
        <c:axId val="619631464"/>
        <c:scaling>
          <c:orientation val="minMax"/>
        </c:scaling>
        <c:delete val="0"/>
        <c:axPos val="b"/>
        <c:title>
          <c:tx>
            <c:strRef>
              <c:f>'Error measures H-W(s3)'!$A$3</c:f>
              <c:strCache>
                <c:ptCount val="1"/>
                <c:pt idx="0">
                  <c:v>Period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9112"/>
        <c:crosses val="autoZero"/>
        <c:auto val="1"/>
        <c:lblAlgn val="ctr"/>
        <c:lblOffset val="100"/>
        <c:noMultiLvlLbl val="0"/>
      </c:catAx>
      <c:valAx>
        <c:axId val="6196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3146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296335</xdr:colOff>
      <xdr:row>5</xdr:row>
      <xdr:rowOff>30307</xdr:rowOff>
    </xdr:from>
    <xdr:to>
      <xdr:col>14</xdr:col>
      <xdr:colOff>215131</xdr:colOff>
      <xdr:row>25</xdr:row>
      <xdr:rowOff>179291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262657</xdr:colOff>
      <xdr:row>4</xdr:row>
      <xdr:rowOff>176068</xdr:rowOff>
    </xdr:from>
    <xdr:to>
      <xdr:col>17</xdr:col>
      <xdr:colOff>625953</xdr:colOff>
      <xdr:row>22</xdr:row>
      <xdr:rowOff>117234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255763</xdr:colOff>
      <xdr:row>9</xdr:row>
      <xdr:rowOff>130527</xdr:rowOff>
    </xdr:from>
    <xdr:to>
      <xdr:col>20</xdr:col>
      <xdr:colOff>523876</xdr:colOff>
      <xdr:row>30</xdr:row>
      <xdr:rowOff>84842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276225</xdr:colOff>
          <xdr:row>0</xdr:row>
          <xdr:rowOff>152400</xdr:rowOff>
        </xdr:from>
        <xdr:to>
          <xdr:col>13</xdr:col>
          <xdr:colOff>495300</xdr:colOff>
          <xdr:row>9</xdr:row>
          <xdr:rowOff>19050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2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tabSelected="1" zoomScale="80" zoomScaleNormal="80" workbookViewId="0">
      <selection activeCell="C9" sqref="C9"/>
    </sheetView>
  </sheetViews>
  <sheetFormatPr defaultColWidth="9" defaultRowHeight="15" x14ac:dyDescent="0.25"/>
  <cols>
    <col min="1" max="1" width="7.85546875" customWidth="1"/>
    <col min="3" max="3" width="11" customWidth="1"/>
    <col min="4" max="4" width="11" style="16" customWidth="1"/>
    <col min="5" max="5" width="6" customWidth="1"/>
    <col min="6" max="6" width="9" bestFit="1" customWidth="1"/>
  </cols>
  <sheetData>
    <row r="1" spans="1:7" x14ac:dyDescent="0.25">
      <c r="A1" s="6" t="s">
        <v>7</v>
      </c>
    </row>
    <row r="2" spans="1:7" x14ac:dyDescent="0.25">
      <c r="B2" s="4" t="s">
        <v>0</v>
      </c>
      <c r="C2" s="4" t="s">
        <v>8</v>
      </c>
      <c r="D2" s="31" t="s">
        <v>6</v>
      </c>
      <c r="F2" s="11" t="s">
        <v>10</v>
      </c>
      <c r="G2" s="10"/>
    </row>
    <row r="3" spans="1:7" ht="15.75" thickBot="1" x14ac:dyDescent="0.3">
      <c r="A3" s="4" t="s">
        <v>1</v>
      </c>
      <c r="B3" s="5" t="s">
        <v>2</v>
      </c>
      <c r="C3" s="5" t="s">
        <v>3</v>
      </c>
      <c r="F3" s="10" t="s">
        <v>9</v>
      </c>
      <c r="G3" s="14">
        <v>5.1378425784384035E-2</v>
      </c>
    </row>
    <row r="4" spans="1:7" ht="15.75" thickBot="1" x14ac:dyDescent="0.3">
      <c r="A4" s="2">
        <v>25</v>
      </c>
      <c r="B4" s="3">
        <v>2</v>
      </c>
      <c r="C4" s="7">
        <f>B4</f>
        <v>2</v>
      </c>
    </row>
    <row r="5" spans="1:7" x14ac:dyDescent="0.25">
      <c r="A5" s="2">
        <v>26</v>
      </c>
      <c r="B5" s="3">
        <v>1</v>
      </c>
      <c r="C5" s="1">
        <f>$G$3*B4+(1-$G$3)*C4</f>
        <v>2</v>
      </c>
    </row>
    <row r="6" spans="1:7" x14ac:dyDescent="0.25">
      <c r="A6" s="2">
        <v>27</v>
      </c>
      <c r="B6" s="3">
        <v>0</v>
      </c>
      <c r="C6" s="1">
        <f>$G$3*B5+(1-$G$3)*C5</f>
        <v>1.9486215742156161</v>
      </c>
      <c r="D6" s="32">
        <f t="shared" ref="D6:D27" si="0">(B6-C6)^2</f>
        <v>3.7971260394985458</v>
      </c>
    </row>
    <row r="7" spans="1:7" x14ac:dyDescent="0.25">
      <c r="A7" s="2">
        <v>28</v>
      </c>
      <c r="B7" s="3">
        <v>0</v>
      </c>
      <c r="C7" s="1">
        <f t="shared" ref="C7:C27" si="1">$G$3*B6+(1-$G$3)*C6</f>
        <v>1.8485044652829294</v>
      </c>
      <c r="D7" s="32">
        <f t="shared" si="0"/>
        <v>3.4169687581709289</v>
      </c>
    </row>
    <row r="8" spans="1:7" x14ac:dyDescent="0.25">
      <c r="A8" s="2">
        <v>29</v>
      </c>
      <c r="B8" s="3">
        <v>3</v>
      </c>
      <c r="C8" s="1">
        <f t="shared" si="1"/>
        <v>1.7535312158012879</v>
      </c>
      <c r="D8" s="32">
        <f t="shared" si="0"/>
        <v>1.5536844299818156</v>
      </c>
    </row>
    <row r="9" spans="1:7" x14ac:dyDescent="0.25">
      <c r="A9" s="2">
        <v>30</v>
      </c>
      <c r="B9" s="3">
        <v>0</v>
      </c>
      <c r="C9" s="1">
        <f t="shared" si="1"/>
        <v>1.8175728197227929</v>
      </c>
      <c r="D9" s="32">
        <f t="shared" si="0"/>
        <v>3.3035709549950645</v>
      </c>
    </row>
    <row r="10" spans="1:7" x14ac:dyDescent="0.25">
      <c r="A10" s="2">
        <v>31</v>
      </c>
      <c r="B10" s="3">
        <v>2</v>
      </c>
      <c r="C10" s="1">
        <f t="shared" si="1"/>
        <v>1.7241887894969519</v>
      </c>
      <c r="D10" s="32">
        <f t="shared" si="0"/>
        <v>7.6071823839156727E-2</v>
      </c>
    </row>
    <row r="11" spans="1:7" x14ac:dyDescent="0.25">
      <c r="A11" s="2">
        <v>32</v>
      </c>
      <c r="B11" s="3">
        <v>3</v>
      </c>
      <c r="C11" s="1">
        <f t="shared" si="1"/>
        <v>1.7383595353062837</v>
      </c>
      <c r="D11" s="32">
        <f t="shared" si="0"/>
        <v>1.5917366621525764</v>
      </c>
    </row>
    <row r="12" spans="1:7" x14ac:dyDescent="0.25">
      <c r="A12" s="2">
        <v>33</v>
      </c>
      <c r="B12" s="3">
        <v>0</v>
      </c>
      <c r="C12" s="1">
        <f t="shared" si="1"/>
        <v>1.8031806362881257</v>
      </c>
      <c r="D12" s="32">
        <f t="shared" si="0"/>
        <v>3.2514604070844499</v>
      </c>
    </row>
    <row r="13" spans="1:7" x14ac:dyDescent="0.25">
      <c r="A13" s="2">
        <v>34</v>
      </c>
      <c r="B13" s="3">
        <v>4</v>
      </c>
      <c r="C13" s="1">
        <f t="shared" si="1"/>
        <v>1.7105360537907579</v>
      </c>
      <c r="D13" s="32">
        <f t="shared" si="0"/>
        <v>5.241645160991995</v>
      </c>
    </row>
    <row r="14" spans="1:7" x14ac:dyDescent="0.25">
      <c r="A14" s="2">
        <v>35</v>
      </c>
      <c r="B14" s="3">
        <v>0</v>
      </c>
      <c r="C14" s="1">
        <f t="shared" si="1"/>
        <v>1.8281651072370924</v>
      </c>
      <c r="D14" s="32">
        <f t="shared" si="0"/>
        <v>3.3421876593192095</v>
      </c>
    </row>
    <row r="15" spans="1:7" x14ac:dyDescent="0.25">
      <c r="A15" s="2">
        <v>36</v>
      </c>
      <c r="B15" s="3">
        <v>2</v>
      </c>
      <c r="C15" s="1">
        <f t="shared" si="1"/>
        <v>1.7342368619533111</v>
      </c>
      <c r="D15" s="32">
        <f t="shared" si="0"/>
        <v>7.0630045544423439E-2</v>
      </c>
    </row>
    <row r="16" spans="1:7" x14ac:dyDescent="0.25">
      <c r="A16" s="2">
        <v>37</v>
      </c>
      <c r="B16" s="3">
        <v>2</v>
      </c>
      <c r="C16" s="1">
        <f t="shared" si="1"/>
        <v>1.7478913536176679</v>
      </c>
      <c r="D16" s="32">
        <f t="shared" si="0"/>
        <v>6.3558769580731769E-2</v>
      </c>
    </row>
    <row r="17" spans="1:4" x14ac:dyDescent="0.25">
      <c r="A17" s="2">
        <v>38</v>
      </c>
      <c r="B17" s="3">
        <v>0</v>
      </c>
      <c r="C17" s="1">
        <f t="shared" si="1"/>
        <v>1.7608442989954241</v>
      </c>
      <c r="D17" s="32">
        <f t="shared" si="0"/>
        <v>3.1005726453046862</v>
      </c>
    </row>
    <row r="18" spans="1:4" x14ac:dyDescent="0.25">
      <c r="A18" s="2">
        <v>39</v>
      </c>
      <c r="B18" s="3">
        <v>0</v>
      </c>
      <c r="C18" s="1">
        <f t="shared" si="1"/>
        <v>1.670374890861632</v>
      </c>
      <c r="D18" s="32">
        <f t="shared" si="0"/>
        <v>2.7901522760210091</v>
      </c>
    </row>
    <row r="19" spans="1:4" x14ac:dyDescent="0.25">
      <c r="A19" s="2">
        <v>40</v>
      </c>
      <c r="B19" s="3">
        <v>3</v>
      </c>
      <c r="C19" s="1">
        <f t="shared" si="1"/>
        <v>1.5845536584993991</v>
      </c>
      <c r="D19" s="32">
        <f t="shared" si="0"/>
        <v>2.0034883456674355</v>
      </c>
    </row>
    <row r="20" spans="1:4" x14ac:dyDescent="0.25">
      <c r="A20" s="2">
        <v>41</v>
      </c>
      <c r="B20" s="3">
        <v>0</v>
      </c>
      <c r="C20" s="1">
        <f t="shared" si="1"/>
        <v>1.6572770633079656</v>
      </c>
      <c r="D20" s="32">
        <f t="shared" si="0"/>
        <v>2.746567264566675</v>
      </c>
    </row>
    <row r="21" spans="1:4" x14ac:dyDescent="0.25">
      <c r="A21" s="2">
        <v>42</v>
      </c>
      <c r="B21" s="3">
        <v>0</v>
      </c>
      <c r="C21" s="1">
        <f t="shared" si="1"/>
        <v>1.5721287767066354</v>
      </c>
      <c r="D21" s="32">
        <f t="shared" si="0"/>
        <v>2.4715888905491021</v>
      </c>
    </row>
    <row r="22" spans="1:4" x14ac:dyDescent="0.25">
      <c r="A22" s="2">
        <v>43</v>
      </c>
      <c r="B22" s="3">
        <v>4</v>
      </c>
      <c r="C22" s="1">
        <f t="shared" si="1"/>
        <v>1.4913552750291192</v>
      </c>
      <c r="D22" s="32">
        <f t="shared" si="0"/>
        <v>6.2932983561242271</v>
      </c>
    </row>
    <row r="23" spans="1:4" x14ac:dyDescent="0.25">
      <c r="A23" s="2">
        <v>44</v>
      </c>
      <c r="B23" s="3">
        <v>2</v>
      </c>
      <c r="C23" s="1">
        <f t="shared" si="1"/>
        <v>1.6202454918504223</v>
      </c>
      <c r="D23" s="32">
        <f t="shared" si="0"/>
        <v>0.14421348645992765</v>
      </c>
    </row>
    <row r="24" spans="1:4" x14ac:dyDescent="0.25">
      <c r="A24" s="2">
        <v>45</v>
      </c>
      <c r="B24" s="3">
        <v>2</v>
      </c>
      <c r="C24" s="1">
        <f t="shared" si="1"/>
        <v>1.6397566806636708</v>
      </c>
      <c r="D24" s="32">
        <f t="shared" si="0"/>
        <v>0.12977524912645649</v>
      </c>
    </row>
    <row r="25" spans="1:4" x14ac:dyDescent="0.25">
      <c r="A25" s="2">
        <v>46</v>
      </c>
      <c r="B25" s="3">
        <v>0</v>
      </c>
      <c r="C25" s="1">
        <f t="shared" si="1"/>
        <v>1.6582654153105125</v>
      </c>
      <c r="D25" s="32">
        <f t="shared" si="0"/>
        <v>2.7498441876149466</v>
      </c>
    </row>
    <row r="26" spans="1:4" x14ac:dyDescent="0.25">
      <c r="A26" s="2">
        <v>47</v>
      </c>
      <c r="B26" s="3">
        <v>3</v>
      </c>
      <c r="C26" s="1">
        <f t="shared" si="1"/>
        <v>1.5730663487391707</v>
      </c>
      <c r="D26" s="32">
        <f t="shared" si="0"/>
        <v>2.0361396451005618</v>
      </c>
    </row>
    <row r="27" spans="1:4" ht="15.75" thickBot="1" x14ac:dyDescent="0.3">
      <c r="A27" s="2">
        <v>48</v>
      </c>
      <c r="B27" s="3">
        <v>0</v>
      </c>
      <c r="C27" s="1">
        <f t="shared" si="1"/>
        <v>1.6463799534397154</v>
      </c>
      <c r="D27" s="32">
        <f t="shared" si="0"/>
        <v>2.7105669510881594</v>
      </c>
    </row>
    <row r="28" spans="1:4" ht="15.75" thickBot="1" x14ac:dyDescent="0.3">
      <c r="C28" s="12" t="s">
        <v>12</v>
      </c>
      <c r="D28" s="33">
        <f>AVERAGE(D5:D27)</f>
        <v>2.4038567276719127</v>
      </c>
    </row>
    <row r="29" spans="1:4" x14ac:dyDescent="0.25">
      <c r="C29" s="24" t="s">
        <v>28</v>
      </c>
      <c r="D29" s="34">
        <f>SQRT(D28)</f>
        <v>1.5504375923177021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zoomScale="80" zoomScaleNormal="80" workbookViewId="0">
      <selection activeCell="F36" sqref="F36"/>
    </sheetView>
  </sheetViews>
  <sheetFormatPr defaultColWidth="9" defaultRowHeight="15" x14ac:dyDescent="0.25"/>
  <cols>
    <col min="1" max="1" width="7.85546875" customWidth="1"/>
    <col min="3" max="6" width="9.5703125" customWidth="1"/>
    <col min="7" max="7" width="13.5703125" style="16" customWidth="1"/>
    <col min="8" max="8" width="6" customWidth="1"/>
  </cols>
  <sheetData>
    <row r="1" spans="1:10" x14ac:dyDescent="0.25">
      <c r="A1" s="6" t="s">
        <v>7</v>
      </c>
    </row>
    <row r="2" spans="1:10" x14ac:dyDescent="0.25">
      <c r="B2" s="4" t="s">
        <v>0</v>
      </c>
      <c r="C2" s="4" t="s">
        <v>29</v>
      </c>
      <c r="D2" s="4"/>
      <c r="E2" s="4"/>
      <c r="F2" s="4"/>
      <c r="G2" s="31" t="s">
        <v>6</v>
      </c>
      <c r="I2" s="29" t="s">
        <v>10</v>
      </c>
      <c r="J2" s="30"/>
    </row>
    <row r="3" spans="1:10" ht="15.75" thickBot="1" x14ac:dyDescent="0.3">
      <c r="A3" s="4" t="s">
        <v>1</v>
      </c>
      <c r="B3" s="5" t="s">
        <v>2</v>
      </c>
      <c r="C3" s="5" t="s">
        <v>3</v>
      </c>
      <c r="D3" s="5" t="s">
        <v>34</v>
      </c>
      <c r="E3" s="5" t="s">
        <v>4</v>
      </c>
      <c r="F3" s="5" t="s">
        <v>31</v>
      </c>
      <c r="I3" s="30" t="s">
        <v>9</v>
      </c>
      <c r="J3" s="19">
        <v>0.47170744676018089</v>
      </c>
    </row>
    <row r="4" spans="1:10" ht="15.75" thickBot="1" x14ac:dyDescent="0.3">
      <c r="A4" s="2">
        <v>25</v>
      </c>
      <c r="B4" s="3">
        <v>2</v>
      </c>
      <c r="C4" s="7">
        <f>B4</f>
        <v>2</v>
      </c>
      <c r="D4" s="1">
        <v>1</v>
      </c>
      <c r="E4" s="1">
        <f>B4</f>
        <v>2</v>
      </c>
      <c r="F4" s="1">
        <v>1</v>
      </c>
      <c r="I4" s="30" t="s">
        <v>30</v>
      </c>
      <c r="J4" s="19">
        <v>0.2712560285519296</v>
      </c>
    </row>
    <row r="5" spans="1:10" x14ac:dyDescent="0.25">
      <c r="A5" s="2">
        <v>26</v>
      </c>
      <c r="B5" s="3">
        <v>1</v>
      </c>
      <c r="C5" s="1">
        <f>E4/F4</f>
        <v>2</v>
      </c>
      <c r="D5" s="1">
        <f t="shared" ref="D5:D27" si="0">IF(B4&gt;0,1,D4+1)</f>
        <v>1</v>
      </c>
      <c r="E5" s="1">
        <f t="shared" ref="E5:E27" si="1">IF(B5&gt;0,$J$3*B5+(1-$J$3)*E4,E4)</f>
        <v>1.5282925532398191</v>
      </c>
      <c r="F5" s="1">
        <f t="shared" ref="F5:F27" si="2">IF(B5&gt;0,$J$4*D5+(1-$J$4)*F4,F4)</f>
        <v>1</v>
      </c>
    </row>
    <row r="6" spans="1:10" x14ac:dyDescent="0.25">
      <c r="A6" s="2">
        <v>27</v>
      </c>
      <c r="B6" s="3">
        <v>0</v>
      </c>
      <c r="C6" s="1">
        <f>E5/F5</f>
        <v>1.5282925532398191</v>
      </c>
      <c r="D6" s="1">
        <f t="shared" si="0"/>
        <v>1</v>
      </c>
      <c r="E6" s="1">
        <f t="shared" si="1"/>
        <v>1.5282925532398191</v>
      </c>
      <c r="F6" s="1">
        <f t="shared" si="2"/>
        <v>1</v>
      </c>
      <c r="G6" s="32">
        <f t="shared" ref="G6:G27" si="3">(B6-C6)^2</f>
        <v>2.335678128288285</v>
      </c>
    </row>
    <row r="7" spans="1:10" x14ac:dyDescent="0.25">
      <c r="A7" s="2">
        <v>28</v>
      </c>
      <c r="B7" s="3">
        <v>0</v>
      </c>
      <c r="C7" s="1">
        <f t="shared" ref="C7:C27" si="4">E6/F6</f>
        <v>1.5282925532398191</v>
      </c>
      <c r="D7" s="1">
        <f t="shared" si="0"/>
        <v>2</v>
      </c>
      <c r="E7" s="1">
        <f t="shared" si="1"/>
        <v>1.5282925532398191</v>
      </c>
      <c r="F7" s="1">
        <f t="shared" si="2"/>
        <v>1</v>
      </c>
      <c r="G7" s="32">
        <f t="shared" si="3"/>
        <v>2.335678128288285</v>
      </c>
    </row>
    <row r="8" spans="1:10" x14ac:dyDescent="0.25">
      <c r="A8" s="2">
        <v>29</v>
      </c>
      <c r="B8" s="3">
        <v>3</v>
      </c>
      <c r="C8" s="1">
        <f t="shared" si="4"/>
        <v>1.5282925532398191</v>
      </c>
      <c r="D8" s="1">
        <f t="shared" si="0"/>
        <v>3</v>
      </c>
      <c r="E8" s="1">
        <f t="shared" si="1"/>
        <v>2.2225079153290088</v>
      </c>
      <c r="F8" s="1">
        <f t="shared" si="2"/>
        <v>1.5425120571038591</v>
      </c>
      <c r="G8" s="32">
        <f t="shared" si="3"/>
        <v>2.1659228088493707</v>
      </c>
    </row>
    <row r="9" spans="1:10" x14ac:dyDescent="0.25">
      <c r="A9" s="2">
        <v>30</v>
      </c>
      <c r="B9" s="3">
        <v>0</v>
      </c>
      <c r="C9" s="1">
        <f t="shared" si="4"/>
        <v>1.4408366567337405</v>
      </c>
      <c r="D9" s="1">
        <f t="shared" si="0"/>
        <v>1</v>
      </c>
      <c r="E9" s="1">
        <f t="shared" si="1"/>
        <v>2.2225079153290088</v>
      </c>
      <c r="F9" s="1">
        <f t="shared" si="2"/>
        <v>1.5425120571038591</v>
      </c>
      <c r="G9" s="32">
        <f t="shared" si="3"/>
        <v>2.0760102713876627</v>
      </c>
    </row>
    <row r="10" spans="1:10" x14ac:dyDescent="0.25">
      <c r="A10" s="2">
        <v>31</v>
      </c>
      <c r="B10" s="3">
        <v>2</v>
      </c>
      <c r="C10" s="1">
        <f t="shared" si="4"/>
        <v>1.4408366567337405</v>
      </c>
      <c r="D10" s="1">
        <f t="shared" si="0"/>
        <v>2</v>
      </c>
      <c r="E10" s="1">
        <f t="shared" si="1"/>
        <v>2.1175492747052314</v>
      </c>
      <c r="F10" s="1">
        <f t="shared" si="2"/>
        <v>1.6666084196042581</v>
      </c>
      <c r="G10" s="32">
        <f t="shared" si="3"/>
        <v>0.31266364445270073</v>
      </c>
    </row>
    <row r="11" spans="1:10" x14ac:dyDescent="0.25">
      <c r="A11" s="2">
        <v>32</v>
      </c>
      <c r="B11" s="3">
        <v>3</v>
      </c>
      <c r="C11" s="1">
        <f t="shared" si="4"/>
        <v>1.270573969143904</v>
      </c>
      <c r="D11" s="1">
        <f t="shared" si="0"/>
        <v>1</v>
      </c>
      <c r="E11" s="1">
        <f t="shared" si="1"/>
        <v>2.5338078532256962</v>
      </c>
      <c r="F11" s="1">
        <f t="shared" si="2"/>
        <v>1.4857868671031287</v>
      </c>
      <c r="G11" s="32">
        <f t="shared" si="3"/>
        <v>2.9909143962026703</v>
      </c>
    </row>
    <row r="12" spans="1:10" x14ac:dyDescent="0.25">
      <c r="A12" s="2">
        <v>33</v>
      </c>
      <c r="B12" s="3">
        <v>0</v>
      </c>
      <c r="C12" s="1">
        <f t="shared" si="4"/>
        <v>1.7053642815984213</v>
      </c>
      <c r="D12" s="1">
        <f t="shared" si="0"/>
        <v>1</v>
      </c>
      <c r="E12" s="1">
        <f t="shared" si="1"/>
        <v>2.5338078532256962</v>
      </c>
      <c r="F12" s="1">
        <f t="shared" si="2"/>
        <v>1.4857868671031287</v>
      </c>
      <c r="G12" s="32">
        <f t="shared" si="3"/>
        <v>2.9082673329516999</v>
      </c>
    </row>
    <row r="13" spans="1:10" x14ac:dyDescent="0.25">
      <c r="A13" s="2">
        <v>34</v>
      </c>
      <c r="B13" s="3">
        <v>4</v>
      </c>
      <c r="C13" s="1">
        <f t="shared" si="4"/>
        <v>1.7053642815984213</v>
      </c>
      <c r="D13" s="1">
        <f t="shared" si="0"/>
        <v>2</v>
      </c>
      <c r="E13" s="1">
        <f t="shared" si="1"/>
        <v>3.2254216072404311</v>
      </c>
      <c r="F13" s="1">
        <f t="shared" si="2"/>
        <v>1.6252702793619793</v>
      </c>
      <c r="G13" s="32">
        <f t="shared" si="3"/>
        <v>5.2653530801643287</v>
      </c>
    </row>
    <row r="14" spans="1:10" x14ac:dyDescent="0.25">
      <c r="A14" s="2">
        <v>35</v>
      </c>
      <c r="B14" s="3">
        <v>0</v>
      </c>
      <c r="C14" s="1">
        <f t="shared" si="4"/>
        <v>1.9845447543079491</v>
      </c>
      <c r="D14" s="1">
        <f t="shared" si="0"/>
        <v>1</v>
      </c>
      <c r="E14" s="1">
        <f t="shared" si="1"/>
        <v>3.2254216072404311</v>
      </c>
      <c r="F14" s="1">
        <f t="shared" si="2"/>
        <v>1.6252702793619793</v>
      </c>
      <c r="G14" s="32">
        <f t="shared" si="3"/>
        <v>3.9384178818511981</v>
      </c>
    </row>
    <row r="15" spans="1:10" x14ac:dyDescent="0.25">
      <c r="A15" s="2">
        <v>36</v>
      </c>
      <c r="B15" s="3">
        <v>2</v>
      </c>
      <c r="C15" s="1">
        <f t="shared" si="4"/>
        <v>1.9845447543079491</v>
      </c>
      <c r="D15" s="1">
        <f t="shared" si="0"/>
        <v>2</v>
      </c>
      <c r="E15" s="1">
        <f t="shared" si="1"/>
        <v>2.6473811096842899</v>
      </c>
      <c r="F15" s="1">
        <f t="shared" si="2"/>
        <v>1.7269179751626229</v>
      </c>
      <c r="G15" s="32">
        <f t="shared" si="3"/>
        <v>2.3886461940165861E-4</v>
      </c>
    </row>
    <row r="16" spans="1:10" x14ac:dyDescent="0.25">
      <c r="A16" s="2">
        <v>37</v>
      </c>
      <c r="B16" s="3">
        <v>2</v>
      </c>
      <c r="C16" s="1">
        <f t="shared" si="4"/>
        <v>1.533009180378117</v>
      </c>
      <c r="D16" s="1">
        <f t="shared" si="0"/>
        <v>1</v>
      </c>
      <c r="E16" s="1">
        <f t="shared" si="1"/>
        <v>2.3420066193543407</v>
      </c>
      <c r="F16" s="1">
        <f t="shared" si="2"/>
        <v>1.5297370921369995</v>
      </c>
      <c r="G16" s="32">
        <f t="shared" si="3"/>
        <v>0.21808042561111809</v>
      </c>
    </row>
    <row r="17" spans="1:7" x14ac:dyDescent="0.25">
      <c r="A17" s="2">
        <v>38</v>
      </c>
      <c r="B17" s="3">
        <v>0</v>
      </c>
      <c r="C17" s="1">
        <f t="shared" si="4"/>
        <v>1.5309863579777776</v>
      </c>
      <c r="D17" s="1">
        <f t="shared" si="0"/>
        <v>1</v>
      </c>
      <c r="E17" s="1">
        <f t="shared" si="1"/>
        <v>2.3420066193543407</v>
      </c>
      <c r="F17" s="1">
        <f t="shared" si="2"/>
        <v>1.5297370921369995</v>
      </c>
      <c r="G17" s="32">
        <f t="shared" si="3"/>
        <v>2.3439192283140597</v>
      </c>
    </row>
    <row r="18" spans="1:7" x14ac:dyDescent="0.25">
      <c r="A18" s="2">
        <v>39</v>
      </c>
      <c r="B18" s="3">
        <v>0</v>
      </c>
      <c r="C18" s="1">
        <f t="shared" si="4"/>
        <v>1.5309863579777776</v>
      </c>
      <c r="D18" s="1">
        <f t="shared" si="0"/>
        <v>2</v>
      </c>
      <c r="E18" s="1">
        <f t="shared" si="1"/>
        <v>2.3420066193543407</v>
      </c>
      <c r="F18" s="1">
        <f t="shared" si="2"/>
        <v>1.5297370921369995</v>
      </c>
      <c r="G18" s="32">
        <f t="shared" si="3"/>
        <v>2.3439192283140597</v>
      </c>
    </row>
    <row r="19" spans="1:7" x14ac:dyDescent="0.25">
      <c r="A19" s="2">
        <v>40</v>
      </c>
      <c r="B19" s="3">
        <v>3</v>
      </c>
      <c r="C19" s="1">
        <f t="shared" si="4"/>
        <v>1.5309863579777776</v>
      </c>
      <c r="D19" s="1">
        <f t="shared" si="0"/>
        <v>3</v>
      </c>
      <c r="E19" s="1">
        <f t="shared" si="1"/>
        <v>2.6523869969238043</v>
      </c>
      <c r="F19" s="1">
        <f t="shared" si="2"/>
        <v>1.9285547694511285</v>
      </c>
      <c r="G19" s="32">
        <f t="shared" si="3"/>
        <v>2.1580010804473941</v>
      </c>
    </row>
    <row r="20" spans="1:7" x14ac:dyDescent="0.25">
      <c r="A20" s="2">
        <v>41</v>
      </c>
      <c r="B20" s="3">
        <v>0</v>
      </c>
      <c r="C20" s="1">
        <f t="shared" si="4"/>
        <v>1.3753236563142464</v>
      </c>
      <c r="D20" s="1">
        <f t="shared" si="0"/>
        <v>1</v>
      </c>
      <c r="E20" s="1">
        <f t="shared" si="1"/>
        <v>2.6523869969238043</v>
      </c>
      <c r="F20" s="1">
        <f t="shared" si="2"/>
        <v>1.9285547694511285</v>
      </c>
      <c r="G20" s="32">
        <f t="shared" si="3"/>
        <v>1.8915151596175872</v>
      </c>
    </row>
    <row r="21" spans="1:7" x14ac:dyDescent="0.25">
      <c r="A21" s="2">
        <v>42</v>
      </c>
      <c r="B21" s="3">
        <v>0</v>
      </c>
      <c r="C21" s="1">
        <f t="shared" si="4"/>
        <v>1.3753236563142464</v>
      </c>
      <c r="D21" s="1">
        <f t="shared" si="0"/>
        <v>2</v>
      </c>
      <c r="E21" s="1">
        <f t="shared" si="1"/>
        <v>2.6523869969238043</v>
      </c>
      <c r="F21" s="1">
        <f t="shared" si="2"/>
        <v>1.9285547694511285</v>
      </c>
      <c r="G21" s="32">
        <f t="shared" si="3"/>
        <v>1.8915151596175872</v>
      </c>
    </row>
    <row r="22" spans="1:7" x14ac:dyDescent="0.25">
      <c r="A22" s="2">
        <v>43</v>
      </c>
      <c r="B22" s="3">
        <v>4</v>
      </c>
      <c r="C22" s="1">
        <f t="shared" si="4"/>
        <v>1.3753236563142464</v>
      </c>
      <c r="D22" s="1">
        <f t="shared" si="0"/>
        <v>3</v>
      </c>
      <c r="E22" s="1">
        <f t="shared" si="1"/>
        <v>3.2880660858256965</v>
      </c>
      <c r="F22" s="1">
        <f t="shared" si="2"/>
        <v>2.219190747500722</v>
      </c>
      <c r="G22" s="32">
        <f t="shared" si="3"/>
        <v>6.8889259091036168</v>
      </c>
    </row>
    <row r="23" spans="1:7" x14ac:dyDescent="0.25">
      <c r="A23" s="2">
        <v>44</v>
      </c>
      <c r="B23" s="3">
        <v>2</v>
      </c>
      <c r="C23" s="1">
        <f t="shared" si="4"/>
        <v>1.4816509529560513</v>
      </c>
      <c r="D23" s="1">
        <f t="shared" si="0"/>
        <v>1</v>
      </c>
      <c r="E23" s="1">
        <f t="shared" si="1"/>
        <v>2.6804757212224768</v>
      </c>
      <c r="F23" s="1">
        <f t="shared" si="2"/>
        <v>1.8884779072864177</v>
      </c>
      <c r="G23" s="32">
        <f t="shared" si="3"/>
        <v>0.26868573457136974</v>
      </c>
    </row>
    <row r="24" spans="1:7" x14ac:dyDescent="0.25">
      <c r="A24" s="2">
        <v>45</v>
      </c>
      <c r="B24" s="3">
        <v>2</v>
      </c>
      <c r="C24" s="1">
        <f t="shared" si="4"/>
        <v>1.4193842093043558</v>
      </c>
      <c r="D24" s="1">
        <f t="shared" si="0"/>
        <v>1</v>
      </c>
      <c r="E24" s="1">
        <f t="shared" si="1"/>
        <v>2.3594902561823297</v>
      </c>
      <c r="F24" s="1">
        <f t="shared" si="2"/>
        <v>1.6474729186997745</v>
      </c>
      <c r="G24" s="32">
        <f t="shared" si="3"/>
        <v>0.33711469640512809</v>
      </c>
    </row>
    <row r="25" spans="1:7" x14ac:dyDescent="0.25">
      <c r="A25" s="2">
        <v>46</v>
      </c>
      <c r="B25" s="3">
        <v>0</v>
      </c>
      <c r="C25" s="1">
        <f t="shared" si="4"/>
        <v>1.4321875822059014</v>
      </c>
      <c r="D25" s="1">
        <f t="shared" si="0"/>
        <v>1</v>
      </c>
      <c r="E25" s="1">
        <f t="shared" si="1"/>
        <v>2.3594902561823297</v>
      </c>
      <c r="F25" s="1">
        <f t="shared" si="2"/>
        <v>1.6474729186997745</v>
      </c>
      <c r="G25" s="32">
        <f t="shared" si="3"/>
        <v>2.0511612706247857</v>
      </c>
    </row>
    <row r="26" spans="1:7" x14ac:dyDescent="0.25">
      <c r="A26" s="2">
        <v>47</v>
      </c>
      <c r="B26" s="3">
        <v>3</v>
      </c>
      <c r="C26" s="1">
        <f t="shared" si="4"/>
        <v>1.4321875822059014</v>
      </c>
      <c r="D26" s="1">
        <f t="shared" si="0"/>
        <v>2</v>
      </c>
      <c r="E26" s="1">
        <f t="shared" si="1"/>
        <v>2.6616234720635803</v>
      </c>
      <c r="F26" s="1">
        <f t="shared" si="2"/>
        <v>1.7430980147302768</v>
      </c>
      <c r="G26" s="32">
        <f t="shared" si="3"/>
        <v>2.4580357773893775</v>
      </c>
    </row>
    <row r="27" spans="1:7" ht="15.75" thickBot="1" x14ac:dyDescent="0.3">
      <c r="A27" s="2">
        <v>48</v>
      </c>
      <c r="B27" s="3">
        <v>0</v>
      </c>
      <c r="C27" s="1">
        <f t="shared" si="4"/>
        <v>1.5269499761752836</v>
      </c>
      <c r="D27" s="1">
        <f t="shared" si="0"/>
        <v>1</v>
      </c>
      <c r="E27" s="1">
        <f t="shared" si="1"/>
        <v>2.6616234720635803</v>
      </c>
      <c r="F27" s="1">
        <f t="shared" si="2"/>
        <v>1.7430980147302768</v>
      </c>
      <c r="G27" s="32">
        <f t="shared" si="3"/>
        <v>2.3315762297416991</v>
      </c>
    </row>
    <row r="28" spans="1:7" ht="15.75" thickBot="1" x14ac:dyDescent="0.3">
      <c r="F28" s="12" t="s">
        <v>12</v>
      </c>
      <c r="G28" s="33">
        <f>AVERAGE(G5:G27)</f>
        <v>2.2505270198551548</v>
      </c>
    </row>
    <row r="29" spans="1:7" x14ac:dyDescent="0.25">
      <c r="F29" s="24" t="s">
        <v>28</v>
      </c>
      <c r="G29" s="34">
        <f>SQRT(G28)</f>
        <v>1.5001756629992218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AD8C-EFCE-4E02-AD0E-2AE89CD65C15}">
  <dimension ref="A1:O54"/>
  <sheetViews>
    <sheetView zoomScale="90" zoomScaleNormal="90" workbookViewId="0">
      <pane ySplit="3" topLeftCell="A4" activePane="bottomLeft" state="frozen"/>
      <selection pane="bottomLeft" activeCell="G13" sqref="G13"/>
    </sheetView>
  </sheetViews>
  <sheetFormatPr defaultColWidth="9" defaultRowHeight="15" x14ac:dyDescent="0.25"/>
  <cols>
    <col min="1" max="1" width="7.85546875" customWidth="1"/>
    <col min="3" max="3" width="8.7109375" customWidth="1"/>
    <col min="4" max="4" width="10.140625" customWidth="1"/>
    <col min="5" max="5" width="12.140625" bestFit="1" customWidth="1"/>
    <col min="6" max="6" width="11" style="21" customWidth="1"/>
    <col min="7" max="7" width="14.28515625" customWidth="1"/>
    <col min="10" max="10" width="9.28515625" bestFit="1" customWidth="1"/>
    <col min="11" max="12" width="10" customWidth="1"/>
    <col min="14" max="15" width="10.28515625" customWidth="1"/>
  </cols>
  <sheetData>
    <row r="1" spans="1:10" ht="15.75" thickBot="1" x14ac:dyDescent="0.3">
      <c r="A1" s="6" t="s">
        <v>35</v>
      </c>
    </row>
    <row r="2" spans="1:10" ht="15.75" thickBot="1" x14ac:dyDescent="0.3">
      <c r="B2" s="4" t="s">
        <v>0</v>
      </c>
      <c r="C2" s="13" t="s">
        <v>15</v>
      </c>
      <c r="I2" s="12" t="s">
        <v>12</v>
      </c>
      <c r="J2" s="33">
        <f>AVERAGE(G19:G42)</f>
        <v>44.663452668991106</v>
      </c>
    </row>
    <row r="3" spans="1:10" ht="15.75" thickBot="1" x14ac:dyDescent="0.3">
      <c r="A3" s="4" t="s">
        <v>32</v>
      </c>
      <c r="B3" s="5" t="s">
        <v>2</v>
      </c>
      <c r="C3" s="5" t="s">
        <v>3</v>
      </c>
      <c r="D3" s="5" t="s">
        <v>4</v>
      </c>
      <c r="E3" s="5" t="s">
        <v>5</v>
      </c>
      <c r="F3" s="22" t="s">
        <v>14</v>
      </c>
      <c r="G3" s="5" t="s">
        <v>6</v>
      </c>
      <c r="I3" s="12" t="s">
        <v>33</v>
      </c>
      <c r="J3" s="33">
        <f>SQRT(J2)</f>
        <v>6.6830720981440193</v>
      </c>
    </row>
    <row r="4" spans="1:10" x14ac:dyDescent="0.25">
      <c r="A4" s="4"/>
      <c r="B4" s="5"/>
      <c r="C4" s="5"/>
      <c r="D4" s="5"/>
      <c r="E4" s="5"/>
      <c r="F4" s="18">
        <v>1</v>
      </c>
      <c r="G4" s="5"/>
      <c r="I4" s="11" t="s">
        <v>10</v>
      </c>
      <c r="J4" s="10"/>
    </row>
    <row r="5" spans="1:10" x14ac:dyDescent="0.25">
      <c r="A5" s="4"/>
      <c r="B5" s="5"/>
      <c r="C5" s="5"/>
      <c r="D5" s="5"/>
      <c r="E5" s="5"/>
      <c r="F5" s="18">
        <v>1</v>
      </c>
      <c r="G5" s="5"/>
      <c r="I5" s="10" t="s">
        <v>9</v>
      </c>
      <c r="J5" s="40">
        <v>0.92214007922696439</v>
      </c>
    </row>
    <row r="6" spans="1:10" x14ac:dyDescent="0.25">
      <c r="A6" s="4"/>
      <c r="B6" s="5"/>
      <c r="C6" s="5"/>
      <c r="D6" s="5"/>
      <c r="E6" s="5"/>
      <c r="F6" s="18">
        <v>1</v>
      </c>
      <c r="G6" s="5"/>
      <c r="I6" s="10" t="s">
        <v>11</v>
      </c>
      <c r="J6" s="40">
        <v>0</v>
      </c>
    </row>
    <row r="7" spans="1:10" x14ac:dyDescent="0.25">
      <c r="A7" s="4"/>
      <c r="B7" s="5"/>
      <c r="C7" s="5"/>
      <c r="D7" s="5"/>
      <c r="E7" s="5"/>
      <c r="F7" s="18">
        <v>1</v>
      </c>
      <c r="G7" s="5"/>
      <c r="I7" s="10" t="s">
        <v>13</v>
      </c>
      <c r="J7" s="40">
        <v>1</v>
      </c>
    </row>
    <row r="8" spans="1:10" x14ac:dyDescent="0.25">
      <c r="A8" s="4"/>
      <c r="B8" s="5"/>
      <c r="C8" s="5"/>
      <c r="D8" s="5"/>
      <c r="E8" s="5"/>
      <c r="F8" s="18">
        <v>1</v>
      </c>
      <c r="G8" s="5"/>
      <c r="H8" s="23"/>
      <c r="I8" s="54"/>
      <c r="J8" s="55"/>
    </row>
    <row r="9" spans="1:10" x14ac:dyDescent="0.25">
      <c r="A9" s="4"/>
      <c r="B9" s="5"/>
      <c r="C9" s="5"/>
      <c r="D9" s="5"/>
      <c r="E9" s="5"/>
      <c r="F9" s="18">
        <v>1</v>
      </c>
      <c r="G9" s="5"/>
      <c r="H9" s="23"/>
      <c r="I9" s="54"/>
      <c r="J9" s="55"/>
    </row>
    <row r="10" spans="1:10" x14ac:dyDescent="0.25">
      <c r="A10" s="4"/>
      <c r="B10" s="5"/>
      <c r="C10" s="5"/>
      <c r="D10" s="5"/>
      <c r="E10" s="5"/>
      <c r="F10" s="18">
        <v>1</v>
      </c>
      <c r="G10" s="5"/>
    </row>
    <row r="11" spans="1:10" x14ac:dyDescent="0.25">
      <c r="A11" s="23"/>
      <c r="C11" s="20"/>
      <c r="D11" s="15"/>
      <c r="E11" s="15"/>
      <c r="F11" s="18">
        <v>1</v>
      </c>
      <c r="G11" s="17"/>
    </row>
    <row r="12" spans="1:10" x14ac:dyDescent="0.25">
      <c r="A12" s="23"/>
      <c r="C12" s="20"/>
      <c r="D12" s="16"/>
      <c r="E12" s="16"/>
      <c r="F12" s="18">
        <v>1</v>
      </c>
      <c r="G12" s="17"/>
    </row>
    <row r="13" spans="1:10" x14ac:dyDescent="0.25">
      <c r="A13" s="23"/>
      <c r="C13" s="20"/>
      <c r="D13" s="16"/>
      <c r="E13" s="16"/>
      <c r="F13" s="18">
        <v>1</v>
      </c>
      <c r="G13" s="17"/>
    </row>
    <row r="14" spans="1:10" x14ac:dyDescent="0.25">
      <c r="A14" s="23"/>
      <c r="C14" s="20"/>
      <c r="D14" s="16"/>
      <c r="E14" s="16"/>
      <c r="F14" s="18">
        <v>1</v>
      </c>
      <c r="G14" s="17"/>
    </row>
    <row r="15" spans="1:10" x14ac:dyDescent="0.25">
      <c r="A15" s="2">
        <v>21</v>
      </c>
      <c r="B15" s="3">
        <v>46</v>
      </c>
      <c r="C15" s="20"/>
      <c r="D15" s="56">
        <f>B15</f>
        <v>46</v>
      </c>
      <c r="E15" s="37">
        <v>0</v>
      </c>
      <c r="F15" s="18">
        <v>1</v>
      </c>
      <c r="G15" s="17"/>
    </row>
    <row r="16" spans="1:10" x14ac:dyDescent="0.25">
      <c r="A16" s="2">
        <v>22</v>
      </c>
      <c r="B16" s="3">
        <v>54</v>
      </c>
      <c r="C16" s="20"/>
      <c r="D16" s="8">
        <f t="shared" ref="D16:D18" si="0">$J$5*B16/F13+(1-$J$5)*(D15+E15)</f>
        <v>53.377120633815721</v>
      </c>
      <c r="E16" s="8">
        <f t="shared" ref="E16:E42" si="1">$J$6*(D16-D15)+(1-$J$6)*E15</f>
        <v>0</v>
      </c>
      <c r="F16" s="19">
        <f>$J$7*B16/D16+(1-$J$7)*F13</f>
        <v>1.0116694073938051</v>
      </c>
      <c r="G16" s="17"/>
      <c r="H16" s="25" t="s">
        <v>17</v>
      </c>
      <c r="I16" s="26"/>
    </row>
    <row r="17" spans="1:9" x14ac:dyDescent="0.25">
      <c r="A17" s="2">
        <v>23</v>
      </c>
      <c r="B17" s="3">
        <v>61</v>
      </c>
      <c r="C17" s="20"/>
      <c r="D17" s="8">
        <f t="shared" si="0"/>
        <v>60.406483216486485</v>
      </c>
      <c r="E17" s="8">
        <f t="shared" si="1"/>
        <v>0</v>
      </c>
      <c r="F17" s="19">
        <f t="shared" ref="F17:F42" si="2">$J$7*B17/D17+(1-$J$7)*F14</f>
        <v>1.0098253821760563</v>
      </c>
      <c r="G17" s="17"/>
      <c r="H17" s="27" t="s">
        <v>19</v>
      </c>
      <c r="I17" s="28" t="s">
        <v>18</v>
      </c>
    </row>
    <row r="18" spans="1:9" x14ac:dyDescent="0.25">
      <c r="A18" s="2">
        <v>24</v>
      </c>
      <c r="B18" s="3">
        <v>52</v>
      </c>
      <c r="C18" s="20"/>
      <c r="D18" s="8">
        <f t="shared" si="0"/>
        <v>52.654528117215492</v>
      </c>
      <c r="E18" s="8">
        <f t="shared" si="1"/>
        <v>0</v>
      </c>
      <c r="F18" s="19">
        <f t="shared" si="2"/>
        <v>0.987569385946097</v>
      </c>
      <c r="G18" s="17"/>
      <c r="H18" s="38"/>
      <c r="I18" s="39"/>
    </row>
    <row r="19" spans="1:9" x14ac:dyDescent="0.25">
      <c r="A19" s="2">
        <v>25</v>
      </c>
      <c r="B19" s="3">
        <v>51</v>
      </c>
      <c r="C19" s="1">
        <f>(D18+E18)*F16</f>
        <v>53.26897525694384</v>
      </c>
      <c r="D19" s="8">
        <f>$J$5*B19/F16+(1-$J$5)*(D18+E18)</f>
        <v>50.586349512712374</v>
      </c>
      <c r="E19" s="8">
        <f t="shared" si="1"/>
        <v>0</v>
      </c>
      <c r="F19" s="19">
        <f t="shared" si="2"/>
        <v>1.0081771167770008</v>
      </c>
      <c r="G19" s="9">
        <f>(B19-C19)^2</f>
        <v>5.1482487166233639</v>
      </c>
      <c r="H19" s="44">
        <f t="shared" ref="H19" si="3">((B19-C19)/B18)^2</f>
        <v>1.9039381348459183E-3</v>
      </c>
      <c r="I19" s="45">
        <f>((B19-B18)/B18)^2</f>
        <v>3.6982248520710064E-4</v>
      </c>
    </row>
    <row r="20" spans="1:9" x14ac:dyDescent="0.25">
      <c r="A20" s="2">
        <v>26</v>
      </c>
      <c r="B20" s="3">
        <v>58</v>
      </c>
      <c r="C20" s="1">
        <f t="shared" ref="C20:C54" si="4">(D19+E19)*F17</f>
        <v>51.083379729566332</v>
      </c>
      <c r="D20" s="8">
        <f t="shared" ref="D20:D54" si="5">$J$5*B20/F17+(1-$J$5)*(D19+E19)</f>
        <v>56.902384816178881</v>
      </c>
      <c r="E20" s="8">
        <f t="shared" si="1"/>
        <v>0</v>
      </c>
      <c r="F20" s="19">
        <f t="shared" si="2"/>
        <v>1.0192894408093252</v>
      </c>
      <c r="G20" s="9">
        <f t="shared" ref="G20:G42" si="6">(B20-C20)^2</f>
        <v>47.839635965373908</v>
      </c>
      <c r="H20" s="44">
        <f t="shared" ref="H20:H54" si="7">((B20-C20)/B19)^2</f>
        <v>1.8392785838282934E-2</v>
      </c>
      <c r="I20" s="45">
        <f t="shared" ref="I20:I54" si="8">((B20-B19)/B19)^2</f>
        <v>1.8838908112264519E-2</v>
      </c>
    </row>
    <row r="21" spans="1:9" x14ac:dyDescent="0.25">
      <c r="A21" s="2">
        <v>27</v>
      </c>
      <c r="B21" s="3">
        <v>52</v>
      </c>
      <c r="C21" s="1">
        <f t="shared" si="4"/>
        <v>56.195053231782289</v>
      </c>
      <c r="D21" s="8">
        <f t="shared" si="5"/>
        <v>52.985265903251985</v>
      </c>
      <c r="E21" s="8">
        <f t="shared" si="1"/>
        <v>0</v>
      </c>
      <c r="F21" s="19">
        <f t="shared" si="2"/>
        <v>0.98140490782756429</v>
      </c>
      <c r="G21" s="9">
        <f t="shared" si="6"/>
        <v>17.598471617487029</v>
      </c>
      <c r="H21" s="44">
        <f t="shared" si="7"/>
        <v>5.2314124903350264E-3</v>
      </c>
      <c r="I21" s="45">
        <f t="shared" si="8"/>
        <v>1.070154577883472E-2</v>
      </c>
    </row>
    <row r="22" spans="1:9" x14ac:dyDescent="0.25">
      <c r="A22" s="2">
        <v>28</v>
      </c>
      <c r="B22" s="3">
        <v>62</v>
      </c>
      <c r="C22" s="1">
        <f t="shared" si="4"/>
        <v>53.418532610003318</v>
      </c>
      <c r="D22" s="8">
        <f t="shared" si="5"/>
        <v>60.83439765521328</v>
      </c>
      <c r="E22" s="8">
        <f t="shared" si="1"/>
        <v>0</v>
      </c>
      <c r="F22" s="19">
        <f t="shared" si="2"/>
        <v>1.0191602512675957</v>
      </c>
      <c r="G22" s="9">
        <f t="shared" si="6"/>
        <v>73.641582565576471</v>
      </c>
      <c r="H22" s="44">
        <f t="shared" si="7"/>
        <v>2.723431307898538E-2</v>
      </c>
      <c r="I22" s="45">
        <f t="shared" si="8"/>
        <v>3.6982248520710061E-2</v>
      </c>
    </row>
    <row r="23" spans="1:9" x14ac:dyDescent="0.25">
      <c r="A23" s="2">
        <v>29</v>
      </c>
      <c r="B23" s="3">
        <v>63</v>
      </c>
      <c r="C23" s="1">
        <f t="shared" si="4"/>
        <v>62.007859167954464</v>
      </c>
      <c r="D23" s="8">
        <f t="shared" si="5"/>
        <v>61.731976683149</v>
      </c>
      <c r="E23" s="8">
        <f t="shared" si="1"/>
        <v>0</v>
      </c>
      <c r="F23" s="19">
        <f t="shared" si="2"/>
        <v>1.0205407859100215</v>
      </c>
      <c r="G23" s="9">
        <f t="shared" si="6"/>
        <v>0.98434343061200769</v>
      </c>
      <c r="H23" s="44">
        <f t="shared" si="7"/>
        <v>2.5607269266701553E-4</v>
      </c>
      <c r="I23" s="45">
        <f t="shared" si="8"/>
        <v>2.6014568158168571E-4</v>
      </c>
    </row>
    <row r="24" spans="1:9" x14ac:dyDescent="0.25">
      <c r="A24" s="2">
        <v>30</v>
      </c>
      <c r="B24" s="3">
        <v>59</v>
      </c>
      <c r="C24" s="1">
        <f t="shared" si="4"/>
        <v>60.584064886739192</v>
      </c>
      <c r="D24" s="8">
        <f t="shared" si="5"/>
        <v>60.24356990169953</v>
      </c>
      <c r="E24" s="8">
        <f t="shared" si="1"/>
        <v>0</v>
      </c>
      <c r="F24" s="19">
        <f t="shared" si="2"/>
        <v>0.97935763262820108</v>
      </c>
      <c r="G24" s="9">
        <f t="shared" si="6"/>
        <v>2.509261565400049</v>
      </c>
      <c r="H24" s="44">
        <f t="shared" si="7"/>
        <v>6.3221505804989897E-4</v>
      </c>
      <c r="I24" s="45">
        <f t="shared" si="8"/>
        <v>4.0312421264802212E-3</v>
      </c>
    </row>
    <row r="25" spans="1:9" x14ac:dyDescent="0.25">
      <c r="A25" s="2">
        <v>31</v>
      </c>
      <c r="B25" s="3">
        <v>55</v>
      </c>
      <c r="C25" s="1">
        <f t="shared" si="4"/>
        <v>61.397851838273056</v>
      </c>
      <c r="D25" s="8">
        <f t="shared" si="5"/>
        <v>54.454769177093524</v>
      </c>
      <c r="E25" s="8">
        <f t="shared" si="1"/>
        <v>0</v>
      </c>
      <c r="F25" s="19">
        <f t="shared" si="2"/>
        <v>1.0100125449275767</v>
      </c>
      <c r="G25" s="9">
        <f t="shared" si="6"/>
        <v>40.932508144493916</v>
      </c>
      <c r="H25" s="44">
        <f t="shared" si="7"/>
        <v>1.1758836008185553E-2</v>
      </c>
      <c r="I25" s="45">
        <f t="shared" si="8"/>
        <v>4.596380350474002E-3</v>
      </c>
    </row>
    <row r="26" spans="1:9" x14ac:dyDescent="0.25">
      <c r="A26" s="2">
        <v>32</v>
      </c>
      <c r="B26" s="3">
        <v>53</v>
      </c>
      <c r="C26" s="1">
        <f t="shared" si="4"/>
        <v>55.573312932539842</v>
      </c>
      <c r="D26" s="8">
        <f t="shared" si="5"/>
        <v>52.129575491304585</v>
      </c>
      <c r="E26" s="8">
        <f t="shared" si="1"/>
        <v>0</v>
      </c>
      <c r="F26" s="19">
        <f t="shared" si="2"/>
        <v>1.0166973258556575</v>
      </c>
      <c r="G26" s="9">
        <f t="shared" si="6"/>
        <v>6.6219394487768026</v>
      </c>
      <c r="H26" s="44">
        <f t="shared" si="7"/>
        <v>2.1890708921576208E-3</v>
      </c>
      <c r="I26" s="45">
        <f t="shared" si="8"/>
        <v>1.3223140495867767E-3</v>
      </c>
    </row>
    <row r="27" spans="1:9" x14ac:dyDescent="0.25">
      <c r="A27" s="2">
        <v>33</v>
      </c>
      <c r="B27" s="3">
        <v>48</v>
      </c>
      <c r="C27" s="1">
        <f t="shared" si="4"/>
        <v>51.053497643077151</v>
      </c>
      <c r="D27" s="8">
        <f t="shared" si="5"/>
        <v>49.254474032249057</v>
      </c>
      <c r="E27" s="8">
        <f t="shared" si="1"/>
        <v>0</v>
      </c>
      <c r="F27" s="19">
        <f t="shared" si="2"/>
        <v>0.97453075975539405</v>
      </c>
      <c r="G27" s="9">
        <f t="shared" si="6"/>
        <v>9.3238478562777143</v>
      </c>
      <c r="H27" s="44">
        <f t="shared" si="7"/>
        <v>3.3192765597286279E-3</v>
      </c>
      <c r="I27" s="45">
        <f t="shared" si="8"/>
        <v>8.8999644001423999E-3</v>
      </c>
    </row>
    <row r="28" spans="1:9" x14ac:dyDescent="0.25">
      <c r="A28" s="2">
        <v>34</v>
      </c>
      <c r="B28" s="3">
        <v>60</v>
      </c>
      <c r="C28" s="1">
        <f t="shared" si="4"/>
        <v>49.747636666381112</v>
      </c>
      <c r="D28" s="8">
        <f t="shared" si="5"/>
        <v>58.614867805778722</v>
      </c>
      <c r="E28" s="8">
        <f t="shared" si="1"/>
        <v>0</v>
      </c>
      <c r="F28" s="19">
        <f t="shared" si="2"/>
        <v>1.0236310725601383</v>
      </c>
      <c r="G28" s="9">
        <f t="shared" si="6"/>
        <v>105.11095392453299</v>
      </c>
      <c r="H28" s="44">
        <f t="shared" si="7"/>
        <v>4.5621073751967445E-2</v>
      </c>
      <c r="I28" s="45">
        <f t="shared" si="8"/>
        <v>6.25E-2</v>
      </c>
    </row>
    <row r="29" spans="1:9" x14ac:dyDescent="0.25">
      <c r="A29" s="2">
        <v>35</v>
      </c>
      <c r="B29" s="3">
        <v>65</v>
      </c>
      <c r="C29" s="1">
        <f t="shared" si="4"/>
        <v>59.593579353518102</v>
      </c>
      <c r="D29" s="8">
        <f t="shared" si="5"/>
        <v>63.518467959428499</v>
      </c>
      <c r="E29" s="8">
        <f t="shared" si="1"/>
        <v>0</v>
      </c>
      <c r="F29" s="19">
        <f t="shared" si="2"/>
        <v>1.0233244297000017</v>
      </c>
      <c r="G29" s="9">
        <f t="shared" si="6"/>
        <v>29.229384206705745</v>
      </c>
      <c r="H29" s="44">
        <f t="shared" si="7"/>
        <v>8.1192733907515975E-3</v>
      </c>
      <c r="I29" s="45">
        <f t="shared" si="8"/>
        <v>6.9444444444444441E-3</v>
      </c>
    </row>
    <row r="30" spans="1:9" x14ac:dyDescent="0.25">
      <c r="A30" s="2">
        <v>36</v>
      </c>
      <c r="B30" s="3">
        <v>49</v>
      </c>
      <c r="C30" s="1">
        <f t="shared" si="4"/>
        <v>61.900700839000507</v>
      </c>
      <c r="D30" s="8">
        <f t="shared" si="5"/>
        <v>51.311307564875904</v>
      </c>
      <c r="E30" s="8">
        <f t="shared" si="1"/>
        <v>0</v>
      </c>
      <c r="F30" s="19">
        <f t="shared" si="2"/>
        <v>0.95495520043114124</v>
      </c>
      <c r="G30" s="9">
        <f t="shared" si="6"/>
        <v>166.42808213738837</v>
      </c>
      <c r="H30" s="44">
        <f t="shared" si="7"/>
        <v>3.9391262044352282E-2</v>
      </c>
      <c r="I30" s="45">
        <f t="shared" si="8"/>
        <v>6.0591715976331367E-2</v>
      </c>
    </row>
    <row r="31" spans="1:9" x14ac:dyDescent="0.25">
      <c r="A31" s="2">
        <v>37</v>
      </c>
      <c r="B31" s="3">
        <v>50</v>
      </c>
      <c r="C31" s="1">
        <f t="shared" si="4"/>
        <v>52.52384879709706</v>
      </c>
      <c r="D31" s="8">
        <f t="shared" si="5"/>
        <v>49.037693377011131</v>
      </c>
      <c r="E31" s="8">
        <f t="shared" si="1"/>
        <v>0</v>
      </c>
      <c r="F31" s="19">
        <f t="shared" si="2"/>
        <v>1.0196238150026853</v>
      </c>
      <c r="G31" s="9">
        <f t="shared" si="6"/>
        <v>6.3698127506082747</v>
      </c>
      <c r="H31" s="44">
        <f t="shared" si="7"/>
        <v>2.6529832364049458E-3</v>
      </c>
      <c r="I31" s="45">
        <f t="shared" si="8"/>
        <v>4.1649312786339016E-4</v>
      </c>
    </row>
    <row r="32" spans="1:9" x14ac:dyDescent="0.25">
      <c r="A32" s="2">
        <v>38</v>
      </c>
      <c r="B32" s="3">
        <v>51</v>
      </c>
      <c r="C32" s="1">
        <f t="shared" si="4"/>
        <v>50.181469608833467</v>
      </c>
      <c r="D32" s="8">
        <f t="shared" si="5"/>
        <v>49.775289058159153</v>
      </c>
      <c r="E32" s="8">
        <f t="shared" si="1"/>
        <v>0</v>
      </c>
      <c r="F32" s="19">
        <f t="shared" si="2"/>
        <v>1.024604798184293</v>
      </c>
      <c r="G32" s="9">
        <f t="shared" si="6"/>
        <v>0.66999200126323744</v>
      </c>
      <c r="H32" s="44">
        <f t="shared" si="7"/>
        <v>2.6799680050529497E-4</v>
      </c>
      <c r="I32" s="45">
        <f t="shared" si="8"/>
        <v>4.0000000000000002E-4</v>
      </c>
    </row>
    <row r="33" spans="1:15" x14ac:dyDescent="0.25">
      <c r="A33" s="2">
        <v>39</v>
      </c>
      <c r="B33" s="3">
        <v>60</v>
      </c>
      <c r="C33" s="1">
        <f t="shared" si="4"/>
        <v>47.533171139052364</v>
      </c>
      <c r="D33" s="8">
        <f t="shared" si="5"/>
        <v>61.813720335723787</v>
      </c>
      <c r="E33" s="8">
        <f t="shared" si="1"/>
        <v>0</v>
      </c>
      <c r="F33" s="19">
        <f t="shared" si="2"/>
        <v>0.97065828871206783</v>
      </c>
      <c r="G33" s="9">
        <f t="shared" si="6"/>
        <v>155.42182184815695</v>
      </c>
      <c r="H33" s="44">
        <f t="shared" si="7"/>
        <v>5.9754641233432118E-2</v>
      </c>
      <c r="I33" s="45">
        <f t="shared" si="8"/>
        <v>3.1141868512110732E-2</v>
      </c>
    </row>
    <row r="34" spans="1:15" ht="15.75" thickBot="1" x14ac:dyDescent="0.3">
      <c r="A34" s="2">
        <v>40</v>
      </c>
      <c r="B34" s="3">
        <v>66</v>
      </c>
      <c r="C34" s="1">
        <f t="shared" si="4"/>
        <v>63.026741348219758</v>
      </c>
      <c r="D34" s="8">
        <f t="shared" si="5"/>
        <v>64.502713009661747</v>
      </c>
      <c r="E34" s="8">
        <f t="shared" si="1"/>
        <v>0</v>
      </c>
      <c r="F34" s="19">
        <f t="shared" si="2"/>
        <v>1.0232127754085938</v>
      </c>
      <c r="G34" s="9">
        <f t="shared" si="6"/>
        <v>8.8402670103860608</v>
      </c>
      <c r="H34" s="44">
        <f t="shared" si="7"/>
        <v>2.455629725107239E-3</v>
      </c>
      <c r="I34" s="45">
        <f t="shared" si="8"/>
        <v>1.0000000000000002E-2</v>
      </c>
      <c r="K34" t="s">
        <v>36</v>
      </c>
      <c r="N34" t="s">
        <v>37</v>
      </c>
    </row>
    <row r="35" spans="1:15" ht="15.75" thickBot="1" x14ac:dyDescent="0.3">
      <c r="A35" s="2">
        <v>41</v>
      </c>
      <c r="B35" s="3">
        <v>65</v>
      </c>
      <c r="C35" s="1">
        <f t="shared" si="4"/>
        <v>66.089789245603839</v>
      </c>
      <c r="D35" s="8">
        <f t="shared" si="5"/>
        <v>63.52190719744744</v>
      </c>
      <c r="E35" s="8">
        <f t="shared" si="1"/>
        <v>0</v>
      </c>
      <c r="F35" s="19">
        <f t="shared" si="2"/>
        <v>1.0232690243061839</v>
      </c>
      <c r="G35" s="9">
        <f t="shared" si="6"/>
        <v>1.1876405998337849</v>
      </c>
      <c r="H35" s="44">
        <f t="shared" si="7"/>
        <v>2.7264476580206266E-4</v>
      </c>
      <c r="I35" s="45">
        <f t="shared" si="8"/>
        <v>2.2956841138659323E-4</v>
      </c>
      <c r="K35" s="12" t="s">
        <v>12</v>
      </c>
      <c r="L35" s="33">
        <f>J2</f>
        <v>44.663452668991106</v>
      </c>
      <c r="N35" s="35" t="s">
        <v>12</v>
      </c>
      <c r="O35" s="36">
        <f>AVERAGE(G43:G54)</f>
        <v>96.058141522843769</v>
      </c>
    </row>
    <row r="36" spans="1:15" ht="15.75" thickBot="1" x14ac:dyDescent="0.3">
      <c r="A36" s="2">
        <v>42</v>
      </c>
      <c r="B36" s="3">
        <v>52</v>
      </c>
      <c r="C36" s="1">
        <f t="shared" si="4"/>
        <v>61.65806573600112</v>
      </c>
      <c r="D36" s="8">
        <f t="shared" si="5"/>
        <v>54.346598433750096</v>
      </c>
      <c r="E36" s="8">
        <f t="shared" si="1"/>
        <v>0</v>
      </c>
      <c r="F36" s="19">
        <f t="shared" si="2"/>
        <v>0.95682161347024031</v>
      </c>
      <c r="G36" s="9">
        <f t="shared" si="6"/>
        <v>93.278233760918866</v>
      </c>
      <c r="H36" s="44">
        <f t="shared" si="7"/>
        <v>2.2077688464122804E-2</v>
      </c>
      <c r="I36" s="45">
        <f t="shared" si="8"/>
        <v>4.0000000000000008E-2</v>
      </c>
      <c r="K36" s="12" t="s">
        <v>33</v>
      </c>
      <c r="L36" s="33">
        <f>J3</f>
        <v>6.6830720981440193</v>
      </c>
      <c r="N36" s="35" t="s">
        <v>33</v>
      </c>
      <c r="O36" s="36">
        <f>SQRT(O35)</f>
        <v>9.8009255441944756</v>
      </c>
    </row>
    <row r="37" spans="1:15" ht="15.75" thickBot="1" x14ac:dyDescent="0.3">
      <c r="A37" s="2">
        <v>43</v>
      </c>
      <c r="B37" s="3">
        <v>58</v>
      </c>
      <c r="C37" s="1">
        <f t="shared" si="4"/>
        <v>55.608133817413773</v>
      </c>
      <c r="D37" s="8">
        <f t="shared" si="5"/>
        <v>56.502196686742586</v>
      </c>
      <c r="E37" s="8">
        <f t="shared" si="1"/>
        <v>0</v>
      </c>
      <c r="F37" s="19">
        <f t="shared" si="2"/>
        <v>1.0265087625099159</v>
      </c>
      <c r="G37" s="9">
        <f t="shared" si="6"/>
        <v>5.7210238353996115</v>
      </c>
      <c r="H37" s="44">
        <f t="shared" si="7"/>
        <v>2.1157632527365427E-3</v>
      </c>
      <c r="I37" s="45">
        <f t="shared" si="8"/>
        <v>1.3313609467455623E-2</v>
      </c>
      <c r="K37" s="12" t="s">
        <v>20</v>
      </c>
      <c r="L37" s="58">
        <f>SQRT(SUM(H19:H42)/SUM(I19:I42))</f>
        <v>0.9322440214170854</v>
      </c>
      <c r="N37" s="35" t="s">
        <v>20</v>
      </c>
      <c r="O37" s="57">
        <f>SQRT(SUM(H43:H54)/SUM(I43:I54))</f>
        <v>1.1364887364122345</v>
      </c>
    </row>
    <row r="38" spans="1:15" x14ac:dyDescent="0.25">
      <c r="A38" s="2">
        <v>44</v>
      </c>
      <c r="B38" s="3">
        <v>71</v>
      </c>
      <c r="C38" s="1">
        <f t="shared" si="4"/>
        <v>57.816947674799188</v>
      </c>
      <c r="D38" s="8">
        <f t="shared" si="5"/>
        <v>68.382377388837568</v>
      </c>
      <c r="E38" s="8">
        <f t="shared" si="1"/>
        <v>0</v>
      </c>
      <c r="F38" s="19">
        <f t="shared" si="2"/>
        <v>1.0382791986929329</v>
      </c>
      <c r="G38" s="9">
        <f t="shared" si="6"/>
        <v>173.79286860898253</v>
      </c>
      <c r="H38" s="44">
        <f t="shared" si="7"/>
        <v>5.1662564984834285E-2</v>
      </c>
      <c r="I38" s="45">
        <f t="shared" si="8"/>
        <v>5.0237812128418553E-2</v>
      </c>
    </row>
    <row r="39" spans="1:15" x14ac:dyDescent="0.25">
      <c r="A39" s="2">
        <v>45</v>
      </c>
      <c r="B39" s="3">
        <v>74</v>
      </c>
      <c r="C39" s="1">
        <f t="shared" si="4"/>
        <v>65.429736666118444</v>
      </c>
      <c r="D39" s="8">
        <f t="shared" si="5"/>
        <v>76.641997780394803</v>
      </c>
      <c r="E39" s="8">
        <f t="shared" si="1"/>
        <v>0</v>
      </c>
      <c r="F39" s="19">
        <f t="shared" si="2"/>
        <v>0.96552806741853181</v>
      </c>
      <c r="G39" s="9">
        <f t="shared" si="6"/>
        <v>73.449413612074608</v>
      </c>
      <c r="H39" s="44">
        <f t="shared" si="7"/>
        <v>1.4570405398150089E-2</v>
      </c>
      <c r="I39" s="45">
        <f t="shared" si="8"/>
        <v>1.7853600476096011E-3</v>
      </c>
    </row>
    <row r="40" spans="1:15" x14ac:dyDescent="0.25">
      <c r="A40" s="2">
        <v>46</v>
      </c>
      <c r="B40" s="3">
        <v>79</v>
      </c>
      <c r="C40" s="1">
        <f t="shared" si="4"/>
        <v>78.673682297840784</v>
      </c>
      <c r="D40" s="8">
        <f t="shared" si="5"/>
        <v>76.935137637269008</v>
      </c>
      <c r="E40" s="8">
        <f t="shared" si="1"/>
        <v>0</v>
      </c>
      <c r="F40" s="19">
        <f t="shared" si="2"/>
        <v>1.0268390026474812</v>
      </c>
      <c r="G40" s="9">
        <f t="shared" si="6"/>
        <v>0.10648324274247056</v>
      </c>
      <c r="H40" s="44">
        <f t="shared" si="7"/>
        <v>1.944544242923129E-5</v>
      </c>
      <c r="I40" s="45">
        <f t="shared" si="8"/>
        <v>4.5653761869978091E-3</v>
      </c>
      <c r="J40" s="84" t="s">
        <v>25</v>
      </c>
      <c r="K40" s="85"/>
      <c r="L40" s="85"/>
      <c r="M40" s="84" t="s">
        <v>23</v>
      </c>
      <c r="N40" s="86"/>
      <c r="O40" s="86"/>
    </row>
    <row r="41" spans="1:15" x14ac:dyDescent="0.25">
      <c r="A41" s="2">
        <v>47</v>
      </c>
      <c r="B41" s="3">
        <v>73</v>
      </c>
      <c r="C41" s="1">
        <f t="shared" si="4"/>
        <v>79.880153057354178</v>
      </c>
      <c r="D41" s="8">
        <f t="shared" si="5"/>
        <v>70.824580001722495</v>
      </c>
      <c r="E41" s="8">
        <f t="shared" si="1"/>
        <v>0</v>
      </c>
      <c r="F41" s="19">
        <f t="shared" si="2"/>
        <v>1.030715607466004</v>
      </c>
      <c r="G41" s="9">
        <f t="shared" si="6"/>
        <v>47.336506092620048</v>
      </c>
      <c r="H41" s="44">
        <f t="shared" si="7"/>
        <v>7.5847630335875733E-3</v>
      </c>
      <c r="I41" s="45">
        <f t="shared" si="8"/>
        <v>5.7683063611600706E-3</v>
      </c>
      <c r="J41" s="52" t="s">
        <v>16</v>
      </c>
      <c r="K41" s="53" t="s">
        <v>26</v>
      </c>
      <c r="L41" s="53" t="s">
        <v>27</v>
      </c>
      <c r="M41" s="52" t="s">
        <v>21</v>
      </c>
      <c r="N41" s="53" t="s">
        <v>22</v>
      </c>
      <c r="O41" s="83" t="s">
        <v>38</v>
      </c>
    </row>
    <row r="42" spans="1:15" x14ac:dyDescent="0.25">
      <c r="A42" s="2">
        <v>48</v>
      </c>
      <c r="B42" s="3">
        <v>69</v>
      </c>
      <c r="C42" s="1">
        <f t="shared" si="4"/>
        <v>68.383119854792312</v>
      </c>
      <c r="D42" s="8">
        <f t="shared" si="5"/>
        <v>71.413739369710882</v>
      </c>
      <c r="E42" s="8">
        <f t="shared" si="1"/>
        <v>0</v>
      </c>
      <c r="F42" s="19">
        <f t="shared" si="2"/>
        <v>0.96620063042470183</v>
      </c>
      <c r="G42" s="9">
        <f t="shared" si="6"/>
        <v>0.38054111355145792</v>
      </c>
      <c r="H42" s="44">
        <f t="shared" si="7"/>
        <v>7.1409478992579833E-5</v>
      </c>
      <c r="I42" s="45">
        <f t="shared" si="8"/>
        <v>3.002439482079189E-3</v>
      </c>
      <c r="J42" s="60"/>
      <c r="K42" s="5"/>
      <c r="L42" s="5"/>
      <c r="M42" s="38" t="s">
        <v>24</v>
      </c>
      <c r="N42" s="81">
        <f>_xlfn.NORM.S.INV(0.975)</f>
        <v>1.9599639845400536</v>
      </c>
      <c r="O42" s="82"/>
    </row>
    <row r="43" spans="1:15" x14ac:dyDescent="0.25">
      <c r="A43" s="61">
        <v>49</v>
      </c>
      <c r="B43" s="62">
        <v>58</v>
      </c>
      <c r="C43" s="63">
        <f t="shared" si="4"/>
        <v>73.33041290972109</v>
      </c>
      <c r="D43" s="64">
        <f t="shared" si="5"/>
        <v>57.646451470922813</v>
      </c>
      <c r="E43" s="64">
        <f t="shared" ref="E43:E54" si="9">$J$6*(D43-D42)+(1-$J$6)*E42</f>
        <v>0</v>
      </c>
      <c r="F43" s="65">
        <f t="shared" ref="F43:F54" si="10">$J$7*B43/D43+(1-$J$7)*F40</f>
        <v>1.0061330493040932</v>
      </c>
      <c r="G43" s="66">
        <f t="shared" ref="G43:G54" si="11">(B43-C43)^2</f>
        <v>235.02155998254307</v>
      </c>
      <c r="H43" s="50">
        <f t="shared" si="7"/>
        <v>4.9363906738614377E-2</v>
      </c>
      <c r="I43" s="51">
        <f t="shared" si="8"/>
        <v>2.5414828817475317E-2</v>
      </c>
      <c r="J43" s="67">
        <f t="shared" ref="J43" si="12">B43-C43</f>
        <v>-15.33041290972109</v>
      </c>
      <c r="K43" s="68">
        <f t="shared" ref="K43" si="13">ABS(J43)</f>
        <v>15.33041290972109</v>
      </c>
      <c r="L43" s="68">
        <f>SUM(J$43:$J43)/(SUM(K$43:$K43)/(A43-48))</f>
        <v>-1</v>
      </c>
      <c r="M43" s="41">
        <f>C43-$N$42*$J$3</f>
        <v>60.23183229127428</v>
      </c>
      <c r="N43" s="59">
        <f>C43+$N$42*$J$3</f>
        <v>86.428993528167894</v>
      </c>
      <c r="O43" s="87" t="str">
        <f>IF(OR(B43&lt;M43,B43&gt;N43),"NO","YES")</f>
        <v>NO</v>
      </c>
    </row>
    <row r="44" spans="1:15" x14ac:dyDescent="0.25">
      <c r="A44" s="69">
        <v>50</v>
      </c>
      <c r="B44" s="70">
        <v>75</v>
      </c>
      <c r="C44" s="71">
        <f t="shared" si="4"/>
        <v>59.417097246111723</v>
      </c>
      <c r="D44" s="72">
        <f t="shared" si="5"/>
        <v>71.587852062870837</v>
      </c>
      <c r="E44" s="72">
        <f t="shared" si="9"/>
        <v>0</v>
      </c>
      <c r="F44" s="73">
        <f t="shared" si="10"/>
        <v>1.0476637842707237</v>
      </c>
      <c r="G44" s="74">
        <f t="shared" si="11"/>
        <v>242.82685823713885</v>
      </c>
      <c r="H44" s="46">
        <f t="shared" si="7"/>
        <v>7.2183964993204161E-2</v>
      </c>
      <c r="I44" s="48">
        <f t="shared" si="8"/>
        <v>8.5909631391200933E-2</v>
      </c>
      <c r="J44" s="41">
        <f t="shared" ref="J44:J54" si="14">B44-C44</f>
        <v>15.582902753888277</v>
      </c>
      <c r="K44" s="59">
        <f t="shared" ref="K44:K54" si="15">ABS(J44)</f>
        <v>15.582902753888277</v>
      </c>
      <c r="L44" s="59">
        <f>SUM(J$43:$J44)/(SUM(K$43:$K44)/(A44-48))</f>
        <v>1.6335345384151941E-2</v>
      </c>
      <c r="M44" s="41">
        <f t="shared" ref="M44:M54" si="16">C44-$N$42*$J$3</f>
        <v>46.318516627664913</v>
      </c>
      <c r="N44" s="59">
        <f t="shared" ref="N44:N54" si="17">C44+$N$42*$J$3</f>
        <v>72.515677864558526</v>
      </c>
      <c r="O44" s="87" t="str">
        <f t="shared" ref="O44:O54" si="18">IF(OR(B44&lt;M44,B44&gt;N44),"NO","YES")</f>
        <v>NO</v>
      </c>
    </row>
    <row r="45" spans="1:15" x14ac:dyDescent="0.25">
      <c r="A45" s="69">
        <v>51</v>
      </c>
      <c r="B45" s="70">
        <v>85</v>
      </c>
      <c r="C45" s="71">
        <f t="shared" si="4"/>
        <v>69.168227793896094</v>
      </c>
      <c r="D45" s="72">
        <f t="shared" si="5"/>
        <v>86.697665922154641</v>
      </c>
      <c r="E45" s="72">
        <f t="shared" si="9"/>
        <v>0</v>
      </c>
      <c r="F45" s="73">
        <f t="shared" si="10"/>
        <v>0.9804185510175214</v>
      </c>
      <c r="G45" s="74">
        <f t="shared" si="11"/>
        <v>250.64501118596414</v>
      </c>
      <c r="H45" s="46">
        <f t="shared" si="7"/>
        <v>4.4559113099726953E-2</v>
      </c>
      <c r="I45" s="48">
        <f t="shared" si="8"/>
        <v>1.7777777777777778E-2</v>
      </c>
      <c r="J45" s="41">
        <f t="shared" si="14"/>
        <v>15.831772206103906</v>
      </c>
      <c r="K45" s="59">
        <f t="shared" si="15"/>
        <v>15.831772206103906</v>
      </c>
      <c r="L45" s="59">
        <f>SUM(J$43:$J45)/(SUM(K$43:$K45)/(A45-48))</f>
        <v>1.0322536195739374</v>
      </c>
      <c r="M45" s="41">
        <f t="shared" si="16"/>
        <v>56.069647175449283</v>
      </c>
      <c r="N45" s="59">
        <f t="shared" si="17"/>
        <v>82.266808412342897</v>
      </c>
      <c r="O45" s="87" t="str">
        <f t="shared" si="18"/>
        <v>NO</v>
      </c>
    </row>
    <row r="46" spans="1:15" x14ac:dyDescent="0.25">
      <c r="A46" s="69">
        <v>52</v>
      </c>
      <c r="B46" s="70">
        <v>89</v>
      </c>
      <c r="C46" s="71">
        <f t="shared" si="4"/>
        <v>87.229386981805021</v>
      </c>
      <c r="D46" s="72">
        <f t="shared" si="5"/>
        <v>88.320466435474344</v>
      </c>
      <c r="E46" s="72">
        <f t="shared" si="9"/>
        <v>0</v>
      </c>
      <c r="F46" s="73">
        <f t="shared" si="10"/>
        <v>1.0076939535302625</v>
      </c>
      <c r="G46" s="74">
        <f t="shared" si="11"/>
        <v>3.1350704602015327</v>
      </c>
      <c r="H46" s="46">
        <f t="shared" si="7"/>
        <v>4.339197868791049E-4</v>
      </c>
      <c r="I46" s="48">
        <f t="shared" si="8"/>
        <v>2.2145328719723181E-3</v>
      </c>
      <c r="J46" s="41">
        <f t="shared" si="14"/>
        <v>1.7706130181949788</v>
      </c>
      <c r="K46" s="59">
        <f t="shared" si="15"/>
        <v>1.7706130181949788</v>
      </c>
      <c r="L46" s="59">
        <f>SUM(J$43:$J46)/(SUM(K$43:$K46)/(A46-48))</f>
        <v>1.4720904566312147</v>
      </c>
      <c r="M46" s="41">
        <f t="shared" si="16"/>
        <v>74.130806363358218</v>
      </c>
      <c r="N46" s="59">
        <f t="shared" si="17"/>
        <v>100.32796760025182</v>
      </c>
      <c r="O46" s="87" t="str">
        <f t="shared" si="18"/>
        <v>YES</v>
      </c>
    </row>
    <row r="47" spans="1:15" x14ac:dyDescent="0.25">
      <c r="A47" s="69">
        <v>53</v>
      </c>
      <c r="B47" s="70">
        <v>87</v>
      </c>
      <c r="C47" s="71">
        <f t="shared" si="4"/>
        <v>92.530154094344482</v>
      </c>
      <c r="D47" s="72">
        <f t="shared" si="5"/>
        <v>83.452896503918538</v>
      </c>
      <c r="E47" s="72">
        <f t="shared" si="9"/>
        <v>0</v>
      </c>
      <c r="F47" s="73">
        <f t="shared" si="10"/>
        <v>1.0425042586258813</v>
      </c>
      <c r="G47" s="74">
        <f t="shared" si="11"/>
        <v>30.582604307195037</v>
      </c>
      <c r="H47" s="46">
        <f t="shared" si="7"/>
        <v>3.860952443781724E-3</v>
      </c>
      <c r="I47" s="48">
        <f t="shared" si="8"/>
        <v>5.049867440979674E-4</v>
      </c>
      <c r="J47" s="41">
        <f t="shared" si="14"/>
        <v>-5.530154094344482</v>
      </c>
      <c r="K47" s="59">
        <f t="shared" si="15"/>
        <v>5.530154094344482</v>
      </c>
      <c r="L47" s="59">
        <f>SUM(J$43:$J47)/(SUM(K$43:$K47)/(A47-48))</f>
        <v>1.1402096403293749</v>
      </c>
      <c r="M47" s="41">
        <f t="shared" si="16"/>
        <v>79.431573475897679</v>
      </c>
      <c r="N47" s="59">
        <f t="shared" si="17"/>
        <v>105.62873471279129</v>
      </c>
      <c r="O47" s="87" t="str">
        <f t="shared" si="18"/>
        <v>YES</v>
      </c>
    </row>
    <row r="48" spans="1:15" x14ac:dyDescent="0.25">
      <c r="A48" s="69">
        <v>54</v>
      </c>
      <c r="B48" s="70">
        <v>81</v>
      </c>
      <c r="C48" s="71">
        <f t="shared" si="4"/>
        <v>81.818767868586988</v>
      </c>
      <c r="D48" s="72">
        <f t="shared" si="5"/>
        <v>82.682798195982912</v>
      </c>
      <c r="E48" s="72">
        <f t="shared" si="9"/>
        <v>0</v>
      </c>
      <c r="F48" s="73">
        <f t="shared" si="10"/>
        <v>0.9796475417777446</v>
      </c>
      <c r="G48" s="74">
        <f t="shared" si="11"/>
        <v>0.67038082263047982</v>
      </c>
      <c r="H48" s="46">
        <f t="shared" si="7"/>
        <v>8.8569272378184676E-5</v>
      </c>
      <c r="I48" s="48">
        <f t="shared" si="8"/>
        <v>4.7562425683709865E-3</v>
      </c>
      <c r="J48" s="41">
        <f t="shared" si="14"/>
        <v>-0.81876786858698836</v>
      </c>
      <c r="K48" s="59">
        <f t="shared" si="15"/>
        <v>0.81876786858698836</v>
      </c>
      <c r="L48" s="59">
        <f>SUM(J$43:$J48)/(SUM(K$43:$K48)/(A48-48))</f>
        <v>1.2582920476988386</v>
      </c>
      <c r="M48" s="41">
        <f t="shared" si="16"/>
        <v>68.720187250140185</v>
      </c>
      <c r="N48" s="59">
        <f t="shared" si="17"/>
        <v>94.917348487033792</v>
      </c>
      <c r="O48" s="87" t="str">
        <f t="shared" si="18"/>
        <v>YES</v>
      </c>
    </row>
    <row r="49" spans="1:15" x14ac:dyDescent="0.25">
      <c r="A49" s="69">
        <v>55</v>
      </c>
      <c r="B49" s="70">
        <v>75</v>
      </c>
      <c r="C49" s="71">
        <f t="shared" si="4"/>
        <v>83.318955803054877</v>
      </c>
      <c r="D49" s="72">
        <f t="shared" si="5"/>
        <v>75.07012716978501</v>
      </c>
      <c r="E49" s="72">
        <f t="shared" si="9"/>
        <v>0</v>
      </c>
      <c r="F49" s="73">
        <f t="shared" si="10"/>
        <v>0.99906584453192138</v>
      </c>
      <c r="G49" s="74">
        <f t="shared" si="11"/>
        <v>69.205025653180414</v>
      </c>
      <c r="H49" s="46">
        <f t="shared" si="7"/>
        <v>1.0547938675991528E-2</v>
      </c>
      <c r="I49" s="48">
        <f t="shared" si="8"/>
        <v>5.4869684499314125E-3</v>
      </c>
      <c r="J49" s="41">
        <f t="shared" si="14"/>
        <v>-8.3189558030548767</v>
      </c>
      <c r="K49" s="59">
        <f t="shared" si="15"/>
        <v>8.3189558030548767</v>
      </c>
      <c r="L49" s="59">
        <f>SUM(J$43:$J49)/(SUM(K$43:$K49)/(A49-48))</f>
        <v>0.35308194933942633</v>
      </c>
      <c r="M49" s="41">
        <f t="shared" si="16"/>
        <v>70.220375184608073</v>
      </c>
      <c r="N49" s="59">
        <f t="shared" si="17"/>
        <v>96.41753642150168</v>
      </c>
      <c r="O49" s="87" t="str">
        <f t="shared" si="18"/>
        <v>YES</v>
      </c>
    </row>
    <row r="50" spans="1:15" x14ac:dyDescent="0.25">
      <c r="A50" s="69">
        <v>56</v>
      </c>
      <c r="B50" s="70">
        <v>85</v>
      </c>
      <c r="C50" s="71">
        <f t="shared" si="4"/>
        <v>78.26092727008735</v>
      </c>
      <c r="D50" s="72">
        <f t="shared" si="5"/>
        <v>81.031128297271096</v>
      </c>
      <c r="E50" s="72">
        <f t="shared" si="9"/>
        <v>0</v>
      </c>
      <c r="F50" s="73">
        <f t="shared" si="10"/>
        <v>1.0489795932270458</v>
      </c>
      <c r="G50" s="74">
        <f t="shared" si="11"/>
        <v>45.415101259052335</v>
      </c>
      <c r="H50" s="46">
        <f t="shared" si="7"/>
        <v>8.0737957793870808E-3</v>
      </c>
      <c r="I50" s="48">
        <f t="shared" si="8"/>
        <v>1.7777777777777778E-2</v>
      </c>
      <c r="J50" s="41">
        <f t="shared" si="14"/>
        <v>6.7390727299126496</v>
      </c>
      <c r="K50" s="59">
        <f t="shared" si="15"/>
        <v>6.7390727299126496</v>
      </c>
      <c r="L50" s="59">
        <f>SUM(J$43:$J50)/(SUM(K$43:$K50)/(A50-48))</f>
        <v>1.1356628887434967</v>
      </c>
      <c r="M50" s="41">
        <f t="shared" si="16"/>
        <v>65.162346651640547</v>
      </c>
      <c r="N50" s="59">
        <f t="shared" si="17"/>
        <v>91.359507888534154</v>
      </c>
      <c r="O50" s="87" t="str">
        <f t="shared" si="18"/>
        <v>YES</v>
      </c>
    </row>
    <row r="51" spans="1:15" x14ac:dyDescent="0.25">
      <c r="A51" s="69">
        <v>57</v>
      </c>
      <c r="B51" s="70">
        <v>87</v>
      </c>
      <c r="C51" s="71">
        <f t="shared" si="4"/>
        <v>79.381945643898675</v>
      </c>
      <c r="D51" s="72">
        <f t="shared" si="5"/>
        <v>88.201986129203831</v>
      </c>
      <c r="E51" s="72">
        <f t="shared" si="9"/>
        <v>0</v>
      </c>
      <c r="F51" s="73">
        <f t="shared" si="10"/>
        <v>0.98637234622536629</v>
      </c>
      <c r="G51" s="74">
        <f t="shared" si="11"/>
        <v>58.034752172514374</v>
      </c>
      <c r="H51" s="46">
        <f t="shared" si="7"/>
        <v>8.0324916501749999E-3</v>
      </c>
      <c r="I51" s="48">
        <f t="shared" si="8"/>
        <v>5.5363321799307952E-4</v>
      </c>
      <c r="J51" s="41">
        <f t="shared" si="14"/>
        <v>7.6180543561013252</v>
      </c>
      <c r="K51" s="59">
        <f t="shared" si="15"/>
        <v>7.6180543561013252</v>
      </c>
      <c r="L51" s="59">
        <f>SUM(J$43:$J51)/(SUM(K$43:$K51)/(A51-48))</f>
        <v>2.0363126436593282</v>
      </c>
      <c r="M51" s="41">
        <f t="shared" si="16"/>
        <v>66.283365025451872</v>
      </c>
      <c r="N51" s="59">
        <f t="shared" si="17"/>
        <v>92.480526262345478</v>
      </c>
      <c r="O51" s="87" t="str">
        <f t="shared" si="18"/>
        <v>YES</v>
      </c>
    </row>
    <row r="52" spans="1:15" x14ac:dyDescent="0.25">
      <c r="A52" s="69">
        <v>58</v>
      </c>
      <c r="B52" s="70">
        <v>76</v>
      </c>
      <c r="C52" s="71">
        <f t="shared" si="4"/>
        <v>88.119591761565843</v>
      </c>
      <c r="D52" s="72">
        <f t="shared" si="5"/>
        <v>77.015574974847027</v>
      </c>
      <c r="E52" s="72">
        <f t="shared" si="9"/>
        <v>0</v>
      </c>
      <c r="F52" s="73">
        <f t="shared" si="10"/>
        <v>0.98681338190127499</v>
      </c>
      <c r="G52" s="74">
        <f t="shared" si="11"/>
        <v>146.88450446701466</v>
      </c>
      <c r="H52" s="46">
        <f t="shared" si="7"/>
        <v>1.940606479944704E-2</v>
      </c>
      <c r="I52" s="48">
        <f t="shared" si="8"/>
        <v>1.5986259743691375E-2</v>
      </c>
      <c r="J52" s="41">
        <f t="shared" si="14"/>
        <v>-12.119591761565843</v>
      </c>
      <c r="K52" s="59">
        <f t="shared" si="15"/>
        <v>12.119591761565843</v>
      </c>
      <c r="L52" s="59">
        <f>SUM(J$43:$J52)/(SUM(K$43:$K52)/(A52-48))</f>
        <v>0.60500943874725077</v>
      </c>
      <c r="M52" s="41">
        <f t="shared" si="16"/>
        <v>75.02101114311904</v>
      </c>
      <c r="N52" s="59">
        <f t="shared" si="17"/>
        <v>101.21817238001265</v>
      </c>
      <c r="O52" s="87" t="str">
        <f t="shared" si="18"/>
        <v>YES</v>
      </c>
    </row>
    <row r="53" spans="1:15" x14ac:dyDescent="0.25">
      <c r="A53" s="69">
        <v>59</v>
      </c>
      <c r="B53" s="70">
        <v>74</v>
      </c>
      <c r="C53" s="71">
        <f t="shared" si="4"/>
        <v>80.787766509262084</v>
      </c>
      <c r="D53" s="72">
        <f t="shared" si="5"/>
        <v>71.04856514258779</v>
      </c>
      <c r="E53" s="72">
        <f t="shared" si="9"/>
        <v>0</v>
      </c>
      <c r="F53" s="73">
        <f t="shared" si="10"/>
        <v>1.0415410902597253</v>
      </c>
      <c r="G53" s="74">
        <f t="shared" si="11"/>
        <v>46.073774184259982</v>
      </c>
      <c r="H53" s="46">
        <f t="shared" si="7"/>
        <v>7.9767614584937644E-3</v>
      </c>
      <c r="I53" s="48">
        <f t="shared" si="8"/>
        <v>6.9252077562326859E-4</v>
      </c>
      <c r="J53" s="41">
        <f t="shared" si="14"/>
        <v>-6.7877665092620845</v>
      </c>
      <c r="K53" s="59">
        <f t="shared" si="15"/>
        <v>6.7877665092620845</v>
      </c>
      <c r="L53" s="59">
        <f>SUM(J$43:$J53)/(SUM(K$43:$K53)/(A53-48))</f>
        <v>-0.15547821368407369</v>
      </c>
      <c r="M53" s="41">
        <f t="shared" si="16"/>
        <v>67.689185890815281</v>
      </c>
      <c r="N53" s="59">
        <f t="shared" si="17"/>
        <v>93.886347127708888</v>
      </c>
      <c r="O53" s="87" t="str">
        <f t="shared" si="18"/>
        <v>YES</v>
      </c>
    </row>
    <row r="54" spans="1:15" x14ac:dyDescent="0.25">
      <c r="A54" s="75">
        <v>60</v>
      </c>
      <c r="B54" s="76">
        <v>75</v>
      </c>
      <c r="C54" s="77">
        <f t="shared" si="4"/>
        <v>70.080339895640094</v>
      </c>
      <c r="D54" s="78">
        <f t="shared" si="5"/>
        <v>75.647858478177369</v>
      </c>
      <c r="E54" s="78">
        <f t="shared" si="9"/>
        <v>0</v>
      </c>
      <c r="F54" s="79">
        <f t="shared" si="10"/>
        <v>0.99143586492452707</v>
      </c>
      <c r="G54" s="80">
        <f t="shared" si="11"/>
        <v>24.203055542430519</v>
      </c>
      <c r="H54" s="47">
        <f t="shared" si="7"/>
        <v>4.4198421370399057E-3</v>
      </c>
      <c r="I54" s="49">
        <f t="shared" si="8"/>
        <v>1.8261504747991238E-4</v>
      </c>
      <c r="J54" s="42">
        <f t="shared" si="14"/>
        <v>4.919660104359906</v>
      </c>
      <c r="K54" s="43">
        <f t="shared" si="15"/>
        <v>4.919660104359906</v>
      </c>
      <c r="L54" s="43">
        <f>SUM(J$43:$J54)/(SUM(K$43:$K54)/(A54-48))</f>
        <v>0.42101285233405328</v>
      </c>
      <c r="M54" s="42">
        <f t="shared" si="16"/>
        <v>56.981759277193284</v>
      </c>
      <c r="N54" s="43">
        <f t="shared" si="17"/>
        <v>83.178920514086897</v>
      </c>
      <c r="O54" s="88" t="str">
        <f t="shared" si="18"/>
        <v>YES</v>
      </c>
    </row>
  </sheetData>
  <conditionalFormatting sqref="O43:O54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12289" r:id="rId4">
          <objectPr defaultSize="0" autoPict="0" r:id="rId5">
            <anchor moveWithCells="1">
              <from>
                <xdr:col>10</xdr:col>
                <xdr:colOff>276225</xdr:colOff>
                <xdr:row>0</xdr:row>
                <xdr:rowOff>152400</xdr:rowOff>
              </from>
              <to>
                <xdr:col>13</xdr:col>
                <xdr:colOff>495300</xdr:colOff>
                <xdr:row>9</xdr:row>
                <xdr:rowOff>19050</xdr:rowOff>
              </to>
            </anchor>
          </objectPr>
        </oleObject>
      </mc:Choice>
      <mc:Fallback>
        <oleObject shapeId="1228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S.Exp.Smooth</vt:lpstr>
      <vt:lpstr>Croston</vt:lpstr>
      <vt:lpstr>Error measures H-W(s3)</vt:lpstr>
    </vt:vector>
  </TitlesOfParts>
  <Company>HEC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Yossiri A</dc:creator>
  <cp:lastModifiedBy>Yossiri A</cp:lastModifiedBy>
  <dcterms:created xsi:type="dcterms:W3CDTF">2016-09-04T23:55:21Z</dcterms:created>
  <dcterms:modified xsi:type="dcterms:W3CDTF">2023-01-20T03:47:35Z</dcterms:modified>
</cp:coreProperties>
</file>