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Courses\PCLS MSc\2021H\S4-IM Deterministic Dynamic\Exercise\"/>
    </mc:Choice>
  </mc:AlternateContent>
  <xr:revisionPtr revIDLastSave="0" documentId="8_{76E178B8-3485-49BC-88E5-B091B3B1956F}" xr6:coauthVersionLast="36" xr6:coauthVersionMax="36" xr10:uidLastSave="{00000000-0000-0000-0000-000000000000}"/>
  <bookViews>
    <workbookView xWindow="0" yWindow="0" windowWidth="22500" windowHeight="9420" tabRatio="500" xr2:uid="{00000000-000D-0000-FFFF-FFFF00000000}"/>
  </bookViews>
  <sheets>
    <sheet name="Joint_ordering " sheetId="2" r:id="rId1"/>
  </sheets>
  <definedNames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'Joint_ordering '!#REF!</definedName>
    <definedName name="solver_lhs2" localSheetId="0" hidden="1">'Joint_ordering '!#REF!</definedName>
    <definedName name="solver_lhs3" localSheetId="0" hidden="1">'Joint_ordering '!#REF!</definedName>
    <definedName name="solver_lhs4" localSheetId="0" hidden="1">'Joint_ordering '!#REF!</definedName>
    <definedName name="solver_lhs5" localSheetId="0" hidden="1">'Joint_ordering '!#REF!</definedName>
    <definedName name="solver_lhs6" localSheetId="0" hidden="1">'Joint_ordering '!#REF!</definedName>
    <definedName name="solver_lhs7" localSheetId="0" hidden="1">'Joint_ordering '!#REF!</definedName>
    <definedName name="solver_lhs8" localSheetId="0" hidden="1">'Joint_ordering '!#REF!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entier</definedName>
    <definedName name="solver_rhs5" localSheetId="0" hidden="1">entier</definedName>
    <definedName name="solver_rhs6" localSheetId="0" hidden="1">entier</definedName>
    <definedName name="solver_rhs7" localSheetId="0" hidden="1">entier</definedName>
    <definedName name="solver_rhs8" localSheetId="0" hidden="1">entier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C29" i="2" s="1"/>
  <c r="D26" i="2"/>
  <c r="C26" i="2"/>
  <c r="D25" i="2"/>
  <c r="C25" i="2"/>
  <c r="B25" i="2"/>
  <c r="D29" i="2" l="1"/>
  <c r="B29" i="2"/>
  <c r="D19" i="2" l="1"/>
  <c r="C19" i="2"/>
  <c r="B19" i="2"/>
  <c r="B18" i="2"/>
  <c r="D11" i="2"/>
  <c r="C11" i="2"/>
  <c r="B11" i="2"/>
  <c r="C6" i="2" l="1"/>
  <c r="D6" i="2"/>
  <c r="B6" i="2"/>
  <c r="C12" i="2" l="1"/>
  <c r="C14" i="2" s="1"/>
  <c r="D13" i="2"/>
  <c r="B21" i="2" l="1"/>
  <c r="D12" i="2"/>
  <c r="D14" i="2" s="1"/>
  <c r="C13" i="2"/>
  <c r="C32" i="2" l="1"/>
  <c r="B20" i="2"/>
  <c r="C21" i="2"/>
  <c r="D21" i="2"/>
  <c r="B13" i="2"/>
  <c r="B12" i="2"/>
  <c r="B14" i="2" s="1"/>
  <c r="C30" i="2" l="1"/>
  <c r="B30" i="2"/>
  <c r="D30" i="2"/>
  <c r="B32" i="2"/>
  <c r="D32" i="2"/>
  <c r="F21" i="2"/>
  <c r="B31" i="2"/>
  <c r="F14" i="2"/>
  <c r="F32" i="2" l="1"/>
</calcChain>
</file>

<file path=xl/sharedStrings.xml><?xml version="1.0" encoding="utf-8"?>
<sst xmlns="http://schemas.openxmlformats.org/spreadsheetml/2006/main" count="32" uniqueCount="27">
  <si>
    <t>EOQ</t>
  </si>
  <si>
    <t>Item</t>
  </si>
  <si>
    <t>Order frequency</t>
  </si>
  <si>
    <t>Annual holding cost</t>
  </si>
  <si>
    <t>Annual ordering cost</t>
  </si>
  <si>
    <t>Annual ordering cost (all)</t>
  </si>
  <si>
    <t>(all) n=</t>
  </si>
  <si>
    <t>n*</t>
  </si>
  <si>
    <t>Annual number of orders</t>
  </si>
  <si>
    <t>A</t>
  </si>
  <si>
    <t>B</t>
  </si>
  <si>
    <t>C</t>
  </si>
  <si>
    <r>
      <t>Demand (D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)</t>
    </r>
  </si>
  <si>
    <r>
      <t>Item ordering cost (C</t>
    </r>
    <r>
      <rPr>
        <vertAlign val="subscript"/>
        <sz val="11"/>
        <color theme="1"/>
        <rFont val="Calibri"/>
        <family val="2"/>
        <scheme val="minor"/>
      </rPr>
      <t>oj</t>
    </r>
    <r>
      <rPr>
        <sz val="11"/>
        <color theme="1"/>
        <rFont val="Calibri"/>
        <family val="2"/>
        <scheme val="minor"/>
      </rPr>
      <t>)</t>
    </r>
  </si>
  <si>
    <r>
      <t>Item acquisition cost (C</t>
    </r>
    <r>
      <rPr>
        <vertAlign val="subscript"/>
        <sz val="11"/>
        <color theme="1"/>
        <rFont val="Calibri"/>
        <family val="2"/>
        <scheme val="minor"/>
      </rPr>
      <t>uj</t>
    </r>
    <r>
      <rPr>
        <sz val="11"/>
        <color theme="1"/>
        <rFont val="Calibri"/>
        <family val="2"/>
        <scheme val="minor"/>
      </rPr>
      <t>)</t>
    </r>
  </si>
  <si>
    <t>rank by Equation on slide 28</t>
  </si>
  <si>
    <r>
      <t>Rounded order frequency factor (l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)</t>
    </r>
  </si>
  <si>
    <t>Order frequency factor (lj)</t>
  </si>
  <si>
    <t>Joint Ordering - Examples</t>
  </si>
  <si>
    <t xml:space="preserve">1) Joint ordering of all items </t>
  </si>
  <si>
    <t>Total cost</t>
  </si>
  <si>
    <t>2) Joint ordering of a subset of items</t>
  </si>
  <si>
    <r>
      <t>Item holding cost (C</t>
    </r>
    <r>
      <rPr>
        <vertAlign val="subscript"/>
        <sz val="11"/>
        <color theme="1"/>
        <rFont val="Calibri"/>
        <family val="2"/>
        <scheme val="minor"/>
      </rPr>
      <t>hj</t>
    </r>
    <r>
      <rPr>
        <sz val="11"/>
        <color theme="1"/>
        <rFont val="Calibri"/>
        <family val="2"/>
        <scheme val="minor"/>
      </rPr>
      <t>) - 20% x C</t>
    </r>
    <r>
      <rPr>
        <vertAlign val="subscript"/>
        <sz val="11"/>
        <color theme="1"/>
        <rFont val="Calibri"/>
        <family val="2"/>
        <scheme val="minor"/>
      </rPr>
      <t>uj</t>
    </r>
  </si>
  <si>
    <t>EOQ for individual items</t>
  </si>
  <si>
    <r>
      <t>Fixed ordering cost (C</t>
    </r>
    <r>
      <rPr>
        <vertAlign val="sub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)</t>
    </r>
  </si>
  <si>
    <r>
      <t>Q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=D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l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/n*</t>
    </r>
  </si>
  <si>
    <r>
      <t>Q=D</t>
    </r>
    <r>
      <rPr>
        <vertAlign val="subscript"/>
        <sz val="11"/>
        <rFont val="Calibri"/>
        <family val="2"/>
        <scheme val="minor"/>
      </rPr>
      <t>j</t>
    </r>
    <r>
      <rPr>
        <sz val="11"/>
        <rFont val="Calibri"/>
        <family val="2"/>
        <scheme val="minor"/>
      </rPr>
      <t>/n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</si>
</sst>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0.00000"/>
    <numFmt numFmtId="166" formatCode="0.000"/>
    <numFmt numFmtId="167" formatCode="0.0"/>
    <numFmt numFmtId="168" formatCode="[$$-409]#,##0"/>
    <numFmt numFmtId="170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6B7D7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39">
    <xf numFmtId="0" fontId="0" fillId="0" borderId="0" xfId="0"/>
    <xf numFmtId="0" fontId="8" fillId="4" borderId="1" xfId="170" applyFont="1" applyFill="1" applyBorder="1" applyAlignment="1">
      <alignment horizontal="center"/>
    </xf>
    <xf numFmtId="0" fontId="9" fillId="0" borderId="0" xfId="77" applyFont="1"/>
    <xf numFmtId="0" fontId="3" fillId="0" borderId="0" xfId="0" applyFont="1" applyBorder="1"/>
    <xf numFmtId="0" fontId="9" fillId="0" borderId="0" xfId="77" applyFont="1" applyAlignment="1">
      <alignment horizontal="center"/>
    </xf>
    <xf numFmtId="0" fontId="9" fillId="0" borderId="0" xfId="77" applyFont="1" applyFill="1"/>
    <xf numFmtId="0" fontId="3" fillId="0" borderId="0" xfId="0" applyFont="1" applyFill="1"/>
    <xf numFmtId="0" fontId="9" fillId="0" borderId="0" xfId="0" applyFont="1" applyFill="1"/>
    <xf numFmtId="165" fontId="3" fillId="0" borderId="0" xfId="0" applyNumberFormat="1" applyFont="1" applyFill="1"/>
    <xf numFmtId="166" fontId="3" fillId="0" borderId="0" xfId="0" applyNumberFormat="1" applyFont="1" applyFill="1"/>
    <xf numFmtId="166" fontId="9" fillId="0" borderId="0" xfId="77" applyNumberFormat="1" applyFont="1"/>
    <xf numFmtId="0" fontId="11" fillId="0" borderId="0" xfId="0" applyFont="1"/>
    <xf numFmtId="0" fontId="3" fillId="5" borderId="1" xfId="0" applyFont="1" applyFill="1" applyBorder="1"/>
    <xf numFmtId="167" fontId="9" fillId="5" borderId="1" xfId="77" applyNumberFormat="1" applyFont="1" applyFill="1" applyBorder="1" applyAlignment="1">
      <alignment horizontal="center"/>
    </xf>
    <xf numFmtId="0" fontId="9" fillId="5" borderId="1" xfId="77" applyFont="1" applyFill="1" applyBorder="1"/>
    <xf numFmtId="0" fontId="15" fillId="0" borderId="0" xfId="77" applyFont="1"/>
    <xf numFmtId="0" fontId="16" fillId="0" borderId="0" xfId="77" applyFont="1"/>
    <xf numFmtId="0" fontId="17" fillId="0" borderId="0" xfId="77" applyFont="1"/>
    <xf numFmtId="0" fontId="9" fillId="0" borderId="1" xfId="77" applyFont="1" applyFill="1" applyBorder="1"/>
    <xf numFmtId="0" fontId="9" fillId="0" borderId="1" xfId="77" applyFont="1" applyFill="1" applyBorder="1" applyAlignment="1">
      <alignment horizontal="center"/>
    </xf>
    <xf numFmtId="0" fontId="3" fillId="0" borderId="1" xfId="0" applyFont="1" applyFill="1" applyBorder="1"/>
    <xf numFmtId="168" fontId="18" fillId="2" borderId="1" xfId="77" applyNumberFormat="1" applyFont="1" applyFill="1" applyBorder="1" applyAlignment="1">
      <alignment horizontal="center"/>
    </xf>
    <xf numFmtId="0" fontId="3" fillId="6" borderId="1" xfId="0" applyFont="1" applyFill="1" applyBorder="1"/>
    <xf numFmtId="167" fontId="9" fillId="6" borderId="1" xfId="77" applyNumberFormat="1" applyFont="1" applyFill="1" applyBorder="1" applyAlignment="1">
      <alignment horizontal="center"/>
    </xf>
    <xf numFmtId="0" fontId="9" fillId="6" borderId="1" xfId="77" applyFont="1" applyFill="1" applyBorder="1"/>
    <xf numFmtId="168" fontId="9" fillId="6" borderId="1" xfId="77" applyNumberFormat="1" applyFont="1" applyFill="1" applyBorder="1" applyAlignment="1">
      <alignment horizontal="center"/>
    </xf>
    <xf numFmtId="0" fontId="2" fillId="0" borderId="1" xfId="0" applyFont="1" applyFill="1" applyBorder="1"/>
    <xf numFmtId="0" fontId="9" fillId="0" borderId="0" xfId="77" applyFont="1" applyFill="1" applyBorder="1" applyAlignment="1">
      <alignment horizontal="center"/>
    </xf>
    <xf numFmtId="0" fontId="19" fillId="0" borderId="0" xfId="0" applyFont="1" applyFill="1" applyBorder="1"/>
    <xf numFmtId="167" fontId="9" fillId="0" borderId="0" xfId="77" applyNumberFormat="1" applyFont="1" applyFill="1" applyBorder="1" applyAlignment="1">
      <alignment horizontal="center"/>
    </xf>
    <xf numFmtId="168" fontId="9" fillId="0" borderId="0" xfId="77" applyNumberFormat="1" applyFont="1" applyFill="1" applyBorder="1" applyAlignment="1">
      <alignment horizontal="center"/>
    </xf>
    <xf numFmtId="168" fontId="9" fillId="6" borderId="2" xfId="77" applyNumberFormat="1" applyFont="1" applyFill="1" applyBorder="1" applyAlignment="1">
      <alignment horizontal="center"/>
    </xf>
    <xf numFmtId="165" fontId="18" fillId="2" borderId="1" xfId="77" applyNumberFormat="1" applyFont="1" applyFill="1" applyBorder="1" applyAlignment="1">
      <alignment horizontal="center"/>
    </xf>
    <xf numFmtId="0" fontId="10" fillId="0" borderId="0" xfId="77" applyFont="1" applyFill="1" applyBorder="1"/>
    <xf numFmtId="9" fontId="9" fillId="0" borderId="0" xfId="186" applyFont="1" applyFill="1" applyBorder="1"/>
    <xf numFmtId="0" fontId="9" fillId="0" borderId="0" xfId="77" applyFont="1" applyFill="1" applyBorder="1"/>
    <xf numFmtId="170" fontId="9" fillId="0" borderId="1" xfId="185" applyNumberFormat="1" applyFont="1" applyFill="1" applyBorder="1" applyAlignment="1">
      <alignment horizontal="center"/>
    </xf>
    <xf numFmtId="170" fontId="9" fillId="3" borderId="1" xfId="185" applyNumberFormat="1" applyFont="1" applyFill="1" applyBorder="1" applyAlignment="1">
      <alignment horizontal="center"/>
    </xf>
    <xf numFmtId="0" fontId="9" fillId="3" borderId="1" xfId="77" applyFont="1" applyFill="1" applyBorder="1"/>
  </cellXfs>
  <cellStyles count="187">
    <cellStyle name="Currency" xfId="18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77" xr:uid="{00000000-0005-0000-0000-0000B8000000}"/>
    <cellStyle name="Normal 3" xfId="170" xr:uid="{00000000-0005-0000-0000-0000B9000000}"/>
    <cellStyle name="Percent" xfId="186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210416</xdr:colOff>
          <xdr:row>14</xdr:row>
          <xdr:rowOff>63788</xdr:rowOff>
        </xdr:from>
        <xdr:to>
          <xdr:col>8</xdr:col>
          <xdr:colOff>758485</xdr:colOff>
          <xdr:row>21</xdr:row>
          <xdr:rowOff>6350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DB0A509-F8A1-4607-8614-B46B75AAD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220807</xdr:colOff>
          <xdr:row>23</xdr:row>
          <xdr:rowOff>226579</xdr:rowOff>
        </xdr:from>
        <xdr:to>
          <xdr:col>8</xdr:col>
          <xdr:colOff>819412</xdr:colOff>
          <xdr:row>31</xdr:row>
          <xdr:rowOff>167697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753E63E-C7E8-469C-86C0-CB4239D22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43296</xdr:colOff>
          <xdr:row>21</xdr:row>
          <xdr:rowOff>124114</xdr:rowOff>
        </xdr:from>
        <xdr:to>
          <xdr:col>4</xdr:col>
          <xdr:colOff>581054</xdr:colOff>
          <xdr:row>24</xdr:row>
          <xdr:rowOff>101023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9F05406D-5EFC-4348-993C-145EE9F72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698831</xdr:colOff>
          <xdr:row>23</xdr:row>
          <xdr:rowOff>135659</xdr:rowOff>
        </xdr:from>
        <xdr:to>
          <xdr:col>6</xdr:col>
          <xdr:colOff>154133</xdr:colOff>
          <xdr:row>27</xdr:row>
          <xdr:rowOff>866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7D6C504D-5866-4EEA-B10A-DA08BBC50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317500</xdr:colOff>
      <xdr:row>22</xdr:row>
      <xdr:rowOff>141432</xdr:rowOff>
    </xdr:from>
    <xdr:to>
      <xdr:col>4</xdr:col>
      <xdr:colOff>25977</xdr:colOff>
      <xdr:row>23</xdr:row>
      <xdr:rowOff>187613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E2B7C1-A2DC-43DE-B990-5220D37D06F4}"/>
            </a:ext>
          </a:extLst>
        </xdr:cNvPr>
        <xdr:cNvCxnSpPr/>
      </xdr:nvCxnSpPr>
      <xdr:spPr>
        <a:xfrm flipH="1">
          <a:off x="4289136" y="4563341"/>
          <a:ext cx="545523" cy="2337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77932</xdr:colOff>
      <xdr:row>25</xdr:row>
      <xdr:rowOff>86591</xdr:rowOff>
    </xdr:from>
    <xdr:to>
      <xdr:col>4</xdr:col>
      <xdr:colOff>571500</xdr:colOff>
      <xdr:row>25</xdr:row>
      <xdr:rowOff>86591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288CA70-2821-4060-9691-1572679E6B4B}"/>
            </a:ext>
          </a:extLst>
        </xdr:cNvPr>
        <xdr:cNvCxnSpPr/>
      </xdr:nvCxnSpPr>
      <xdr:spPr>
        <a:xfrm flipH="1">
          <a:off x="4886614" y="5117523"/>
          <a:ext cx="493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112569</xdr:colOff>
      <xdr:row>27</xdr:row>
      <xdr:rowOff>83705</xdr:rowOff>
    </xdr:from>
    <xdr:to>
      <xdr:col>6</xdr:col>
      <xdr:colOff>95250</xdr:colOff>
      <xdr:row>27</xdr:row>
      <xdr:rowOff>101023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0FA186-1C2C-4A1B-9936-2C6EBD052E42}"/>
            </a:ext>
          </a:extLst>
        </xdr:cNvPr>
        <xdr:cNvCxnSpPr/>
      </xdr:nvCxnSpPr>
      <xdr:spPr>
        <a:xfrm flipH="1">
          <a:off x="3120160" y="5515841"/>
          <a:ext cx="4165022" cy="1731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abSelected="1" zoomScale="110" zoomScaleNormal="110" zoomScalePageLayoutView="150" workbookViewId="0">
      <selection activeCell="F5" sqref="F5"/>
    </sheetView>
  </sheetViews>
  <sheetFormatPr defaultColWidth="10.7890625" defaultRowHeight="14.75" x14ac:dyDescent="0.75"/>
  <cols>
    <col min="1" max="1" width="28.5" style="2" bestFit="1" customWidth="1"/>
    <col min="2" max="2" width="11" style="2" bestFit="1" customWidth="1"/>
    <col min="3" max="3" width="12.6640625" style="2" bestFit="1" customWidth="1"/>
    <col min="4" max="4" width="11" style="2" bestFit="1" customWidth="1"/>
    <col min="5" max="5" width="12" style="2" bestFit="1" customWidth="1"/>
    <col min="6" max="6" width="19.25" style="2" bestFit="1" customWidth="1"/>
    <col min="7" max="7" width="7.625" style="2" customWidth="1"/>
    <col min="8" max="16384" width="10.7890625" style="2"/>
  </cols>
  <sheetData>
    <row r="1" spans="1:10" s="17" customFormat="1" ht="18.5" x14ac:dyDescent="0.9">
      <c r="A1" s="16" t="s">
        <v>18</v>
      </c>
    </row>
    <row r="2" spans="1:10" x14ac:dyDescent="0.75">
      <c r="A2" s="18" t="s">
        <v>1</v>
      </c>
      <c r="B2" s="1" t="s">
        <v>9</v>
      </c>
      <c r="C2" s="1" t="s">
        <v>10</v>
      </c>
      <c r="D2" s="1" t="s">
        <v>11</v>
      </c>
      <c r="F2" s="15"/>
    </row>
    <row r="3" spans="1:10" ht="16.75" x14ac:dyDescent="0.95">
      <c r="A3" s="20" t="s">
        <v>12</v>
      </c>
      <c r="B3" s="19">
        <v>12000</v>
      </c>
      <c r="C3" s="19">
        <v>1200</v>
      </c>
      <c r="D3" s="19">
        <v>120</v>
      </c>
    </row>
    <row r="4" spans="1:10" ht="16.75" x14ac:dyDescent="0.95">
      <c r="A4" s="20" t="s">
        <v>13</v>
      </c>
      <c r="B4" s="36">
        <v>1000</v>
      </c>
      <c r="C4" s="36">
        <v>1000</v>
      </c>
      <c r="D4" s="36">
        <v>1000</v>
      </c>
    </row>
    <row r="5" spans="1:10" ht="16.75" x14ac:dyDescent="0.95">
      <c r="A5" s="20" t="s">
        <v>14</v>
      </c>
      <c r="B5" s="36">
        <v>500</v>
      </c>
      <c r="C5" s="36">
        <v>500</v>
      </c>
      <c r="D5" s="36">
        <v>500</v>
      </c>
    </row>
    <row r="6" spans="1:10" ht="16.75" x14ac:dyDescent="0.95">
      <c r="A6" s="26" t="s">
        <v>22</v>
      </c>
      <c r="B6" s="36">
        <f>B5*20%</f>
        <v>100</v>
      </c>
      <c r="C6" s="36">
        <f t="shared" ref="C6:D6" si="0">C5*20%</f>
        <v>100</v>
      </c>
      <c r="D6" s="36">
        <f t="shared" si="0"/>
        <v>100</v>
      </c>
      <c r="F6" s="33"/>
      <c r="G6" s="34"/>
      <c r="H6" s="35"/>
    </row>
    <row r="7" spans="1:10" x14ac:dyDescent="0.75">
      <c r="A7" s="3"/>
      <c r="B7" s="4"/>
      <c r="C7" s="4"/>
      <c r="D7" s="4"/>
    </row>
    <row r="8" spans="1:10" ht="16.75" x14ac:dyDescent="0.95">
      <c r="A8" s="38" t="s">
        <v>24</v>
      </c>
      <c r="B8" s="37">
        <v>4000</v>
      </c>
      <c r="C8" s="4"/>
      <c r="D8" s="4"/>
      <c r="G8" s="5"/>
      <c r="H8" s="5"/>
      <c r="I8" s="5"/>
      <c r="J8" s="5"/>
    </row>
    <row r="9" spans="1:10" x14ac:dyDescent="0.75">
      <c r="A9" s="3"/>
      <c r="B9" s="4"/>
      <c r="C9" s="4"/>
      <c r="D9" s="4"/>
      <c r="G9" s="6"/>
      <c r="H9" s="6"/>
      <c r="I9" s="6"/>
      <c r="J9" s="6"/>
    </row>
    <row r="10" spans="1:10" ht="18.5" x14ac:dyDescent="0.9">
      <c r="A10" s="28" t="s">
        <v>23</v>
      </c>
      <c r="B10" s="27"/>
      <c r="C10" s="27"/>
      <c r="D10" s="27"/>
      <c r="G10" s="6"/>
      <c r="H10" s="6"/>
      <c r="I10" s="8"/>
      <c r="J10" s="6"/>
    </row>
    <row r="11" spans="1:10" x14ac:dyDescent="0.75">
      <c r="A11" s="12" t="s">
        <v>0</v>
      </c>
      <c r="B11" s="13">
        <f>SQRT(2*B3*(B4+$B$8)/B6)</f>
        <v>1095.4451150103323</v>
      </c>
      <c r="C11" s="13">
        <f>SQRT(2*C3*(C4+$B$8)/C6)</f>
        <v>346.41016151377545</v>
      </c>
      <c r="D11" s="13">
        <f>SQRT(2*D3*(D4+$B$8)/D6)</f>
        <v>109.54451150103323</v>
      </c>
      <c r="G11" s="6"/>
      <c r="H11" s="6"/>
      <c r="I11" s="6"/>
      <c r="J11" s="6"/>
    </row>
    <row r="12" spans="1:10" x14ac:dyDescent="0.75">
      <c r="A12" s="22" t="s">
        <v>2</v>
      </c>
      <c r="B12" s="23">
        <f>B3/B11</f>
        <v>10.954451150103322</v>
      </c>
      <c r="C12" s="23">
        <f>C3/C11</f>
        <v>3.4641016151377548</v>
      </c>
      <c r="D12" s="23">
        <f>D3/D11</f>
        <v>1.0954451150103321</v>
      </c>
      <c r="G12" s="6"/>
      <c r="H12" s="6"/>
      <c r="I12" s="6"/>
      <c r="J12" s="6"/>
    </row>
    <row r="13" spans="1:10" x14ac:dyDescent="0.75">
      <c r="A13" s="24" t="s">
        <v>3</v>
      </c>
      <c r="B13" s="25">
        <f>B6*B11/2</f>
        <v>54772.255750516619</v>
      </c>
      <c r="C13" s="25">
        <f>C6*C11/2</f>
        <v>17320.508075688773</v>
      </c>
      <c r="D13" s="25">
        <f>D6*D11/2</f>
        <v>5477.2255750516615</v>
      </c>
      <c r="F13" s="32" t="s">
        <v>20</v>
      </c>
      <c r="G13" s="6"/>
      <c r="H13" s="6"/>
      <c r="I13" s="6"/>
      <c r="J13" s="6"/>
    </row>
    <row r="14" spans="1:10" x14ac:dyDescent="0.75">
      <c r="A14" s="24" t="s">
        <v>4</v>
      </c>
      <c r="B14" s="25">
        <f>(B4+$B$8)*B12</f>
        <v>54772.255750516611</v>
      </c>
      <c r="C14" s="25">
        <f>(C4+$B$8)*C12</f>
        <v>17320.508075688773</v>
      </c>
      <c r="D14" s="25">
        <f>(D4+$B$8)*D12</f>
        <v>5477.2255750516606</v>
      </c>
      <c r="F14" s="21">
        <f>SUM(B13:D14)</f>
        <v>155139.97880251409</v>
      </c>
      <c r="G14" s="7"/>
      <c r="H14" s="6"/>
      <c r="I14" s="6"/>
      <c r="J14" s="6"/>
    </row>
    <row r="15" spans="1:10" x14ac:dyDescent="0.75">
      <c r="G15" s="7"/>
      <c r="H15" s="6"/>
      <c r="I15" s="6"/>
      <c r="J15" s="6"/>
    </row>
    <row r="16" spans="1:10" x14ac:dyDescent="0.75">
      <c r="G16" s="7"/>
      <c r="H16" s="6"/>
      <c r="I16" s="6"/>
      <c r="J16" s="6"/>
    </row>
    <row r="17" spans="1:10" ht="18.5" x14ac:dyDescent="0.9">
      <c r="A17" s="28" t="s">
        <v>19</v>
      </c>
    </row>
    <row r="18" spans="1:10" x14ac:dyDescent="0.75">
      <c r="A18" s="12" t="s">
        <v>6</v>
      </c>
      <c r="B18" s="13">
        <f>SQRT(SUMPRODUCT(B3:D3,B6:D6)/(2*(B8+SUM(B4:D4))))</f>
        <v>9.7541200086351783</v>
      </c>
      <c r="C18" s="29"/>
      <c r="D18" s="29"/>
      <c r="G18" s="7"/>
      <c r="H18" s="8"/>
      <c r="I18" s="8"/>
      <c r="J18" s="8"/>
    </row>
    <row r="19" spans="1:10" ht="16.75" x14ac:dyDescent="0.95">
      <c r="A19" s="14" t="s">
        <v>26</v>
      </c>
      <c r="B19" s="13">
        <f>B3/$B$18</f>
        <v>1230.2493704584911</v>
      </c>
      <c r="C19" s="13">
        <f>C3/$B$18</f>
        <v>123.02493704584911</v>
      </c>
      <c r="D19" s="13">
        <f>D3/$B$18</f>
        <v>12.302493704584911</v>
      </c>
      <c r="G19" s="7"/>
      <c r="H19" s="8"/>
      <c r="I19" s="8"/>
      <c r="J19" s="8"/>
    </row>
    <row r="20" spans="1:10" x14ac:dyDescent="0.75">
      <c r="A20" s="24" t="s">
        <v>5</v>
      </c>
      <c r="B20" s="31">
        <f>B18*(B8+SUM(B4:D4))</f>
        <v>68278.840060446251</v>
      </c>
      <c r="C20" s="30"/>
      <c r="D20" s="30"/>
      <c r="F20" s="32" t="s">
        <v>20</v>
      </c>
      <c r="G20" s="6"/>
      <c r="H20" s="6"/>
      <c r="I20" s="6"/>
      <c r="J20" s="6"/>
    </row>
    <row r="21" spans="1:10" x14ac:dyDescent="0.75">
      <c r="A21" s="24" t="s">
        <v>3</v>
      </c>
      <c r="B21" s="25">
        <f>B6*B19/2</f>
        <v>61512.468522924552</v>
      </c>
      <c r="C21" s="25">
        <f>C6*C19/2</f>
        <v>6151.2468522924555</v>
      </c>
      <c r="D21" s="25">
        <f>D6*D19/2</f>
        <v>615.12468522924553</v>
      </c>
      <c r="F21" s="21">
        <f>B20+SUM(B21:D21)</f>
        <v>136557.6801208925</v>
      </c>
      <c r="G21" s="6"/>
      <c r="H21" s="6"/>
      <c r="I21" s="6"/>
      <c r="J21" s="6"/>
    </row>
    <row r="22" spans="1:10" x14ac:dyDescent="0.75">
      <c r="G22" s="7"/>
      <c r="H22" s="6"/>
      <c r="I22" s="6"/>
      <c r="J22" s="6"/>
    </row>
    <row r="23" spans="1:10" x14ac:dyDescent="0.75">
      <c r="G23" s="6"/>
      <c r="H23" s="6"/>
      <c r="I23" s="6"/>
      <c r="J23" s="6"/>
    </row>
    <row r="24" spans="1:10" ht="18.5" x14ac:dyDescent="0.9">
      <c r="A24" s="28" t="s">
        <v>21</v>
      </c>
      <c r="B24" s="27"/>
      <c r="C24" s="27"/>
      <c r="D24" s="27"/>
      <c r="G24" s="6"/>
      <c r="H24" s="6"/>
      <c r="I24" s="8"/>
      <c r="J24" s="6"/>
    </row>
    <row r="25" spans="1:10" x14ac:dyDescent="0.75">
      <c r="A25" s="12" t="s">
        <v>15</v>
      </c>
      <c r="B25" s="13">
        <f>B3*B6/B4</f>
        <v>1200</v>
      </c>
      <c r="C25" s="13">
        <f t="shared" ref="C25:D25" si="1">C3*C6/C4</f>
        <v>120</v>
      </c>
      <c r="D25" s="13">
        <f t="shared" si="1"/>
        <v>12</v>
      </c>
      <c r="G25" s="6"/>
      <c r="H25" s="6"/>
      <c r="I25" s="6"/>
      <c r="J25" s="6"/>
    </row>
    <row r="26" spans="1:10" x14ac:dyDescent="0.75">
      <c r="A26" s="12" t="s">
        <v>17</v>
      </c>
      <c r="B26" s="13">
        <v>1</v>
      </c>
      <c r="C26" s="13">
        <f>SQRT($B$3*$B$6/($B$8+$B$4)*C4/(C3*C6))</f>
        <v>1.4142135623730951</v>
      </c>
      <c r="D26" s="13">
        <f>SQRT($B$3*$B$6/($B$8+$B$4)*D4/(D3*D6))</f>
        <v>4.4721359549995796</v>
      </c>
      <c r="G26" s="6"/>
      <c r="H26" s="6"/>
      <c r="I26" s="6"/>
      <c r="J26" s="6"/>
    </row>
    <row r="27" spans="1:10" ht="16.75" x14ac:dyDescent="0.95">
      <c r="A27" s="14" t="s">
        <v>16</v>
      </c>
      <c r="B27" s="13">
        <v>1</v>
      </c>
      <c r="C27" s="13">
        <v>2</v>
      </c>
      <c r="D27" s="13">
        <v>5</v>
      </c>
      <c r="G27" s="6"/>
      <c r="H27" s="8"/>
      <c r="I27" s="6"/>
      <c r="J27" s="6"/>
    </row>
    <row r="28" spans="1:10" x14ac:dyDescent="0.75">
      <c r="A28" s="14" t="s">
        <v>7</v>
      </c>
      <c r="B28" s="13">
        <f>SQRT(SUMPRODUCT(B3:D3,B6:D6,B27:D27)/(2*(B8+SUMPRODUCT(1/B27:D27,B4:D4))))</f>
        <v>11.470786693528087</v>
      </c>
      <c r="C28" s="29"/>
      <c r="D28" s="29"/>
      <c r="G28" s="6"/>
      <c r="H28" s="9"/>
      <c r="I28" s="6"/>
      <c r="J28" s="6"/>
    </row>
    <row r="29" spans="1:10" ht="16.75" x14ac:dyDescent="0.95">
      <c r="A29" s="14" t="s">
        <v>25</v>
      </c>
      <c r="B29" s="13">
        <f>B3*B27/$B$28</f>
        <v>1046.1357464497619</v>
      </c>
      <c r="C29" s="13">
        <f t="shared" ref="C29:D29" si="2">C3*C27/$B$28</f>
        <v>209.22714928995237</v>
      </c>
      <c r="D29" s="13">
        <f t="shared" si="2"/>
        <v>52.306787322488091</v>
      </c>
      <c r="G29" s="7"/>
      <c r="H29" s="9"/>
      <c r="I29" s="9"/>
      <c r="J29" s="9"/>
    </row>
    <row r="30" spans="1:10" x14ac:dyDescent="0.75">
      <c r="A30" s="24" t="s">
        <v>8</v>
      </c>
      <c r="B30" s="23">
        <f>$B$28/B27</f>
        <v>11.470786693528087</v>
      </c>
      <c r="C30" s="23">
        <f>$B$28/C27</f>
        <v>5.7353933467640434</v>
      </c>
      <c r="D30" s="23">
        <f>$B$28/D27</f>
        <v>2.2941573387056176</v>
      </c>
      <c r="E30" s="30"/>
      <c r="G30" s="7"/>
      <c r="H30" s="8"/>
      <c r="I30" s="8"/>
      <c r="J30" s="8"/>
    </row>
    <row r="31" spans="1:10" x14ac:dyDescent="0.75">
      <c r="A31" s="24" t="s">
        <v>5</v>
      </c>
      <c r="B31" s="31">
        <f>$B$8*B28+SUMPRODUCT(B30:D30,B4:D4)</f>
        <v>65383.484153110097</v>
      </c>
      <c r="C31" s="30"/>
      <c r="D31" s="30"/>
      <c r="E31" s="30"/>
      <c r="F31" s="32" t="s">
        <v>20</v>
      </c>
      <c r="G31" s="7"/>
      <c r="H31" s="8"/>
      <c r="I31" s="8"/>
      <c r="J31" s="8"/>
    </row>
    <row r="32" spans="1:10" x14ac:dyDescent="0.75">
      <c r="A32" s="24" t="s">
        <v>3</v>
      </c>
      <c r="B32" s="25">
        <f>B29/2*B6</f>
        <v>52306.787322488097</v>
      </c>
      <c r="C32" s="25">
        <f>C29/2*C6</f>
        <v>10461.357464497618</v>
      </c>
      <c r="D32" s="25">
        <f>D29/2*D6</f>
        <v>2615.3393661244045</v>
      </c>
      <c r="E32" s="30"/>
      <c r="F32" s="21">
        <f>SUM(B32:D32)+B31</f>
        <v>130766.96830622022</v>
      </c>
      <c r="G32" s="7"/>
      <c r="H32" s="8"/>
      <c r="I32" s="8"/>
      <c r="J32" s="8"/>
    </row>
    <row r="33" spans="1:10" x14ac:dyDescent="0.75">
      <c r="E33" s="5"/>
      <c r="G33" s="6"/>
      <c r="H33" s="9"/>
      <c r="I33" s="9"/>
      <c r="J33" s="9"/>
    </row>
    <row r="34" spans="1:10" x14ac:dyDescent="0.75">
      <c r="G34" s="6"/>
      <c r="H34" s="9"/>
      <c r="I34" s="9"/>
      <c r="J34" s="9"/>
    </row>
    <row r="35" spans="1:10" x14ac:dyDescent="0.75">
      <c r="B35" s="10"/>
      <c r="C35" s="10"/>
      <c r="D35" s="10"/>
      <c r="E35" s="10"/>
      <c r="G35" s="6"/>
      <c r="H35" s="9"/>
      <c r="I35" s="9"/>
      <c r="J35" s="9"/>
    </row>
    <row r="36" spans="1:10" x14ac:dyDescent="0.75">
      <c r="B36" s="10"/>
      <c r="C36" s="10"/>
      <c r="D36" s="10"/>
      <c r="E36" s="10"/>
      <c r="G36" s="5"/>
      <c r="H36" s="5"/>
      <c r="I36" s="5"/>
      <c r="J36" s="5"/>
    </row>
    <row r="37" spans="1:10" x14ac:dyDescent="0.75">
      <c r="G37" s="5"/>
      <c r="H37" s="5"/>
      <c r="I37" s="5"/>
      <c r="J37" s="5"/>
    </row>
    <row r="38" spans="1:10" x14ac:dyDescent="0.75">
      <c r="G38" s="5"/>
      <c r="H38" s="5"/>
      <c r="I38" s="5"/>
      <c r="J38" s="5"/>
    </row>
    <row r="39" spans="1:10" x14ac:dyDescent="0.75">
      <c r="G39" s="5"/>
      <c r="H39" s="5"/>
      <c r="I39" s="5"/>
      <c r="J39" s="5"/>
    </row>
    <row r="40" spans="1:10" x14ac:dyDescent="0.75">
      <c r="G40" s="5"/>
      <c r="H40" s="5"/>
      <c r="I40" s="5"/>
      <c r="J40" s="5"/>
    </row>
    <row r="41" spans="1:10" x14ac:dyDescent="0.75">
      <c r="A41" s="11"/>
      <c r="G41" s="5"/>
      <c r="H41" s="5"/>
      <c r="I41" s="5"/>
      <c r="J41" s="5"/>
    </row>
    <row r="42" spans="1:10" x14ac:dyDescent="0.75">
      <c r="G42" s="5"/>
      <c r="H42" s="5"/>
      <c r="I42" s="5"/>
      <c r="J42" s="5"/>
    </row>
    <row r="43" spans="1:10" x14ac:dyDescent="0.75">
      <c r="G43" s="5"/>
      <c r="H43" s="5"/>
      <c r="I43" s="5"/>
      <c r="J43" s="5"/>
    </row>
    <row r="44" spans="1:10" x14ac:dyDescent="0.75">
      <c r="G44" s="5"/>
      <c r="H44" s="5"/>
      <c r="I44" s="5"/>
      <c r="J44" s="5"/>
    </row>
  </sheetData>
  <pageMargins left="0.78740157499999996" right="0.78740157499999996" top="0.984251969" bottom="0.984251969" header="0.4921259845" footer="0.492125984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shapeId="5121" r:id="rId3">
          <objectPr defaultSize="0" autoPict="0" r:id="rId4">
            <anchor moveWithCells="1">
              <from>
                <xdr:col>6</xdr:col>
                <xdr:colOff>209550</xdr:colOff>
                <xdr:row>14</xdr:row>
                <xdr:rowOff>63500</xdr:rowOff>
              </from>
              <to>
                <xdr:col>8</xdr:col>
                <xdr:colOff>758825</xdr:colOff>
                <xdr:row>21</xdr:row>
                <xdr:rowOff>6350</xdr:rowOff>
              </to>
            </anchor>
          </objectPr>
        </oleObject>
      </mc:Choice>
      <mc:Fallback>
        <oleObject shapeId="5121" r:id="rId3"/>
      </mc:Fallback>
    </mc:AlternateContent>
    <mc:AlternateContent xmlns:mc="http://schemas.openxmlformats.org/markup-compatibility/2006">
      <mc:Choice Requires="x14">
        <oleObject shapeId="5122" r:id="rId5">
          <objectPr defaultSize="0" autoPict="0" r:id="rId6">
            <anchor moveWithCells="1">
              <from>
                <xdr:col>6</xdr:col>
                <xdr:colOff>222250</xdr:colOff>
                <xdr:row>23</xdr:row>
                <xdr:rowOff>225425</xdr:rowOff>
              </from>
              <to>
                <xdr:col>8</xdr:col>
                <xdr:colOff>819150</xdr:colOff>
                <xdr:row>31</xdr:row>
                <xdr:rowOff>168275</xdr:rowOff>
              </to>
            </anchor>
          </objectPr>
        </oleObject>
      </mc:Choice>
      <mc:Fallback>
        <oleObject shapeId="5122" r:id="rId5"/>
      </mc:Fallback>
    </mc:AlternateContent>
    <mc:AlternateContent xmlns:mc="http://schemas.openxmlformats.org/markup-compatibility/2006">
      <mc:Choice Requires="x14">
        <oleObject shapeId="5123" r:id="rId7">
          <objectPr defaultSize="0" autoPict="0" r:id="rId8">
            <anchor moveWithCells="1">
              <from>
                <xdr:col>4</xdr:col>
                <xdr:colOff>44450</xdr:colOff>
                <xdr:row>21</xdr:row>
                <xdr:rowOff>123825</xdr:rowOff>
              </from>
              <to>
                <xdr:col>4</xdr:col>
                <xdr:colOff>581025</xdr:colOff>
                <xdr:row>24</xdr:row>
                <xdr:rowOff>101600</xdr:rowOff>
              </to>
            </anchor>
          </objectPr>
        </oleObject>
      </mc:Choice>
      <mc:Fallback>
        <oleObject shapeId="5123" r:id="rId7"/>
      </mc:Fallback>
    </mc:AlternateContent>
    <mc:AlternateContent xmlns:mc="http://schemas.openxmlformats.org/markup-compatibility/2006">
      <mc:Choice Requires="x14">
        <oleObject shapeId="5124" r:id="rId9">
          <objectPr defaultSize="0" autoPict="0" r:id="rId10">
            <anchor moveWithCells="1">
              <from>
                <xdr:col>4</xdr:col>
                <xdr:colOff>698500</xdr:colOff>
                <xdr:row>23</xdr:row>
                <xdr:rowOff>136525</xdr:rowOff>
              </from>
              <to>
                <xdr:col>6</xdr:col>
                <xdr:colOff>155575</xdr:colOff>
                <xdr:row>27</xdr:row>
                <xdr:rowOff>0</xdr:rowOff>
              </to>
            </anchor>
          </objectPr>
        </oleObject>
      </mc:Choice>
      <mc:Fallback>
        <oleObject shapeId="5124" r:id="rId9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Joint_ordering 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 Gabali</dc:creator>
  <cp:lastModifiedBy>Yossiri A</cp:lastModifiedBy>
  <dcterms:created xsi:type="dcterms:W3CDTF">2012-09-16T21:12:13Z</dcterms:created>
  <dcterms:modified xsi:type="dcterms:W3CDTF">2021-01-28T23:41:43Z</dcterms:modified>
</cp:coreProperties>
</file>