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E:\PCLS H2022\S5-IM Stochastic\Exercise\"/>
    </mc:Choice>
  </mc:AlternateContent>
  <xr:revisionPtr revIDLastSave="0" documentId="8_{F0495C01-406D-4B72-9369-698015DFA253}" xr6:coauthVersionLast="47" xr6:coauthVersionMax="47" xr10:uidLastSave="{00000000-0000-0000-0000-000000000000}"/>
  <bookViews>
    <workbookView xWindow="-90" yWindow="-90" windowWidth="19380" windowHeight="10065" xr2:uid="{00000000-000D-0000-FFFF-FFFF00000000}"/>
  </bookViews>
  <sheets>
    <sheet name="fixed shortage cost" sheetId="1" r:id="rId1"/>
    <sheet name="unit shortage cost" sheetId="3" r:id="rId2"/>
  </sheets>
  <definedNames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'fixed shortage cost'!$B$10</definedName>
    <definedName name="solver_lhs1" localSheetId="1" hidden="1">'unit shortage cost'!$B$10</definedName>
    <definedName name="solver_lhs2" localSheetId="0" hidden="1">'fixed shortage cost'!$B$10</definedName>
    <definedName name="solver_lhs2" localSheetId="1" hidden="1">'unit shortage cost'!$B$10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1</definedName>
    <definedName name="solver_msl" localSheetId="1" hidden="1">1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6</definedName>
    <definedName name="solver_rhs1" localSheetId="1" hidden="1">6</definedName>
    <definedName name="solver_rhs2" localSheetId="0" hidden="1">-6</definedName>
    <definedName name="solver_rhs2" localSheetId="1" hidden="1">-6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B13" i="3" s="1"/>
  <c r="B14" i="1"/>
  <c r="B15" i="1" s="1"/>
  <c r="B11" i="1"/>
  <c r="B13" i="1" s="1"/>
  <c r="B12" i="3" l="1"/>
  <c r="B12" i="1"/>
  <c r="B15" i="3" l="1"/>
  <c r="B14" i="3"/>
  <c r="B16" i="3" l="1"/>
  <c r="B17" i="3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0" i="1"/>
  <c r="B23" i="3" l="1"/>
  <c r="G23" i="3" s="1"/>
  <c r="B24" i="3"/>
  <c r="G24" i="3" s="1"/>
  <c r="B25" i="3"/>
  <c r="G25" i="3" s="1"/>
  <c r="B26" i="3"/>
  <c r="G26" i="3" s="1"/>
  <c r="B27" i="3"/>
  <c r="G27" i="3" s="1"/>
  <c r="B28" i="3"/>
  <c r="G28" i="3" s="1"/>
  <c r="B29" i="3"/>
  <c r="G29" i="3" s="1"/>
  <c r="B30" i="3"/>
  <c r="G30" i="3" s="1"/>
  <c r="B31" i="3"/>
  <c r="G31" i="3" s="1"/>
  <c r="B32" i="3"/>
  <c r="G32" i="3" s="1"/>
  <c r="B33" i="3"/>
  <c r="G33" i="3" s="1"/>
  <c r="B34" i="3"/>
  <c r="G34" i="3" s="1"/>
  <c r="B35" i="3"/>
  <c r="G35" i="3" s="1"/>
  <c r="B36" i="3"/>
  <c r="G36" i="3" s="1"/>
  <c r="B37" i="3"/>
  <c r="G37" i="3" s="1"/>
  <c r="B38" i="3"/>
  <c r="G38" i="3" s="1"/>
  <c r="B39" i="3"/>
  <c r="G39" i="3" s="1"/>
  <c r="B40" i="3"/>
  <c r="G40" i="3" s="1"/>
  <c r="B41" i="3"/>
  <c r="G41" i="3" s="1"/>
  <c r="B42" i="3"/>
  <c r="G42" i="3" s="1"/>
  <c r="B43" i="3"/>
  <c r="G43" i="3" s="1"/>
  <c r="B44" i="3"/>
  <c r="G44" i="3" s="1"/>
  <c r="B45" i="3"/>
  <c r="G45" i="3" s="1"/>
  <c r="B46" i="3"/>
  <c r="G46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4" i="3"/>
  <c r="G54" i="3" s="1"/>
  <c r="B55" i="3"/>
  <c r="G55" i="3" s="1"/>
  <c r="B56" i="3"/>
  <c r="G56" i="3" s="1"/>
  <c r="B57" i="3"/>
  <c r="G57" i="3" s="1"/>
  <c r="B58" i="3"/>
  <c r="G58" i="3" s="1"/>
  <c r="B59" i="3"/>
  <c r="G59" i="3" s="1"/>
  <c r="B60" i="3"/>
  <c r="G60" i="3" s="1"/>
  <c r="B61" i="3"/>
  <c r="G61" i="3" s="1"/>
  <c r="B62" i="3"/>
  <c r="G62" i="3" s="1"/>
  <c r="B63" i="3"/>
  <c r="G63" i="3" s="1"/>
  <c r="B64" i="3"/>
  <c r="G64" i="3" s="1"/>
  <c r="B65" i="3"/>
  <c r="G65" i="3" s="1"/>
  <c r="B66" i="3"/>
  <c r="G66" i="3" s="1"/>
  <c r="B67" i="3"/>
  <c r="G67" i="3" s="1"/>
  <c r="B68" i="3"/>
  <c r="G68" i="3" s="1"/>
  <c r="B69" i="3"/>
  <c r="G69" i="3" s="1"/>
  <c r="B70" i="3"/>
  <c r="G70" i="3" s="1"/>
  <c r="B71" i="3"/>
  <c r="G71" i="3" s="1"/>
  <c r="B72" i="3"/>
  <c r="G72" i="3" s="1"/>
  <c r="B73" i="3"/>
  <c r="G73" i="3" s="1"/>
  <c r="B74" i="3"/>
  <c r="G74" i="3" s="1"/>
  <c r="B75" i="3"/>
  <c r="G75" i="3" s="1"/>
  <c r="B76" i="3"/>
  <c r="G76" i="3" s="1"/>
  <c r="B77" i="3"/>
  <c r="G77" i="3" s="1"/>
  <c r="B78" i="3"/>
  <c r="G78" i="3" s="1"/>
  <c r="B79" i="3"/>
  <c r="G79" i="3" s="1"/>
  <c r="B80" i="3"/>
  <c r="G80" i="3" s="1"/>
  <c r="B81" i="3"/>
  <c r="G81" i="3" s="1"/>
  <c r="B82" i="3"/>
  <c r="G82" i="3" s="1"/>
  <c r="B83" i="3"/>
  <c r="G83" i="3" s="1"/>
  <c r="B84" i="3"/>
  <c r="G84" i="3" s="1"/>
  <c r="B85" i="3"/>
  <c r="G85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93" i="3"/>
  <c r="G93" i="3" s="1"/>
  <c r="B94" i="3"/>
  <c r="G94" i="3" s="1"/>
  <c r="B95" i="3"/>
  <c r="G95" i="3" s="1"/>
  <c r="B96" i="3"/>
  <c r="G96" i="3" s="1"/>
  <c r="B97" i="3"/>
  <c r="G97" i="3" s="1"/>
  <c r="B98" i="3"/>
  <c r="G98" i="3" s="1"/>
  <c r="B99" i="3"/>
  <c r="G99" i="3" s="1"/>
  <c r="B100" i="3"/>
  <c r="G100" i="3" s="1"/>
  <c r="B101" i="3"/>
  <c r="G101" i="3" s="1"/>
  <c r="B22" i="3"/>
  <c r="G22" i="3" s="1"/>
  <c r="B21" i="1"/>
  <c r="C21" i="1" s="1"/>
  <c r="B22" i="1"/>
  <c r="E22" i="1" s="1"/>
  <c r="B23" i="1"/>
  <c r="C23" i="1" s="1"/>
  <c r="B24" i="1"/>
  <c r="C24" i="1" s="1"/>
  <c r="B25" i="1"/>
  <c r="C25" i="1" s="1"/>
  <c r="B26" i="1"/>
  <c r="E26" i="1" s="1"/>
  <c r="B27" i="1"/>
  <c r="C27" i="1" s="1"/>
  <c r="B28" i="1"/>
  <c r="E28" i="1" s="1"/>
  <c r="B29" i="1"/>
  <c r="C29" i="1" s="1"/>
  <c r="B30" i="1"/>
  <c r="E30" i="1" s="1"/>
  <c r="B31" i="1"/>
  <c r="C31" i="1" s="1"/>
  <c r="B32" i="1"/>
  <c r="C32" i="1" s="1"/>
  <c r="B33" i="1"/>
  <c r="C33" i="1" s="1"/>
  <c r="B34" i="1"/>
  <c r="E34" i="1" s="1"/>
  <c r="B35" i="1"/>
  <c r="C35" i="1" s="1"/>
  <c r="B36" i="1"/>
  <c r="E36" i="1" s="1"/>
  <c r="B37" i="1"/>
  <c r="C37" i="1" s="1"/>
  <c r="B38" i="1"/>
  <c r="E38" i="1" s="1"/>
  <c r="B39" i="1"/>
  <c r="C39" i="1" s="1"/>
  <c r="B40" i="1"/>
  <c r="C40" i="1" s="1"/>
  <c r="B41" i="1"/>
  <c r="C41" i="1" s="1"/>
  <c r="B42" i="1"/>
  <c r="E42" i="1" s="1"/>
  <c r="B43" i="1"/>
  <c r="C43" i="1" s="1"/>
  <c r="B44" i="1"/>
  <c r="E44" i="1" s="1"/>
  <c r="B45" i="1"/>
  <c r="C45" i="1" s="1"/>
  <c r="B46" i="1"/>
  <c r="E46" i="1" s="1"/>
  <c r="B47" i="1"/>
  <c r="C47" i="1" s="1"/>
  <c r="B48" i="1"/>
  <c r="C48" i="1" s="1"/>
  <c r="B49" i="1"/>
  <c r="C49" i="1" s="1"/>
  <c r="B50" i="1"/>
  <c r="E50" i="1" s="1"/>
  <c r="B51" i="1"/>
  <c r="C51" i="1" s="1"/>
  <c r="B52" i="1"/>
  <c r="E52" i="1" s="1"/>
  <c r="B53" i="1"/>
  <c r="C53" i="1" s="1"/>
  <c r="B54" i="1"/>
  <c r="E54" i="1" s="1"/>
  <c r="B55" i="1"/>
  <c r="C55" i="1" s="1"/>
  <c r="B56" i="1"/>
  <c r="C56" i="1" s="1"/>
  <c r="B57" i="1"/>
  <c r="C57" i="1" s="1"/>
  <c r="B58" i="1"/>
  <c r="E58" i="1" s="1"/>
  <c r="B59" i="1"/>
  <c r="C59" i="1" s="1"/>
  <c r="B60" i="1"/>
  <c r="E60" i="1" s="1"/>
  <c r="B61" i="1"/>
  <c r="C61" i="1" s="1"/>
  <c r="B62" i="1"/>
  <c r="E62" i="1" s="1"/>
  <c r="B63" i="1"/>
  <c r="C63" i="1" s="1"/>
  <c r="B64" i="1"/>
  <c r="C64" i="1" s="1"/>
  <c r="B65" i="1"/>
  <c r="C65" i="1" s="1"/>
  <c r="B66" i="1"/>
  <c r="E66" i="1" s="1"/>
  <c r="B67" i="1"/>
  <c r="C67" i="1" s="1"/>
  <c r="B68" i="1"/>
  <c r="E68" i="1" s="1"/>
  <c r="B69" i="1"/>
  <c r="C69" i="1" s="1"/>
  <c r="B70" i="1"/>
  <c r="E70" i="1" s="1"/>
  <c r="B71" i="1"/>
  <c r="C71" i="1" s="1"/>
  <c r="B72" i="1"/>
  <c r="C72" i="1" s="1"/>
  <c r="B73" i="1"/>
  <c r="C73" i="1" s="1"/>
  <c r="B74" i="1"/>
  <c r="E74" i="1" s="1"/>
  <c r="B75" i="1"/>
  <c r="C75" i="1" s="1"/>
  <c r="B76" i="1"/>
  <c r="E76" i="1" s="1"/>
  <c r="B77" i="1"/>
  <c r="C77" i="1" s="1"/>
  <c r="B78" i="1"/>
  <c r="E78" i="1" s="1"/>
  <c r="B79" i="1"/>
  <c r="C79" i="1" s="1"/>
  <c r="B80" i="1"/>
  <c r="C80" i="1" s="1"/>
  <c r="B81" i="1"/>
  <c r="C81" i="1" s="1"/>
  <c r="B82" i="1"/>
  <c r="E82" i="1" s="1"/>
  <c r="B83" i="1"/>
  <c r="C83" i="1" s="1"/>
  <c r="B84" i="1"/>
  <c r="E84" i="1" s="1"/>
  <c r="B85" i="1"/>
  <c r="C85" i="1" s="1"/>
  <c r="B86" i="1"/>
  <c r="E86" i="1" s="1"/>
  <c r="B87" i="1"/>
  <c r="C87" i="1" s="1"/>
  <c r="B88" i="1"/>
  <c r="C88" i="1" s="1"/>
  <c r="B89" i="1"/>
  <c r="C89" i="1" s="1"/>
  <c r="B90" i="1"/>
  <c r="E90" i="1" s="1"/>
  <c r="B91" i="1"/>
  <c r="C91" i="1" s="1"/>
  <c r="B92" i="1"/>
  <c r="E92" i="1" s="1"/>
  <c r="B93" i="1"/>
  <c r="C93" i="1" s="1"/>
  <c r="B94" i="1"/>
  <c r="E94" i="1" s="1"/>
  <c r="B95" i="1"/>
  <c r="C95" i="1" s="1"/>
  <c r="B96" i="1"/>
  <c r="C96" i="1" s="1"/>
  <c r="B97" i="1"/>
  <c r="C97" i="1" s="1"/>
  <c r="B98" i="1"/>
  <c r="E98" i="1" s="1"/>
  <c r="B99" i="1"/>
  <c r="C99" i="1" s="1"/>
  <c r="B20" i="1"/>
  <c r="E20" i="1" s="1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D22" i="3"/>
  <c r="C22" i="3"/>
  <c r="B2" i="3"/>
  <c r="B18" i="3" s="1"/>
  <c r="B19" i="3" s="1"/>
  <c r="E22" i="3" l="1"/>
  <c r="F22" i="3" s="1"/>
  <c r="C60" i="1"/>
  <c r="C52" i="1"/>
  <c r="C44" i="1"/>
  <c r="C36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20" i="1"/>
  <c r="C92" i="1"/>
  <c r="C84" i="1"/>
  <c r="C76" i="1"/>
  <c r="C68" i="1"/>
  <c r="C28" i="1"/>
  <c r="E101" i="3"/>
  <c r="F101" i="3" s="1"/>
  <c r="H101" i="3" s="1"/>
  <c r="I101" i="3" s="1"/>
  <c r="E97" i="3"/>
  <c r="F97" i="3" s="1"/>
  <c r="H97" i="3" s="1"/>
  <c r="I97" i="3" s="1"/>
  <c r="E93" i="3"/>
  <c r="F93" i="3" s="1"/>
  <c r="E89" i="3"/>
  <c r="F89" i="3" s="1"/>
  <c r="H89" i="3" s="1"/>
  <c r="I89" i="3" s="1"/>
  <c r="E85" i="3"/>
  <c r="F85" i="3" s="1"/>
  <c r="H85" i="3" s="1"/>
  <c r="I85" i="3" s="1"/>
  <c r="E81" i="3"/>
  <c r="F81" i="3" s="1"/>
  <c r="H81" i="3" s="1"/>
  <c r="I81" i="3" s="1"/>
  <c r="E77" i="3"/>
  <c r="F77" i="3" s="1"/>
  <c r="H77" i="3" s="1"/>
  <c r="I77" i="3" s="1"/>
  <c r="E73" i="3"/>
  <c r="F73" i="3" s="1"/>
  <c r="H73" i="3" s="1"/>
  <c r="I73" i="3" s="1"/>
  <c r="E69" i="3"/>
  <c r="F69" i="3" s="1"/>
  <c r="H69" i="3" s="1"/>
  <c r="I69" i="3" s="1"/>
  <c r="E65" i="3"/>
  <c r="F65" i="3" s="1"/>
  <c r="H65" i="3" s="1"/>
  <c r="I65" i="3" s="1"/>
  <c r="E61" i="3"/>
  <c r="F61" i="3" s="1"/>
  <c r="H61" i="3" s="1"/>
  <c r="I61" i="3" s="1"/>
  <c r="E57" i="3"/>
  <c r="F57" i="3" s="1"/>
  <c r="H57" i="3" s="1"/>
  <c r="I57" i="3" s="1"/>
  <c r="E55" i="3"/>
  <c r="F55" i="3" s="1"/>
  <c r="H55" i="3" s="1"/>
  <c r="I55" i="3" s="1"/>
  <c r="E51" i="3"/>
  <c r="F51" i="3" s="1"/>
  <c r="H51" i="3" s="1"/>
  <c r="I51" i="3" s="1"/>
  <c r="E47" i="3"/>
  <c r="F47" i="3" s="1"/>
  <c r="H47" i="3" s="1"/>
  <c r="I47" i="3" s="1"/>
  <c r="E43" i="3"/>
  <c r="F43" i="3" s="1"/>
  <c r="H43" i="3" s="1"/>
  <c r="I43" i="3" s="1"/>
  <c r="E39" i="3"/>
  <c r="F39" i="3" s="1"/>
  <c r="H39" i="3" s="1"/>
  <c r="I39" i="3" s="1"/>
  <c r="E35" i="3"/>
  <c r="F35" i="3" s="1"/>
  <c r="H35" i="3" s="1"/>
  <c r="I35" i="3" s="1"/>
  <c r="E33" i="3"/>
  <c r="F33" i="3" s="1"/>
  <c r="H33" i="3" s="1"/>
  <c r="I33" i="3" s="1"/>
  <c r="E29" i="3"/>
  <c r="F29" i="3" s="1"/>
  <c r="H29" i="3" s="1"/>
  <c r="I29" i="3" s="1"/>
  <c r="E25" i="3"/>
  <c r="F25" i="3" s="1"/>
  <c r="H25" i="3" s="1"/>
  <c r="I25" i="3" s="1"/>
  <c r="E99" i="3"/>
  <c r="F99" i="3" s="1"/>
  <c r="H99" i="3" s="1"/>
  <c r="I99" i="3" s="1"/>
  <c r="E95" i="3"/>
  <c r="F95" i="3" s="1"/>
  <c r="H95" i="3" s="1"/>
  <c r="I95" i="3" s="1"/>
  <c r="E91" i="3"/>
  <c r="F91" i="3" s="1"/>
  <c r="H91" i="3" s="1"/>
  <c r="I91" i="3" s="1"/>
  <c r="E87" i="3"/>
  <c r="F87" i="3" s="1"/>
  <c r="H87" i="3" s="1"/>
  <c r="I87" i="3" s="1"/>
  <c r="E83" i="3"/>
  <c r="F83" i="3" s="1"/>
  <c r="H83" i="3" s="1"/>
  <c r="I83" i="3" s="1"/>
  <c r="E79" i="3"/>
  <c r="F79" i="3" s="1"/>
  <c r="H79" i="3" s="1"/>
  <c r="I79" i="3" s="1"/>
  <c r="E75" i="3"/>
  <c r="F75" i="3" s="1"/>
  <c r="H75" i="3" s="1"/>
  <c r="I75" i="3" s="1"/>
  <c r="E71" i="3"/>
  <c r="F71" i="3" s="1"/>
  <c r="H71" i="3" s="1"/>
  <c r="I71" i="3" s="1"/>
  <c r="E67" i="3"/>
  <c r="F67" i="3" s="1"/>
  <c r="H67" i="3" s="1"/>
  <c r="I67" i="3" s="1"/>
  <c r="E63" i="3"/>
  <c r="F63" i="3" s="1"/>
  <c r="H63" i="3" s="1"/>
  <c r="I63" i="3" s="1"/>
  <c r="E59" i="3"/>
  <c r="F59" i="3" s="1"/>
  <c r="H59" i="3" s="1"/>
  <c r="I59" i="3" s="1"/>
  <c r="E53" i="3"/>
  <c r="F53" i="3" s="1"/>
  <c r="H53" i="3" s="1"/>
  <c r="I53" i="3" s="1"/>
  <c r="E49" i="3"/>
  <c r="F49" i="3" s="1"/>
  <c r="H49" i="3" s="1"/>
  <c r="I49" i="3" s="1"/>
  <c r="E45" i="3"/>
  <c r="F45" i="3" s="1"/>
  <c r="H45" i="3" s="1"/>
  <c r="I45" i="3" s="1"/>
  <c r="E41" i="3"/>
  <c r="F41" i="3" s="1"/>
  <c r="H41" i="3" s="1"/>
  <c r="I41" i="3" s="1"/>
  <c r="E37" i="3"/>
  <c r="F37" i="3" s="1"/>
  <c r="H37" i="3" s="1"/>
  <c r="I37" i="3" s="1"/>
  <c r="E31" i="3"/>
  <c r="F31" i="3" s="1"/>
  <c r="H31" i="3" s="1"/>
  <c r="I31" i="3" s="1"/>
  <c r="E27" i="3"/>
  <c r="F27" i="3" s="1"/>
  <c r="H27" i="3" s="1"/>
  <c r="I27" i="3" s="1"/>
  <c r="E23" i="3"/>
  <c r="F23" i="3" s="1"/>
  <c r="H23" i="3" s="1"/>
  <c r="I23" i="3" s="1"/>
  <c r="H22" i="3"/>
  <c r="I22" i="3" s="1"/>
  <c r="H93" i="3"/>
  <c r="I93" i="3" s="1"/>
  <c r="E100" i="3"/>
  <c r="F100" i="3" s="1"/>
  <c r="H100" i="3" s="1"/>
  <c r="I100" i="3" s="1"/>
  <c r="E98" i="3"/>
  <c r="F98" i="3" s="1"/>
  <c r="H98" i="3" s="1"/>
  <c r="I98" i="3" s="1"/>
  <c r="E96" i="3"/>
  <c r="F96" i="3" s="1"/>
  <c r="H96" i="3" s="1"/>
  <c r="I96" i="3" s="1"/>
  <c r="E94" i="3"/>
  <c r="F94" i="3" s="1"/>
  <c r="H94" i="3" s="1"/>
  <c r="I94" i="3" s="1"/>
  <c r="E92" i="3"/>
  <c r="F92" i="3" s="1"/>
  <c r="H92" i="3" s="1"/>
  <c r="I92" i="3" s="1"/>
  <c r="E90" i="3"/>
  <c r="F90" i="3" s="1"/>
  <c r="H90" i="3" s="1"/>
  <c r="I90" i="3" s="1"/>
  <c r="E88" i="3"/>
  <c r="F88" i="3" s="1"/>
  <c r="H88" i="3" s="1"/>
  <c r="I88" i="3" s="1"/>
  <c r="E86" i="3"/>
  <c r="F86" i="3" s="1"/>
  <c r="H86" i="3" s="1"/>
  <c r="I86" i="3" s="1"/>
  <c r="E84" i="3"/>
  <c r="F84" i="3" s="1"/>
  <c r="H84" i="3" s="1"/>
  <c r="I84" i="3" s="1"/>
  <c r="E82" i="3"/>
  <c r="F82" i="3" s="1"/>
  <c r="H82" i="3" s="1"/>
  <c r="I82" i="3" s="1"/>
  <c r="E80" i="3"/>
  <c r="F80" i="3" s="1"/>
  <c r="H80" i="3" s="1"/>
  <c r="I80" i="3" s="1"/>
  <c r="E78" i="3"/>
  <c r="F78" i="3" s="1"/>
  <c r="H78" i="3" s="1"/>
  <c r="I78" i="3" s="1"/>
  <c r="E76" i="3"/>
  <c r="F76" i="3" s="1"/>
  <c r="H76" i="3" s="1"/>
  <c r="I76" i="3" s="1"/>
  <c r="E74" i="3"/>
  <c r="F74" i="3" s="1"/>
  <c r="H74" i="3" s="1"/>
  <c r="I74" i="3" s="1"/>
  <c r="E72" i="3"/>
  <c r="F72" i="3" s="1"/>
  <c r="H72" i="3" s="1"/>
  <c r="I72" i="3" s="1"/>
  <c r="E70" i="3"/>
  <c r="F70" i="3" s="1"/>
  <c r="H70" i="3" s="1"/>
  <c r="I70" i="3" s="1"/>
  <c r="E68" i="3"/>
  <c r="F68" i="3" s="1"/>
  <c r="H68" i="3" s="1"/>
  <c r="I68" i="3" s="1"/>
  <c r="E66" i="3"/>
  <c r="F66" i="3" s="1"/>
  <c r="H66" i="3" s="1"/>
  <c r="I66" i="3" s="1"/>
  <c r="E64" i="3"/>
  <c r="F64" i="3" s="1"/>
  <c r="H64" i="3" s="1"/>
  <c r="I64" i="3" s="1"/>
  <c r="E62" i="3"/>
  <c r="F62" i="3" s="1"/>
  <c r="H62" i="3" s="1"/>
  <c r="I62" i="3" s="1"/>
  <c r="E60" i="3"/>
  <c r="F60" i="3" s="1"/>
  <c r="H60" i="3" s="1"/>
  <c r="I60" i="3" s="1"/>
  <c r="E58" i="3"/>
  <c r="F58" i="3" s="1"/>
  <c r="H58" i="3" s="1"/>
  <c r="I58" i="3" s="1"/>
  <c r="E56" i="3"/>
  <c r="F56" i="3" s="1"/>
  <c r="H56" i="3" s="1"/>
  <c r="I56" i="3" s="1"/>
  <c r="E54" i="3"/>
  <c r="F54" i="3" s="1"/>
  <c r="H54" i="3" s="1"/>
  <c r="I54" i="3" s="1"/>
  <c r="E52" i="3"/>
  <c r="F52" i="3" s="1"/>
  <c r="H52" i="3" s="1"/>
  <c r="I52" i="3" s="1"/>
  <c r="E50" i="3"/>
  <c r="F50" i="3" s="1"/>
  <c r="H50" i="3" s="1"/>
  <c r="I50" i="3" s="1"/>
  <c r="E48" i="3"/>
  <c r="F48" i="3" s="1"/>
  <c r="H48" i="3" s="1"/>
  <c r="I48" i="3" s="1"/>
  <c r="E46" i="3"/>
  <c r="F46" i="3" s="1"/>
  <c r="H46" i="3" s="1"/>
  <c r="I46" i="3" s="1"/>
  <c r="E44" i="3"/>
  <c r="F44" i="3" s="1"/>
  <c r="H44" i="3" s="1"/>
  <c r="I44" i="3" s="1"/>
  <c r="E42" i="3"/>
  <c r="F42" i="3" s="1"/>
  <c r="H42" i="3" s="1"/>
  <c r="I42" i="3" s="1"/>
  <c r="E40" i="3"/>
  <c r="F40" i="3" s="1"/>
  <c r="H40" i="3" s="1"/>
  <c r="I40" i="3" s="1"/>
  <c r="E38" i="3"/>
  <c r="F38" i="3" s="1"/>
  <c r="H38" i="3" s="1"/>
  <c r="I38" i="3" s="1"/>
  <c r="E36" i="3"/>
  <c r="F36" i="3" s="1"/>
  <c r="H36" i="3" s="1"/>
  <c r="I36" i="3" s="1"/>
  <c r="E34" i="3"/>
  <c r="F34" i="3" s="1"/>
  <c r="H34" i="3" s="1"/>
  <c r="I34" i="3" s="1"/>
  <c r="E32" i="3"/>
  <c r="F32" i="3" s="1"/>
  <c r="H32" i="3" s="1"/>
  <c r="I32" i="3" s="1"/>
  <c r="E30" i="3"/>
  <c r="F30" i="3" s="1"/>
  <c r="H30" i="3" s="1"/>
  <c r="I30" i="3" s="1"/>
  <c r="E28" i="3"/>
  <c r="F28" i="3" s="1"/>
  <c r="H28" i="3" s="1"/>
  <c r="I28" i="3" s="1"/>
  <c r="E26" i="3"/>
  <c r="F26" i="3" s="1"/>
  <c r="H26" i="3" s="1"/>
  <c r="I26" i="3" s="1"/>
  <c r="E24" i="3"/>
  <c r="F24" i="3" s="1"/>
  <c r="H24" i="3" s="1"/>
  <c r="I24" i="3" s="1"/>
  <c r="E96" i="1"/>
  <c r="E88" i="1"/>
  <c r="E80" i="1"/>
  <c r="E72" i="1"/>
  <c r="E64" i="1"/>
  <c r="E56" i="1"/>
  <c r="E48" i="1"/>
  <c r="E40" i="1"/>
  <c r="E32" i="1"/>
  <c r="E24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B2" i="1" l="1"/>
  <c r="B16" i="1" s="1"/>
  <c r="B17" i="1" s="1"/>
  <c r="F24" i="1" l="1"/>
  <c r="G24" i="1" s="1"/>
  <c r="F28" i="1"/>
  <c r="G28" i="1" s="1"/>
  <c r="F32" i="1"/>
  <c r="G32" i="1" s="1"/>
  <c r="F36" i="1"/>
  <c r="G36" i="1" s="1"/>
  <c r="F40" i="1"/>
  <c r="F44" i="1"/>
  <c r="G44" i="1" s="1"/>
  <c r="F48" i="1"/>
  <c r="G48" i="1" s="1"/>
  <c r="F52" i="1"/>
  <c r="G52" i="1" s="1"/>
  <c r="F56" i="1"/>
  <c r="G56" i="1" s="1"/>
  <c r="F60" i="1"/>
  <c r="G60" i="1" s="1"/>
  <c r="F64" i="1"/>
  <c r="G64" i="1" s="1"/>
  <c r="F68" i="1"/>
  <c r="G68" i="1" s="1"/>
  <c r="F72" i="1"/>
  <c r="G72" i="1" s="1"/>
  <c r="F76" i="1"/>
  <c r="G76" i="1" s="1"/>
  <c r="F80" i="1"/>
  <c r="G80" i="1" s="1"/>
  <c r="F84" i="1"/>
  <c r="G84" i="1" s="1"/>
  <c r="F88" i="1"/>
  <c r="G88" i="1" s="1"/>
  <c r="F92" i="1"/>
  <c r="G92" i="1" s="1"/>
  <c r="F96" i="1"/>
  <c r="G96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97" i="1"/>
  <c r="G97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98" i="1"/>
  <c r="G98" i="1" s="1"/>
  <c r="F23" i="1"/>
  <c r="G23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F75" i="1"/>
  <c r="G75" i="1" s="1"/>
  <c r="F79" i="1"/>
  <c r="G79" i="1" s="1"/>
  <c r="F83" i="1"/>
  <c r="G83" i="1" s="1"/>
  <c r="F87" i="1"/>
  <c r="G87" i="1" s="1"/>
  <c r="F91" i="1"/>
  <c r="G91" i="1" s="1"/>
  <c r="F95" i="1"/>
  <c r="G95" i="1" s="1"/>
  <c r="F99" i="1"/>
  <c r="G99" i="1" s="1"/>
  <c r="F20" i="1"/>
  <c r="G20" i="1" s="1"/>
  <c r="G40" i="1"/>
</calcChain>
</file>

<file path=xl/sharedStrings.xml><?xml version="1.0" encoding="utf-8"?>
<sst xmlns="http://schemas.openxmlformats.org/spreadsheetml/2006/main" count="50" uniqueCount="30">
  <si>
    <t>Annual demand (D)</t>
  </si>
  <si>
    <t>Leadtime (L)</t>
  </si>
  <si>
    <t>Lot size (Q)</t>
  </si>
  <si>
    <t xml:space="preserve">Total annual holding cost </t>
  </si>
  <si>
    <t>Total annual shortage cost</t>
  </si>
  <si>
    <t>Total annual cost</t>
  </si>
  <si>
    <t>Total 
annual cost</t>
  </si>
  <si>
    <t>Safety stock (units)</t>
  </si>
  <si>
    <t>Reorder point</t>
  </si>
  <si>
    <t>Safety stock calculation - optimal fill rate (unit shortage cost)</t>
  </si>
  <si>
    <r>
      <t>Shortage cost per cycle (C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)</t>
    </r>
  </si>
  <si>
    <r>
      <t>Shortage cost per unit (C</t>
    </r>
    <r>
      <rPr>
        <b/>
        <vertAlign val="subscript"/>
        <sz val="11"/>
        <color theme="3"/>
        <rFont val="Calibri"/>
        <family val="2"/>
        <scheme val="minor"/>
      </rPr>
      <t>p</t>
    </r>
    <r>
      <rPr>
        <b/>
        <sz val="11"/>
        <color theme="3"/>
        <rFont val="Calibri"/>
        <family val="2"/>
        <scheme val="minor"/>
      </rPr>
      <t>)</t>
    </r>
  </si>
  <si>
    <t xml:space="preserve">Annual 
holding cost </t>
  </si>
  <si>
    <t>Expected shortage (N.units)</t>
  </si>
  <si>
    <t>Annual 
shortage cost</t>
  </si>
  <si>
    <t>Safety stock</t>
  </si>
  <si>
    <t>Prob. of 
shortage</t>
  </si>
  <si>
    <t>Safety 
stock</t>
  </si>
  <si>
    <t>Prob. of shortage</t>
  </si>
  <si>
    <t>Reorder 
point</t>
  </si>
  <si>
    <t>Holding cost per unit per yr (H)</t>
  </si>
  <si>
    <r>
      <t>Daily demand (µ</t>
    </r>
    <r>
      <rPr>
        <sz val="11"/>
        <rFont val="Calibri"/>
        <family val="2"/>
        <scheme val="minor"/>
      </rPr>
      <t>)</t>
    </r>
  </si>
  <si>
    <r>
      <t>Standard Dev (σ</t>
    </r>
    <r>
      <rPr>
        <sz val="11"/>
        <rFont val="Calibri"/>
        <family val="2"/>
        <scheme val="minor"/>
      </rPr>
      <t>)</t>
    </r>
  </si>
  <si>
    <t>z</t>
  </si>
  <si>
    <t>Standardized SS (z)</t>
  </si>
  <si>
    <t>f(z)</t>
  </si>
  <si>
    <t>F(z)</t>
  </si>
  <si>
    <t>G(z)</t>
  </si>
  <si>
    <t>Safety stock calculation - optimal %CSL (fixed shortage cost)</t>
  </si>
  <si>
    <t>Cycle service level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</si>
</sst>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"/>
    <numFmt numFmtId="168" formatCode="0.0%"/>
    <numFmt numFmtId="169" formatCode="_(* #,##0_);_(* \(#,##0\);_(* &quot;-&quot;??_);_(@_)"/>
    <numFmt numFmtId="170" formatCode="_(&quot;$&quot;* #,##0.0_);_(&quot;$&quot;* \(#,##0.0\);_(&quot;$&quot;* &quot;-&quot;??_);_(@_)"/>
  </numFmts>
  <fonts count="12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6" fillId="0" borderId="0" xfId="0" applyFont="1"/>
    <xf numFmtId="167" fontId="6" fillId="2" borderId="1" xfId="0" applyNumberFormat="1" applyFont="1" applyFill="1" applyBorder="1"/>
    <xf numFmtId="166" fontId="6" fillId="0" borderId="1" xfId="0" applyNumberFormat="1" applyFont="1" applyBorder="1"/>
    <xf numFmtId="167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/>
    <xf numFmtId="168" fontId="6" fillId="0" borderId="1" xfId="17" applyNumberFormat="1" applyFont="1" applyBorder="1"/>
    <xf numFmtId="0" fontId="6" fillId="0" borderId="0" xfId="0" applyFont="1" applyBorder="1"/>
    <xf numFmtId="167" fontId="6" fillId="0" borderId="0" xfId="0" applyNumberFormat="1" applyFont="1" applyBorder="1"/>
    <xf numFmtId="166" fontId="6" fillId="0" borderId="0" xfId="0" applyNumberFormat="1" applyFont="1" applyBorder="1"/>
    <xf numFmtId="0" fontId="6" fillId="4" borderId="1" xfId="0" applyFont="1" applyFill="1" applyBorder="1"/>
    <xf numFmtId="0" fontId="6" fillId="2" borderId="1" xfId="0" applyFont="1" applyFill="1" applyBorder="1"/>
    <xf numFmtId="2" fontId="6" fillId="2" borderId="1" xfId="0" applyNumberFormat="1" applyFont="1" applyFill="1" applyBorder="1"/>
    <xf numFmtId="0" fontId="8" fillId="0" borderId="0" xfId="0" applyFont="1"/>
    <xf numFmtId="0" fontId="4" fillId="4" borderId="1" xfId="0" applyFont="1" applyFill="1" applyBorder="1"/>
    <xf numFmtId="2" fontId="6" fillId="0" borderId="1" xfId="17" applyNumberFormat="1" applyFont="1" applyBorder="1"/>
    <xf numFmtId="0" fontId="6" fillId="0" borderId="0" xfId="0" applyFont="1" applyFill="1" applyBorder="1"/>
    <xf numFmtId="167" fontId="6" fillId="0" borderId="0" xfId="0" applyNumberFormat="1" applyFont="1" applyFill="1" applyBorder="1"/>
    <xf numFmtId="0" fontId="6" fillId="0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5" fillId="5" borderId="1" xfId="0" applyFont="1" applyFill="1" applyBorder="1"/>
    <xf numFmtId="2" fontId="5" fillId="5" borderId="1" xfId="0" applyNumberFormat="1" applyFont="1" applyFill="1" applyBorder="1"/>
    <xf numFmtId="166" fontId="6" fillId="2" borderId="1" xfId="0" applyNumberFormat="1" applyFont="1" applyFill="1" applyBorder="1"/>
    <xf numFmtId="164" fontId="6" fillId="0" borderId="1" xfId="16" applyFont="1" applyBorder="1"/>
    <xf numFmtId="169" fontId="6" fillId="0" borderId="1" xfId="15" applyNumberFormat="1" applyFont="1" applyBorder="1"/>
    <xf numFmtId="164" fontId="11" fillId="0" borderId="1" xfId="16" applyFont="1" applyBorder="1"/>
    <xf numFmtId="169" fontId="6" fillId="0" borderId="0" xfId="15" applyNumberFormat="1" applyFont="1" applyBorder="1"/>
    <xf numFmtId="164" fontId="6" fillId="0" borderId="0" xfId="16" applyFont="1" applyBorder="1"/>
    <xf numFmtId="164" fontId="11" fillId="0" borderId="0" xfId="16" applyFont="1" applyBorder="1"/>
    <xf numFmtId="170" fontId="9" fillId="2" borderId="1" xfId="16" applyNumberFormat="1" applyFont="1" applyFill="1" applyBorder="1"/>
    <xf numFmtId="167" fontId="6" fillId="2" borderId="1" xfId="0" applyNumberFormat="1" applyFont="1" applyFill="1" applyBorder="1" applyAlignment="1">
      <alignment horizontal="center"/>
    </xf>
    <xf numFmtId="168" fontId="6" fillId="2" borderId="1" xfId="17" applyNumberFormat="1" applyFont="1" applyFill="1" applyBorder="1"/>
    <xf numFmtId="2" fontId="6" fillId="2" borderId="1" xfId="17" applyNumberFormat="1" applyFont="1" applyFill="1" applyBorder="1"/>
    <xf numFmtId="167" fontId="6" fillId="0" borderId="1" xfId="0" applyNumberFormat="1" applyFont="1" applyFill="1" applyBorder="1" applyAlignment="1">
      <alignment horizontal="center"/>
    </xf>
    <xf numFmtId="167" fontId="6" fillId="0" borderId="1" xfId="0" applyNumberFormat="1" applyFont="1" applyFill="1" applyBorder="1"/>
    <xf numFmtId="2" fontId="6" fillId="0" borderId="1" xfId="17" applyNumberFormat="1" applyFont="1" applyFill="1" applyBorder="1"/>
    <xf numFmtId="166" fontId="6" fillId="0" borderId="1" xfId="0" applyNumberFormat="1" applyFont="1" applyFill="1" applyBorder="1"/>
    <xf numFmtId="0" fontId="6" fillId="6" borderId="1" xfId="0" applyFont="1" applyFill="1" applyBorder="1"/>
    <xf numFmtId="166" fontId="6" fillId="6" borderId="1" xfId="0" applyNumberFormat="1" applyFont="1" applyFill="1" applyBorder="1"/>
    <xf numFmtId="10" fontId="6" fillId="2" borderId="1" xfId="17" applyNumberFormat="1" applyFont="1" applyFill="1" applyBorder="1"/>
  </cellXfs>
  <cellStyles count="18">
    <cellStyle name="Comma" xfId="15" builtinId="3"/>
    <cellStyle name="Currency" xfId="16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3936218499003"/>
          <c:y val="5.1489936964064918E-2"/>
          <c:w val="0.8067207388550115"/>
          <c:h val="0.654376692114263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'fixed shortage cost'!$E$19</c:f>
              <c:strCache>
                <c:ptCount val="1"/>
                <c:pt idx="0">
                  <c:v>Annual 
holding cost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'fixed shortage cost'!$A$20:$A$99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'fixed shortage cost'!$E$20:$E$99</c:f>
              <c:numCache>
                <c:formatCode>0.0</c:formatCode>
                <c:ptCount val="80"/>
                <c:pt idx="0">
                  <c:v>100.89442719099992</c:v>
                </c:pt>
                <c:pt idx="1">
                  <c:v>101.78885438199984</c:v>
                </c:pt>
                <c:pt idx="2">
                  <c:v>102.68328157299976</c:v>
                </c:pt>
                <c:pt idx="3">
                  <c:v>103.57770876399967</c:v>
                </c:pt>
                <c:pt idx="4">
                  <c:v>104.4721359549996</c:v>
                </c:pt>
                <c:pt idx="5">
                  <c:v>105.36656314599951</c:v>
                </c:pt>
                <c:pt idx="6">
                  <c:v>106.26099033699941</c:v>
                </c:pt>
                <c:pt idx="7">
                  <c:v>107.15541752799932</c:v>
                </c:pt>
                <c:pt idx="8">
                  <c:v>108.04984471899925</c:v>
                </c:pt>
                <c:pt idx="9">
                  <c:v>108.94427190999916</c:v>
                </c:pt>
                <c:pt idx="10">
                  <c:v>109.83869910099907</c:v>
                </c:pt>
                <c:pt idx="11">
                  <c:v>110.733126291999</c:v>
                </c:pt>
                <c:pt idx="12">
                  <c:v>111.62755348299891</c:v>
                </c:pt>
                <c:pt idx="13">
                  <c:v>112.52198067399883</c:v>
                </c:pt>
                <c:pt idx="14">
                  <c:v>113.41640786499875</c:v>
                </c:pt>
                <c:pt idx="15">
                  <c:v>114.31083505599867</c:v>
                </c:pt>
                <c:pt idx="16">
                  <c:v>115.20526224699857</c:v>
                </c:pt>
                <c:pt idx="17">
                  <c:v>116.09968943799851</c:v>
                </c:pt>
                <c:pt idx="18">
                  <c:v>116.99411662899841</c:v>
                </c:pt>
                <c:pt idx="19">
                  <c:v>117.88854381999832</c:v>
                </c:pt>
                <c:pt idx="20">
                  <c:v>118.78297101099825</c:v>
                </c:pt>
                <c:pt idx="21">
                  <c:v>119.67739820199816</c:v>
                </c:pt>
                <c:pt idx="22">
                  <c:v>120.57182539299806</c:v>
                </c:pt>
                <c:pt idx="23">
                  <c:v>121.466252583998</c:v>
                </c:pt>
                <c:pt idx="24">
                  <c:v>122.36067977499791</c:v>
                </c:pt>
                <c:pt idx="25">
                  <c:v>123.25510696599781</c:v>
                </c:pt>
                <c:pt idx="26">
                  <c:v>124.14953415699775</c:v>
                </c:pt>
                <c:pt idx="27">
                  <c:v>125.04396134799765</c:v>
                </c:pt>
                <c:pt idx="28">
                  <c:v>125.93838853899757</c:v>
                </c:pt>
                <c:pt idx="29">
                  <c:v>126.83281572999749</c:v>
                </c:pt>
                <c:pt idx="30">
                  <c:v>127.72724292099741</c:v>
                </c:pt>
                <c:pt idx="31">
                  <c:v>128.6216701119973</c:v>
                </c:pt>
                <c:pt idx="32">
                  <c:v>129.51609730299722</c:v>
                </c:pt>
                <c:pt idx="33">
                  <c:v>130.41052449399714</c:v>
                </c:pt>
                <c:pt idx="34">
                  <c:v>131.30495168499706</c:v>
                </c:pt>
                <c:pt idx="35">
                  <c:v>132.19937887599698</c:v>
                </c:pt>
                <c:pt idx="36">
                  <c:v>133.09380606699688</c:v>
                </c:pt>
                <c:pt idx="37">
                  <c:v>133.98823325799682</c:v>
                </c:pt>
                <c:pt idx="38">
                  <c:v>134.88266044899672</c:v>
                </c:pt>
                <c:pt idx="39">
                  <c:v>135.77708763999664</c:v>
                </c:pt>
                <c:pt idx="40">
                  <c:v>136.67151483099656</c:v>
                </c:pt>
                <c:pt idx="41">
                  <c:v>137.56594202199648</c:v>
                </c:pt>
                <c:pt idx="42">
                  <c:v>138.46036921299637</c:v>
                </c:pt>
                <c:pt idx="43">
                  <c:v>139.35479640399632</c:v>
                </c:pt>
                <c:pt idx="44">
                  <c:v>140.24922359499621</c:v>
                </c:pt>
                <c:pt idx="45">
                  <c:v>141.14365078599613</c:v>
                </c:pt>
                <c:pt idx="46">
                  <c:v>142.03807797699605</c:v>
                </c:pt>
                <c:pt idx="47">
                  <c:v>142.93250516799597</c:v>
                </c:pt>
                <c:pt idx="48">
                  <c:v>143.82693235899589</c:v>
                </c:pt>
                <c:pt idx="49">
                  <c:v>144.72135954999581</c:v>
                </c:pt>
                <c:pt idx="50">
                  <c:v>145.61578674099573</c:v>
                </c:pt>
                <c:pt idx="51">
                  <c:v>146.51021393199562</c:v>
                </c:pt>
                <c:pt idx="52">
                  <c:v>147.40464112299557</c:v>
                </c:pt>
                <c:pt idx="53">
                  <c:v>148.29906831399546</c:v>
                </c:pt>
                <c:pt idx="54">
                  <c:v>149.19349550499538</c:v>
                </c:pt>
                <c:pt idx="55">
                  <c:v>150.0879226959953</c:v>
                </c:pt>
                <c:pt idx="56">
                  <c:v>150.98234988699522</c:v>
                </c:pt>
                <c:pt idx="57">
                  <c:v>151.87677707799511</c:v>
                </c:pt>
                <c:pt idx="58">
                  <c:v>152.77120426899506</c:v>
                </c:pt>
                <c:pt idx="59">
                  <c:v>153.66563145999498</c:v>
                </c:pt>
                <c:pt idx="60">
                  <c:v>154.56005865099488</c:v>
                </c:pt>
                <c:pt idx="61">
                  <c:v>155.45448584199482</c:v>
                </c:pt>
                <c:pt idx="62">
                  <c:v>156.34891303299469</c:v>
                </c:pt>
                <c:pt idx="63">
                  <c:v>157.24334022399464</c:v>
                </c:pt>
                <c:pt idx="64">
                  <c:v>158.13776741499456</c:v>
                </c:pt>
                <c:pt idx="65">
                  <c:v>159.03219460599445</c:v>
                </c:pt>
                <c:pt idx="66">
                  <c:v>159.92662179699437</c:v>
                </c:pt>
                <c:pt idx="67">
                  <c:v>160.82104898799429</c:v>
                </c:pt>
                <c:pt idx="68">
                  <c:v>161.71547617899421</c:v>
                </c:pt>
                <c:pt idx="69">
                  <c:v>162.60990336999413</c:v>
                </c:pt>
                <c:pt idx="70">
                  <c:v>163.50433056099405</c:v>
                </c:pt>
                <c:pt idx="71">
                  <c:v>164.39875775199394</c:v>
                </c:pt>
                <c:pt idx="72">
                  <c:v>165.29318494299389</c:v>
                </c:pt>
                <c:pt idx="73">
                  <c:v>166.18761213399378</c:v>
                </c:pt>
                <c:pt idx="74">
                  <c:v>167.0820393249937</c:v>
                </c:pt>
                <c:pt idx="75">
                  <c:v>167.97646651599362</c:v>
                </c:pt>
                <c:pt idx="76">
                  <c:v>168.87089370699354</c:v>
                </c:pt>
                <c:pt idx="77">
                  <c:v>169.76532089799343</c:v>
                </c:pt>
                <c:pt idx="78">
                  <c:v>170.65974808899338</c:v>
                </c:pt>
                <c:pt idx="79">
                  <c:v>171.55417527999327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C-4CC6-AECC-1EE489029384}"/>
            </c:ext>
          </c:extLst>
        </c:ser>
        <c:ser>
          <c:idx val="1"/>
          <c:order val="1"/>
          <c:tx>
            <c:strRef>
              <c:f>'fixed shortage cost'!$F$19</c:f>
              <c:strCache>
                <c:ptCount val="1"/>
                <c:pt idx="0">
                  <c:v>Annual 
shortage cost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'fixed shortage cost'!$A$20:$A$99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'fixed shortage cost'!$F$20:$F$99</c:f>
              <c:numCache>
                <c:formatCode>0.0</c:formatCode>
                <c:ptCount val="80"/>
                <c:pt idx="0">
                  <c:v>167.96283939388442</c:v>
                </c:pt>
                <c:pt idx="1">
                  <c:v>153.57020605472741</c:v>
                </c:pt>
                <c:pt idx="2">
                  <c:v>139.46233090103226</c:v>
                </c:pt>
                <c:pt idx="3">
                  <c:v>125.77106431223163</c:v>
                </c:pt>
                <c:pt idx="4">
                  <c:v>112.61620163498522</c:v>
                </c:pt>
                <c:pt idx="5">
                  <c:v>100.10238797877685</c:v>
                </c:pt>
                <c:pt idx="6">
                  <c:v>88.316733061421658</c:v>
                </c:pt>
                <c:pt idx="7">
                  <c:v>77.327220482939779</c:v>
                </c:pt>
                <c:pt idx="8">
                  <c:v>67.181945751567227</c:v>
                </c:pt>
                <c:pt idx="9">
                  <c:v>57.909167684981789</c:v>
                </c:pt>
                <c:pt idx="10">
                  <c:v>49.518112245429677</c:v>
                </c:pt>
                <c:pt idx="11">
                  <c:v>42.000429630923499</c:v>
                </c:pt>
                <c:pt idx="12">
                  <c:v>35.332176873747763</c:v>
                </c:pt>
                <c:pt idx="13">
                  <c:v>29.476180620326438</c:v>
                </c:pt>
                <c:pt idx="14">
                  <c:v>24.3846284631332</c:v>
                </c:pt>
                <c:pt idx="15">
                  <c:v>20.001741470338668</c:v>
                </c:pt>
                <c:pt idx="16">
                  <c:v>16.266393906868196</c:v>
                </c:pt>
                <c:pt idx="17">
                  <c:v>13.114566476217906</c:v>
                </c:pt>
                <c:pt idx="18">
                  <c:v>10.481544332840675</c:v>
                </c:pt>
                <c:pt idx="19">
                  <c:v>8.3037981610854104</c:v>
                </c:pt>
                <c:pt idx="20">
                  <c:v>6.5205135054280454</c:v>
                </c:pt>
                <c:pt idx="21">
                  <c:v>5.0747583424269855</c:v>
                </c:pt>
                <c:pt idx="22">
                  <c:v>3.9143001579116805</c:v>
                </c:pt>
                <c:pt idx="23">
                  <c:v>2.9921006124775968</c:v>
                </c:pt>
                <c:pt idx="24">
                  <c:v>2.2665278439082979</c:v>
                </c:pt>
                <c:pt idx="25">
                  <c:v>1.7013336286573373</c:v>
                </c:pt>
                <c:pt idx="26">
                  <c:v>1.2654454381098257</c:v>
                </c:pt>
                <c:pt idx="27">
                  <c:v>0.93262257060621245</c:v>
                </c:pt>
                <c:pt idx="28">
                  <c:v>0.68102185464017639</c:v>
                </c:pt>
                <c:pt idx="29">
                  <c:v>0.49271278154498777</c:v>
                </c:pt>
                <c:pt idx="30">
                  <c:v>0.35317517282468514</c:v>
                </c:pt>
                <c:pt idx="31">
                  <c:v>0.25080534733928905</c:v>
                </c:pt>
                <c:pt idx="32">
                  <c:v>0.17644981197008025</c:v>
                </c:pt>
                <c:pt idx="33">
                  <c:v>0.12297918197205215</c:v>
                </c:pt>
                <c:pt idx="34">
                  <c:v>8.4909613847972132E-2</c:v>
                </c:pt>
                <c:pt idx="35">
                  <c:v>5.8074635407506792E-2</c:v>
                </c:pt>
                <c:pt idx="36">
                  <c:v>3.9346902719254451E-2</c:v>
                </c:pt>
                <c:pt idx="37">
                  <c:v>2.6407036032656261E-2</c:v>
                </c:pt>
                <c:pt idx="38">
                  <c:v>1.7555165566420228E-2</c:v>
                </c:pt>
                <c:pt idx="39">
                  <c:v>1.1560003269088792E-2</c:v>
                </c:pt>
                <c:pt idx="40">
                  <c:v>7.5399900230593841E-3</c:v>
                </c:pt>
                <c:pt idx="41">
                  <c:v>4.8711983908045209E-3</c:v>
                </c:pt>
                <c:pt idx="42">
                  <c:v>3.1170654969170375E-3</c:v>
                </c:pt>
                <c:pt idx="43">
                  <c:v>1.9755785263231296E-3</c:v>
                </c:pt>
                <c:pt idx="44">
                  <c:v>1.2401506905296289E-3</c:v>
                </c:pt>
                <c:pt idx="45">
                  <c:v>7.7104596641119905E-4</c:v>
                </c:pt>
                <c:pt idx="46">
                  <c:v>4.7479472066014328E-4</c:v>
                </c:pt>
                <c:pt idx="47">
                  <c:v>2.8956477546138171E-4</c:v>
                </c:pt>
                <c:pt idx="48">
                  <c:v>1.7490189596403027E-4</c:v>
                </c:pt>
                <c:pt idx="49">
                  <c:v>1.0462782375209034E-4</c:v>
                </c:pt>
                <c:pt idx="50">
                  <c:v>6.1986760344634462E-5</c:v>
                </c:pt>
                <c:pt idx="51">
                  <c:v>3.6370156058507241E-5</c:v>
                </c:pt>
                <c:pt idx="52">
                  <c:v>2.1133989241972628E-5</c:v>
                </c:pt>
                <c:pt idx="53">
                  <c:v>1.2161963706680545E-5</c:v>
                </c:pt>
                <c:pt idx="54">
                  <c:v>6.9311903044821932E-6</c:v>
                </c:pt>
                <c:pt idx="55">
                  <c:v>3.9119204447990441E-6</c:v>
                </c:pt>
                <c:pt idx="56">
                  <c:v>2.1864855687114826E-6</c:v>
                </c:pt>
                <c:pt idx="57">
                  <c:v>1.2102472940478393E-6</c:v>
                </c:pt>
                <c:pt idx="58">
                  <c:v>6.6339035098561538E-7</c:v>
                </c:pt>
                <c:pt idx="59">
                  <c:v>3.6010451065493498E-7</c:v>
                </c:pt>
                <c:pt idx="60">
                  <c:v>1.9357494884797433E-7</c:v>
                </c:pt>
                <c:pt idx="61">
                  <c:v>1.0304528064164487E-7</c:v>
                </c:pt>
                <c:pt idx="62">
                  <c:v>5.4320337672386643E-8</c:v>
                </c:pt>
                <c:pt idx="63">
                  <c:v>2.8356310632915438E-8</c:v>
                </c:pt>
                <c:pt idx="64">
                  <c:v>1.4658395053324114E-8</c:v>
                </c:pt>
                <c:pt idx="65">
                  <c:v>7.5036293845087698E-9</c:v>
                </c:pt>
                <c:pt idx="66">
                  <c:v>3.8036640503946728E-9</c:v>
                </c:pt>
                <c:pt idx="67">
                  <c:v>1.909288283030719E-9</c:v>
                </c:pt>
                <c:pt idx="68">
                  <c:v>9.4905194814032257E-10</c:v>
                </c:pt>
                <c:pt idx="69">
                  <c:v>4.6715076251757637E-10</c:v>
                </c:pt>
                <c:pt idx="70">
                  <c:v>2.2769952590095954E-10</c:v>
                </c:pt>
                <c:pt idx="71">
                  <c:v>1.09898756761595E-10</c:v>
                </c:pt>
                <c:pt idx="72">
                  <c:v>5.2517989956868405E-11</c:v>
                </c:pt>
                <c:pt idx="73">
                  <c:v>2.4840685064475565E-11</c:v>
                </c:pt>
                <c:pt idx="74">
                  <c:v>1.1630141294460827E-11</c:v>
                </c:pt>
                <c:pt idx="75">
                  <c:v>5.3895776730428224E-12</c:v>
                </c:pt>
                <c:pt idx="76">
                  <c:v>2.471911564327911E-12</c:v>
                </c:pt>
                <c:pt idx="77">
                  <c:v>1.13464793116691E-12</c:v>
                </c:pt>
                <c:pt idx="78">
                  <c:v>5.2680082518463678E-13</c:v>
                </c:pt>
                <c:pt idx="79">
                  <c:v>2.4313884239290928E-13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2C-4CC6-AECC-1EE489029384}"/>
            </c:ext>
          </c:extLst>
        </c:ser>
        <c:ser>
          <c:idx val="2"/>
          <c:order val="2"/>
          <c:tx>
            <c:strRef>
              <c:f>'fixed shortage cost'!$G$19</c:f>
              <c:strCache>
                <c:ptCount val="1"/>
                <c:pt idx="0">
                  <c:v>Total 
annual cost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'fixed shortage cost'!$A$20:$A$99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'fixed shortage cost'!$G$20:$G$99</c:f>
              <c:numCache>
                <c:formatCode>0.0</c:formatCode>
                <c:ptCount val="80"/>
                <c:pt idx="0">
                  <c:v>268.85726658488431</c:v>
                </c:pt>
                <c:pt idx="1">
                  <c:v>255.35906043672725</c:v>
                </c:pt>
                <c:pt idx="2">
                  <c:v>242.14561247403202</c:v>
                </c:pt>
                <c:pt idx="3">
                  <c:v>229.34877307623128</c:v>
                </c:pt>
                <c:pt idx="4">
                  <c:v>217.0883375899848</c:v>
                </c:pt>
                <c:pt idx="5">
                  <c:v>205.46895112477637</c:v>
                </c:pt>
                <c:pt idx="6">
                  <c:v>194.57772339842109</c:v>
                </c:pt>
                <c:pt idx="7">
                  <c:v>184.4826380109391</c:v>
                </c:pt>
                <c:pt idx="8">
                  <c:v>175.23179047056647</c:v>
                </c:pt>
                <c:pt idx="9">
                  <c:v>166.85343959498096</c:v>
                </c:pt>
                <c:pt idx="10">
                  <c:v>159.35681134642874</c:v>
                </c:pt>
                <c:pt idx="11">
                  <c:v>152.73355592292251</c:v>
                </c:pt>
                <c:pt idx="12">
                  <c:v>146.95973035674666</c:v>
                </c:pt>
                <c:pt idx="13">
                  <c:v>141.99816129432526</c:v>
                </c:pt>
                <c:pt idx="14">
                  <c:v>137.80103632813194</c:v>
                </c:pt>
                <c:pt idx="15">
                  <c:v>134.31257652633732</c:v>
                </c:pt>
                <c:pt idx="16">
                  <c:v>131.47165615386677</c:v>
                </c:pt>
                <c:pt idx="17">
                  <c:v>129.21425591421641</c:v>
                </c:pt>
                <c:pt idx="18">
                  <c:v>127.47566096183908</c:v>
                </c:pt>
                <c:pt idx="19">
                  <c:v>126.19234198108373</c:v>
                </c:pt>
                <c:pt idx="20">
                  <c:v>125.30348451642629</c:v>
                </c:pt>
                <c:pt idx="21">
                  <c:v>124.75215654442515</c:v>
                </c:pt>
                <c:pt idx="22">
                  <c:v>124.48612555090975</c:v>
                </c:pt>
                <c:pt idx="23">
                  <c:v>124.4583531964756</c:v>
                </c:pt>
                <c:pt idx="24">
                  <c:v>124.6272076189062</c:v>
                </c:pt>
                <c:pt idx="25">
                  <c:v>124.95644059465515</c:v>
                </c:pt>
                <c:pt idx="26">
                  <c:v>125.41497959510757</c:v>
                </c:pt>
                <c:pt idx="27">
                  <c:v>125.97658391860386</c:v>
                </c:pt>
                <c:pt idx="28">
                  <c:v>126.61941039363775</c:v>
                </c:pt>
                <c:pt idx="29">
                  <c:v>127.32552851154247</c:v>
                </c:pt>
                <c:pt idx="30">
                  <c:v>128.08041809382209</c:v>
                </c:pt>
                <c:pt idx="31">
                  <c:v>128.87247545933658</c:v>
                </c:pt>
                <c:pt idx="32">
                  <c:v>129.69254711496731</c:v>
                </c:pt>
                <c:pt idx="33">
                  <c:v>130.5335036759692</c:v>
                </c:pt>
                <c:pt idx="34">
                  <c:v>131.38986129884503</c:v>
                </c:pt>
                <c:pt idx="35">
                  <c:v>132.25745351140449</c:v>
                </c:pt>
                <c:pt idx="36">
                  <c:v>133.13315296971612</c:v>
                </c:pt>
                <c:pt idx="37">
                  <c:v>134.01464029402948</c:v>
                </c:pt>
                <c:pt idx="38">
                  <c:v>134.90021561456314</c:v>
                </c:pt>
                <c:pt idx="39">
                  <c:v>135.78864764326573</c:v>
                </c:pt>
                <c:pt idx="40">
                  <c:v>136.67905482101961</c:v>
                </c:pt>
                <c:pt idx="41">
                  <c:v>137.57081322038729</c:v>
                </c:pt>
                <c:pt idx="42">
                  <c:v>138.46348627849329</c:v>
                </c:pt>
                <c:pt idx="43">
                  <c:v>139.35677198252264</c:v>
                </c:pt>
                <c:pt idx="44">
                  <c:v>140.25046374568674</c:v>
                </c:pt>
                <c:pt idx="45">
                  <c:v>141.14442183196255</c:v>
                </c:pt>
                <c:pt idx="46">
                  <c:v>142.03855277171672</c:v>
                </c:pt>
                <c:pt idx="47">
                  <c:v>142.93279473277144</c:v>
                </c:pt>
                <c:pt idx="48">
                  <c:v>143.82710726089186</c:v>
                </c:pt>
                <c:pt idx="49">
                  <c:v>144.72146417781957</c:v>
                </c:pt>
                <c:pt idx="50">
                  <c:v>145.61584872775609</c:v>
                </c:pt>
                <c:pt idx="51">
                  <c:v>146.51025030215169</c:v>
                </c:pt>
                <c:pt idx="52">
                  <c:v>147.40466225698481</c:v>
                </c:pt>
                <c:pt idx="53">
                  <c:v>148.29908047595916</c:v>
                </c:pt>
                <c:pt idx="54">
                  <c:v>149.1935024361857</c:v>
                </c:pt>
                <c:pt idx="55">
                  <c:v>150.08792660791576</c:v>
                </c:pt>
                <c:pt idx="56">
                  <c:v>150.9823520734808</c:v>
                </c:pt>
                <c:pt idx="57">
                  <c:v>151.87677828824241</c:v>
                </c:pt>
                <c:pt idx="58">
                  <c:v>152.77120493238542</c:v>
                </c:pt>
                <c:pt idx="59">
                  <c:v>153.66563182009949</c:v>
                </c:pt>
                <c:pt idx="60">
                  <c:v>154.56005884456982</c:v>
                </c:pt>
                <c:pt idx="61">
                  <c:v>155.45448594504009</c:v>
                </c:pt>
                <c:pt idx="62">
                  <c:v>156.34891308731503</c:v>
                </c:pt>
                <c:pt idx="63">
                  <c:v>157.24334025235095</c:v>
                </c:pt>
                <c:pt idx="64">
                  <c:v>158.13776742965294</c:v>
                </c:pt>
                <c:pt idx="65">
                  <c:v>159.03219461349806</c:v>
                </c:pt>
                <c:pt idx="66">
                  <c:v>159.92662180079805</c:v>
                </c:pt>
                <c:pt idx="67">
                  <c:v>160.82104898990357</c:v>
                </c:pt>
                <c:pt idx="68">
                  <c:v>161.71547617994327</c:v>
                </c:pt>
                <c:pt idx="69">
                  <c:v>162.60990337046127</c:v>
                </c:pt>
                <c:pt idx="70">
                  <c:v>163.50433056122174</c:v>
                </c:pt>
                <c:pt idx="71">
                  <c:v>164.39875775210385</c:v>
                </c:pt>
                <c:pt idx="72">
                  <c:v>165.29318494304641</c:v>
                </c:pt>
                <c:pt idx="73">
                  <c:v>166.18761213401862</c:v>
                </c:pt>
                <c:pt idx="74">
                  <c:v>167.08203932500533</c:v>
                </c:pt>
                <c:pt idx="75">
                  <c:v>167.97646651599902</c:v>
                </c:pt>
                <c:pt idx="76">
                  <c:v>168.87089370699601</c:v>
                </c:pt>
                <c:pt idx="77">
                  <c:v>169.76532089799457</c:v>
                </c:pt>
                <c:pt idx="78">
                  <c:v>170.65974808899392</c:v>
                </c:pt>
                <c:pt idx="79">
                  <c:v>171.55417527999353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2C-4CC6-AECC-1EE48902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5952"/>
        <c:axId val="447560656"/>
      </c:scatterChart>
      <c:valAx>
        <c:axId val="44755595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z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60656"/>
        <c:crosses val="autoZero"/>
        <c:crossBetween val="midCat"/>
      </c:valAx>
      <c:valAx>
        <c:axId val="447560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55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773567777711997"/>
          <c:y val="0.85546285875378592"/>
          <c:w val="0.74452844710200694"/>
          <c:h val="0.11671105937034176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'unit shortage cost'!$G$21</c:f>
              <c:strCache>
                <c:ptCount val="1"/>
                <c:pt idx="0">
                  <c:v>Annual 
holding cost 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'unit shortage cost'!$A$22:$A$101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'unit shortage cost'!$G$22:$G$101</c:f>
              <c:numCache>
                <c:formatCode>0.0</c:formatCode>
                <c:ptCount val="80"/>
                <c:pt idx="0">
                  <c:v>100.89442719099992</c:v>
                </c:pt>
                <c:pt idx="1">
                  <c:v>101.78885438199984</c:v>
                </c:pt>
                <c:pt idx="2">
                  <c:v>102.68328157299976</c:v>
                </c:pt>
                <c:pt idx="3">
                  <c:v>103.57770876399967</c:v>
                </c:pt>
                <c:pt idx="4">
                  <c:v>104.4721359549996</c:v>
                </c:pt>
                <c:pt idx="5">
                  <c:v>105.36656314599951</c:v>
                </c:pt>
                <c:pt idx="6">
                  <c:v>106.26099033699941</c:v>
                </c:pt>
                <c:pt idx="7">
                  <c:v>107.15541752799932</c:v>
                </c:pt>
                <c:pt idx="8">
                  <c:v>108.04984471899925</c:v>
                </c:pt>
                <c:pt idx="9">
                  <c:v>108.94427190999916</c:v>
                </c:pt>
                <c:pt idx="10">
                  <c:v>109.83869910099907</c:v>
                </c:pt>
                <c:pt idx="11">
                  <c:v>110.733126291999</c:v>
                </c:pt>
                <c:pt idx="12">
                  <c:v>111.62755348299891</c:v>
                </c:pt>
                <c:pt idx="13">
                  <c:v>112.52198067399883</c:v>
                </c:pt>
                <c:pt idx="14">
                  <c:v>113.41640786499875</c:v>
                </c:pt>
                <c:pt idx="15">
                  <c:v>114.31083505599867</c:v>
                </c:pt>
                <c:pt idx="16">
                  <c:v>115.20526224699857</c:v>
                </c:pt>
                <c:pt idx="17">
                  <c:v>116.09968943799851</c:v>
                </c:pt>
                <c:pt idx="18">
                  <c:v>116.99411662899841</c:v>
                </c:pt>
                <c:pt idx="19">
                  <c:v>117.88854381999832</c:v>
                </c:pt>
                <c:pt idx="20">
                  <c:v>118.78297101099825</c:v>
                </c:pt>
                <c:pt idx="21">
                  <c:v>119.67739820199816</c:v>
                </c:pt>
                <c:pt idx="22">
                  <c:v>120.57182539299806</c:v>
                </c:pt>
                <c:pt idx="23">
                  <c:v>121.466252583998</c:v>
                </c:pt>
                <c:pt idx="24">
                  <c:v>122.36067977499791</c:v>
                </c:pt>
                <c:pt idx="25">
                  <c:v>123.25510696599781</c:v>
                </c:pt>
                <c:pt idx="26">
                  <c:v>124.14953415699775</c:v>
                </c:pt>
                <c:pt idx="27">
                  <c:v>125.04396134799765</c:v>
                </c:pt>
                <c:pt idx="28">
                  <c:v>125.93838853899757</c:v>
                </c:pt>
                <c:pt idx="29">
                  <c:v>126.83281572999749</c:v>
                </c:pt>
                <c:pt idx="30">
                  <c:v>127.72724292099741</c:v>
                </c:pt>
                <c:pt idx="31">
                  <c:v>128.6216701119973</c:v>
                </c:pt>
                <c:pt idx="32">
                  <c:v>129.51609730299722</c:v>
                </c:pt>
                <c:pt idx="33">
                  <c:v>130.41052449399714</c:v>
                </c:pt>
                <c:pt idx="34">
                  <c:v>131.30495168499706</c:v>
                </c:pt>
                <c:pt idx="35">
                  <c:v>132.19937887599698</c:v>
                </c:pt>
                <c:pt idx="36">
                  <c:v>133.09380606699688</c:v>
                </c:pt>
                <c:pt idx="37">
                  <c:v>133.98823325799682</c:v>
                </c:pt>
                <c:pt idx="38">
                  <c:v>134.88266044899672</c:v>
                </c:pt>
                <c:pt idx="39">
                  <c:v>135.77708763999664</c:v>
                </c:pt>
                <c:pt idx="40">
                  <c:v>136.67151483099656</c:v>
                </c:pt>
                <c:pt idx="41">
                  <c:v>137.56594202199648</c:v>
                </c:pt>
                <c:pt idx="42">
                  <c:v>138.46036921299637</c:v>
                </c:pt>
                <c:pt idx="43">
                  <c:v>139.35479640399632</c:v>
                </c:pt>
                <c:pt idx="44">
                  <c:v>140.24922359499621</c:v>
                </c:pt>
                <c:pt idx="45">
                  <c:v>141.14365078599613</c:v>
                </c:pt>
                <c:pt idx="46">
                  <c:v>142.03807797699605</c:v>
                </c:pt>
                <c:pt idx="47">
                  <c:v>142.93250516799597</c:v>
                </c:pt>
                <c:pt idx="48">
                  <c:v>143.82693235899589</c:v>
                </c:pt>
                <c:pt idx="49">
                  <c:v>144.72135954999581</c:v>
                </c:pt>
                <c:pt idx="50">
                  <c:v>145.61578674099573</c:v>
                </c:pt>
                <c:pt idx="51">
                  <c:v>146.51021393199562</c:v>
                </c:pt>
                <c:pt idx="52">
                  <c:v>147.40464112299557</c:v>
                </c:pt>
                <c:pt idx="53">
                  <c:v>148.29906831399546</c:v>
                </c:pt>
                <c:pt idx="54">
                  <c:v>149.19349550499538</c:v>
                </c:pt>
                <c:pt idx="55">
                  <c:v>150.0879226959953</c:v>
                </c:pt>
                <c:pt idx="56">
                  <c:v>150.98234988699522</c:v>
                </c:pt>
                <c:pt idx="57">
                  <c:v>151.87677707799511</c:v>
                </c:pt>
                <c:pt idx="58">
                  <c:v>152.77120426899506</c:v>
                </c:pt>
                <c:pt idx="59">
                  <c:v>153.66563145999498</c:v>
                </c:pt>
                <c:pt idx="60">
                  <c:v>154.56005865099488</c:v>
                </c:pt>
                <c:pt idx="61">
                  <c:v>155.45448584199482</c:v>
                </c:pt>
                <c:pt idx="62">
                  <c:v>156.34891303299469</c:v>
                </c:pt>
                <c:pt idx="63">
                  <c:v>157.24334022399464</c:v>
                </c:pt>
                <c:pt idx="64">
                  <c:v>158.13776741499456</c:v>
                </c:pt>
                <c:pt idx="65">
                  <c:v>159.03219460599445</c:v>
                </c:pt>
                <c:pt idx="66">
                  <c:v>159.92662179699437</c:v>
                </c:pt>
                <c:pt idx="67">
                  <c:v>160.82104898799429</c:v>
                </c:pt>
                <c:pt idx="68">
                  <c:v>161.71547617899421</c:v>
                </c:pt>
                <c:pt idx="69">
                  <c:v>162.60990336999413</c:v>
                </c:pt>
                <c:pt idx="70">
                  <c:v>163.50433056099405</c:v>
                </c:pt>
                <c:pt idx="71">
                  <c:v>164.39875775199394</c:v>
                </c:pt>
                <c:pt idx="72">
                  <c:v>165.29318494299389</c:v>
                </c:pt>
                <c:pt idx="73">
                  <c:v>166.18761213399378</c:v>
                </c:pt>
                <c:pt idx="74">
                  <c:v>167.0820393249937</c:v>
                </c:pt>
                <c:pt idx="75">
                  <c:v>167.97646651599362</c:v>
                </c:pt>
                <c:pt idx="76">
                  <c:v>168.87089370699354</c:v>
                </c:pt>
                <c:pt idx="77">
                  <c:v>169.76532089799343</c:v>
                </c:pt>
                <c:pt idx="78">
                  <c:v>170.65974808899338</c:v>
                </c:pt>
                <c:pt idx="79">
                  <c:v>171.55417527999327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3-4E99-9918-E5D3851C104B}"/>
            </c:ext>
          </c:extLst>
        </c:ser>
        <c:ser>
          <c:idx val="0"/>
          <c:order val="1"/>
          <c:tx>
            <c:strRef>
              <c:f>'unit shortage cost'!$H$21</c:f>
              <c:strCache>
                <c:ptCount val="1"/>
                <c:pt idx="0">
                  <c:v>Annual 
shortage cost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'unit shortage cost'!$A$22:$A$101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'unit shortage cost'!$H$22:$H$101</c:f>
              <c:numCache>
                <c:formatCode>0.0</c:formatCode>
                <c:ptCount val="80"/>
                <c:pt idx="0">
                  <c:v>429.63160281337952</c:v>
                </c:pt>
                <c:pt idx="1">
                  <c:v>375.71490407688128</c:v>
                </c:pt>
                <c:pt idx="2">
                  <c:v>326.58170844715789</c:v>
                </c:pt>
                <c:pt idx="3">
                  <c:v>282.11410497859606</c:v>
                </c:pt>
                <c:pt idx="4">
                  <c:v>242.15188506545584</c:v>
                </c:pt>
                <c:pt idx="5">
                  <c:v>206.49712314564431</c:v>
                </c:pt>
                <c:pt idx="6">
                  <c:v>174.91967952440396</c:v>
                </c:pt>
                <c:pt idx="7">
                  <c:v>147.16337164081196</c:v>
                </c:pt>
                <c:pt idx="8">
                  <c:v>122.95254014690991</c:v>
                </c:pt>
                <c:pt idx="9">
                  <c:v>101.99873305676951</c:v>
                </c:pt>
                <c:pt idx="10">
                  <c:v>84.007244185772919</c:v>
                </c:pt>
                <c:pt idx="11">
                  <c:v>68.683269195579925</c:v>
                </c:pt>
                <c:pt idx="12">
                  <c:v>55.737480911106928</c:v>
                </c:pt>
                <c:pt idx="13">
                  <c:v>44.890871688373558</c:v>
                </c:pt>
                <c:pt idx="14">
                  <c:v>35.878760723023539</c:v>
                </c:pt>
                <c:pt idx="15">
                  <c:v>28.453914608663325</c:v>
                </c:pt>
                <c:pt idx="16">
                  <c:v>22.388776866540155</c:v>
                </c:pt>
                <c:pt idx="17">
                  <c:v>17.476843867444394</c:v>
                </c:pt>
                <c:pt idx="18">
                  <c:v>13.533258607161645</c:v>
                </c:pt>
                <c:pt idx="19">
                  <c:v>10.394719054811624</c:v>
                </c:pt>
                <c:pt idx="20">
                  <c:v>7.9188139466700873</c:v>
                </c:pt>
                <c:pt idx="21">
                  <c:v>5.9829063343019566</c:v>
                </c:pt>
                <c:pt idx="22">
                  <c:v>4.4826848711748104</c:v>
                </c:pt>
                <c:pt idx="23">
                  <c:v>3.3304960906701222</c:v>
                </c:pt>
                <c:pt idx="24">
                  <c:v>2.4535593653989469</c:v>
                </c:pt>
                <c:pt idx="25">
                  <c:v>1.7921514724597263</c:v>
                </c:pt>
                <c:pt idx="26">
                  <c:v>1.2978312653995081</c:v>
                </c:pt>
                <c:pt idx="27">
                  <c:v>0.93175822320339097</c:v>
                </c:pt>
                <c:pt idx="28">
                  <c:v>0.66314270211523696</c:v>
                </c:pt>
                <c:pt idx="29">
                  <c:v>0.4678513593704775</c:v>
                </c:pt>
                <c:pt idx="30">
                  <c:v>0.32717896125473023</c:v>
                </c:pt>
                <c:pt idx="31">
                  <c:v>0.22678787964848934</c:v>
                </c:pt>
                <c:pt idx="32">
                  <c:v>0.15580904869874396</c:v>
                </c:pt>
                <c:pt idx="33">
                  <c:v>0.10609285397164742</c:v>
                </c:pt>
                <c:pt idx="34">
                  <c:v>7.159510166479946E-2</c:v>
                </c:pt>
                <c:pt idx="35">
                  <c:v>4.7881539721113989E-2</c:v>
                </c:pt>
                <c:pt idx="36">
                  <c:v>3.1734026374597386E-2</c:v>
                </c:pt>
                <c:pt idx="37">
                  <c:v>2.0842023986913212E-2</c:v>
                </c:pt>
                <c:pt idx="38">
                  <c:v>1.3564328287477806E-2</c:v>
                </c:pt>
                <c:pt idx="39">
                  <c:v>8.747562755485043E-3</c:v>
                </c:pt>
                <c:pt idx="40">
                  <c:v>5.5897644611417087E-3</c:v>
                </c:pt>
                <c:pt idx="41">
                  <c:v>3.5392030800576093E-3</c:v>
                </c:pt>
                <c:pt idx="42">
                  <c:v>2.2202986920998114E-3</c:v>
                </c:pt>
                <c:pt idx="43">
                  <c:v>1.3800670726069469E-3</c:v>
                </c:pt>
                <c:pt idx="44">
                  <c:v>8.4988716528361461E-4</c:v>
                </c:pt>
                <c:pt idx="45">
                  <c:v>5.1854268284817556E-4</c:v>
                </c:pt>
                <c:pt idx="46">
                  <c:v>3.1344419352683704E-4</c:v>
                </c:pt>
                <c:pt idx="47">
                  <c:v>1.8770643348681697E-4</c:v>
                </c:pt>
                <c:pt idx="48">
                  <c:v>1.1136082074005799E-4</c:v>
                </c:pt>
                <c:pt idx="49">
                  <c:v>6.5450282529152585E-5</c:v>
                </c:pt>
                <c:pt idx="50">
                  <c:v>3.8107313094947497E-5</c:v>
                </c:pt>
                <c:pt idx="51">
                  <c:v>2.1979358330663306E-5</c:v>
                </c:pt>
                <c:pt idx="52">
                  <c:v>1.2558104668617605E-5</c:v>
                </c:pt>
                <c:pt idx="53">
                  <c:v>7.1076885794049697E-6</c:v>
                </c:pt>
                <c:pt idx="54">
                  <c:v>3.9849330138410571E-6</c:v>
                </c:pt>
                <c:pt idx="55">
                  <c:v>2.2130711410722081E-6</c:v>
                </c:pt>
                <c:pt idx="56">
                  <c:v>1.2174328713107085E-6</c:v>
                </c:pt>
                <c:pt idx="57">
                  <c:v>6.6338227904519096E-7</c:v>
                </c:pt>
                <c:pt idx="58">
                  <c:v>3.5805257242203577E-7</c:v>
                </c:pt>
                <c:pt idx="59">
                  <c:v>1.9141919039409508E-7</c:v>
                </c:pt>
                <c:pt idx="60">
                  <c:v>1.0136284281006101E-7</c:v>
                </c:pt>
                <c:pt idx="61">
                  <c:v>5.31638122862892E-8</c:v>
                </c:pt>
                <c:pt idx="62">
                  <c:v>2.7618315151485196E-8</c:v>
                </c:pt>
                <c:pt idx="63">
                  <c:v>1.4210431901053977E-8</c:v>
                </c:pt>
                <c:pt idx="64">
                  <c:v>7.242339948845181E-9</c:v>
                </c:pt>
                <c:pt idx="65">
                  <c:v>3.6555211880056894E-9</c:v>
                </c:pt>
                <c:pt idx="66">
                  <c:v>1.8273097701747539E-9</c:v>
                </c:pt>
                <c:pt idx="67">
                  <c:v>9.0510158785370108E-10</c:v>
                </c:pt>
                <c:pt idx="68">
                  <c:v>4.435939043537718E-10</c:v>
                </c:pt>
                <c:pt idx="69">
                  <c:v>2.1505700656873751E-10</c:v>
                </c:pt>
                <c:pt idx="70">
                  <c:v>1.0322855317757422E-10</c:v>
                </c:pt>
                <c:pt idx="71">
                  <c:v>4.9121788812790609E-11</c:v>
                </c:pt>
                <c:pt idx="72">
                  <c:v>2.3290064398761713E-11</c:v>
                </c:pt>
                <c:pt idx="73">
                  <c:v>1.1209201708938223E-11</c:v>
                </c:pt>
                <c:pt idx="74">
                  <c:v>5.4559155741368725E-12</c:v>
                </c:pt>
                <c:pt idx="75">
                  <c:v>2.6863726343812345E-12</c:v>
                </c:pt>
                <c:pt idx="76">
                  <c:v>1.3397038375537195E-12</c:v>
                </c:pt>
                <c:pt idx="77">
                  <c:v>3.4435870484428179E-13</c:v>
                </c:pt>
                <c:pt idx="78">
                  <c:v>-2.6203083327402379E-13</c:v>
                </c:pt>
                <c:pt idx="79">
                  <c:v>-3.3887093774294006E-13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3-4E99-9918-E5D3851C104B}"/>
            </c:ext>
          </c:extLst>
        </c:ser>
        <c:ser>
          <c:idx val="1"/>
          <c:order val="2"/>
          <c:tx>
            <c:strRef>
              <c:f>'unit shortage cost'!$I$21</c:f>
              <c:strCache>
                <c:ptCount val="1"/>
                <c:pt idx="0">
                  <c:v>Total 
annual cost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'unit shortage cost'!$A$22:$A$101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'unit shortage cost'!$I$22:$I$101</c:f>
              <c:numCache>
                <c:formatCode>0.0</c:formatCode>
                <c:ptCount val="80"/>
                <c:pt idx="0">
                  <c:v>530.52603000437944</c:v>
                </c:pt>
                <c:pt idx="1">
                  <c:v>477.50375845888112</c:v>
                </c:pt>
                <c:pt idx="2">
                  <c:v>429.26499002015765</c:v>
                </c:pt>
                <c:pt idx="3">
                  <c:v>385.69181374259574</c:v>
                </c:pt>
                <c:pt idx="4">
                  <c:v>346.62402102045542</c:v>
                </c:pt>
                <c:pt idx="5">
                  <c:v>311.86368629164383</c:v>
                </c:pt>
                <c:pt idx="6">
                  <c:v>281.18066986140337</c:v>
                </c:pt>
                <c:pt idx="7">
                  <c:v>254.31878916881129</c:v>
                </c:pt>
                <c:pt idx="8">
                  <c:v>231.00238486590916</c:v>
                </c:pt>
                <c:pt idx="9">
                  <c:v>210.94300496676868</c:v>
                </c:pt>
                <c:pt idx="10">
                  <c:v>193.84594328677198</c:v>
                </c:pt>
                <c:pt idx="11">
                  <c:v>179.41639548757894</c:v>
                </c:pt>
                <c:pt idx="12">
                  <c:v>167.36503439410583</c:v>
                </c:pt>
                <c:pt idx="13">
                  <c:v>157.41285236237238</c:v>
                </c:pt>
                <c:pt idx="14">
                  <c:v>149.29516858802228</c:v>
                </c:pt>
                <c:pt idx="15">
                  <c:v>142.76474966466199</c:v>
                </c:pt>
                <c:pt idx="16">
                  <c:v>137.59403911353871</c:v>
                </c:pt>
                <c:pt idx="17">
                  <c:v>133.57653330544289</c:v>
                </c:pt>
                <c:pt idx="18">
                  <c:v>130.52737523616005</c:v>
                </c:pt>
                <c:pt idx="19">
                  <c:v>128.28326287480994</c:v>
                </c:pt>
                <c:pt idx="20">
                  <c:v>126.70178495766834</c:v>
                </c:pt>
                <c:pt idx="21">
                  <c:v>125.66030453630012</c:v>
                </c:pt>
                <c:pt idx="22">
                  <c:v>125.05451026417288</c:v>
                </c:pt>
                <c:pt idx="23">
                  <c:v>124.79674867466812</c:v>
                </c:pt>
                <c:pt idx="24">
                  <c:v>124.81423914039685</c:v>
                </c:pt>
                <c:pt idx="25">
                  <c:v>125.04725843845753</c:v>
                </c:pt>
                <c:pt idx="26">
                  <c:v>125.44736542239725</c:v>
                </c:pt>
                <c:pt idx="27">
                  <c:v>125.97571957120104</c:v>
                </c:pt>
                <c:pt idx="28">
                  <c:v>126.60153124111281</c:v>
                </c:pt>
                <c:pt idx="29">
                  <c:v>127.30066708936796</c:v>
                </c:pt>
                <c:pt idx="30">
                  <c:v>128.05442188225214</c:v>
                </c:pt>
                <c:pt idx="31">
                  <c:v>128.8484579916458</c:v>
                </c:pt>
                <c:pt idx="32">
                  <c:v>129.67190635169598</c:v>
                </c:pt>
                <c:pt idx="33">
                  <c:v>130.5166173479688</c:v>
                </c:pt>
                <c:pt idx="34">
                  <c:v>131.37654678666186</c:v>
                </c:pt>
                <c:pt idx="35">
                  <c:v>132.2472604157181</c:v>
                </c:pt>
                <c:pt idx="36">
                  <c:v>133.12554009337148</c:v>
                </c:pt>
                <c:pt idx="37">
                  <c:v>134.00907528198374</c:v>
                </c:pt>
                <c:pt idx="38">
                  <c:v>134.8962247772842</c:v>
                </c:pt>
                <c:pt idx="39">
                  <c:v>135.78583520275211</c:v>
                </c:pt>
                <c:pt idx="40">
                  <c:v>136.67710459545771</c:v>
                </c:pt>
                <c:pt idx="41">
                  <c:v>137.56948122507654</c:v>
                </c:pt>
                <c:pt idx="42">
                  <c:v>138.46258951168846</c:v>
                </c:pt>
                <c:pt idx="43">
                  <c:v>139.35617647106892</c:v>
                </c:pt>
                <c:pt idx="44">
                  <c:v>140.2500734821615</c:v>
                </c:pt>
                <c:pt idx="45">
                  <c:v>141.14416932867897</c:v>
                </c:pt>
                <c:pt idx="46">
                  <c:v>142.03839142118957</c:v>
                </c:pt>
                <c:pt idx="47">
                  <c:v>142.93269287442945</c:v>
                </c:pt>
                <c:pt idx="48">
                  <c:v>143.82704371981663</c:v>
                </c:pt>
                <c:pt idx="49">
                  <c:v>144.72142500027834</c:v>
                </c:pt>
                <c:pt idx="50">
                  <c:v>145.61582484830882</c:v>
                </c:pt>
                <c:pt idx="51">
                  <c:v>146.51023591135396</c:v>
                </c:pt>
                <c:pt idx="52">
                  <c:v>147.40465368110023</c:v>
                </c:pt>
                <c:pt idx="53">
                  <c:v>148.29907542168405</c:v>
                </c:pt>
                <c:pt idx="54">
                  <c:v>149.1934994899284</c:v>
                </c:pt>
                <c:pt idx="55">
                  <c:v>150.08792490906643</c:v>
                </c:pt>
                <c:pt idx="56">
                  <c:v>150.98235110442809</c:v>
                </c:pt>
                <c:pt idx="57">
                  <c:v>151.8767777413774</c:v>
                </c:pt>
                <c:pt idx="58">
                  <c:v>152.77120462704764</c:v>
                </c:pt>
                <c:pt idx="59">
                  <c:v>153.66563165141417</c:v>
                </c:pt>
                <c:pt idx="60">
                  <c:v>154.56005875235772</c:v>
                </c:pt>
                <c:pt idx="61">
                  <c:v>155.45448589515863</c:v>
                </c:pt>
                <c:pt idx="62">
                  <c:v>156.348913060613</c:v>
                </c:pt>
                <c:pt idx="63">
                  <c:v>157.24334023820506</c:v>
                </c:pt>
                <c:pt idx="64">
                  <c:v>158.13776742223689</c:v>
                </c:pt>
                <c:pt idx="65">
                  <c:v>159.03219460964996</c:v>
                </c:pt>
                <c:pt idx="66">
                  <c:v>159.92662179882169</c:v>
                </c:pt>
                <c:pt idx="67">
                  <c:v>160.82104898889938</c:v>
                </c:pt>
                <c:pt idx="68">
                  <c:v>161.71547617943781</c:v>
                </c:pt>
                <c:pt idx="69">
                  <c:v>162.6099033702092</c:v>
                </c:pt>
                <c:pt idx="70">
                  <c:v>163.50433056109728</c:v>
                </c:pt>
                <c:pt idx="71">
                  <c:v>164.39875775204305</c:v>
                </c:pt>
                <c:pt idx="72">
                  <c:v>165.29318494301717</c:v>
                </c:pt>
                <c:pt idx="73">
                  <c:v>166.18761213400498</c:v>
                </c:pt>
                <c:pt idx="74">
                  <c:v>167.08203932499916</c:v>
                </c:pt>
                <c:pt idx="75">
                  <c:v>167.97646651599632</c:v>
                </c:pt>
                <c:pt idx="76">
                  <c:v>168.87089370699488</c:v>
                </c:pt>
                <c:pt idx="77">
                  <c:v>169.76532089799377</c:v>
                </c:pt>
                <c:pt idx="78">
                  <c:v>170.65974808899313</c:v>
                </c:pt>
                <c:pt idx="79">
                  <c:v>171.55417527999293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3-4E99-9918-E5D3851C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8696"/>
        <c:axId val="447554384"/>
      </c:scatterChart>
      <c:valAx>
        <c:axId val="447558696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z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54384"/>
        <c:crosses val="autoZero"/>
        <c:crossBetween val="midCat"/>
      </c:valAx>
      <c:valAx>
        <c:axId val="4475543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58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9527</xdr:colOff>
      <xdr:row>1</xdr:row>
      <xdr:rowOff>4764</xdr:rowOff>
    </xdr:from>
    <xdr:to>
      <xdr:col>10</xdr:col>
      <xdr:colOff>276227</xdr:colOff>
      <xdr:row>17</xdr:row>
      <xdr:rowOff>9525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22225</xdr:colOff>
          <xdr:row>17</xdr:row>
          <xdr:rowOff>107950</xdr:rowOff>
        </xdr:from>
        <xdr:to>
          <xdr:col>10</xdr:col>
          <xdr:colOff>209550</xdr:colOff>
          <xdr:row>19</xdr:row>
          <xdr:rowOff>44450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101600</xdr:colOff>
          <xdr:row>1</xdr:row>
          <xdr:rowOff>127000</xdr:rowOff>
        </xdr:from>
        <xdr:to>
          <xdr:col>9</xdr:col>
          <xdr:colOff>501650</xdr:colOff>
          <xdr:row>5</xdr:row>
          <xdr:rowOff>120650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9524</xdr:rowOff>
    </xdr:from>
    <xdr:to>
      <xdr:col>12</xdr:col>
      <xdr:colOff>419100</xdr:colOff>
      <xdr:row>19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260350</xdr:colOff>
          <xdr:row>20</xdr:row>
          <xdr:rowOff>15875</xdr:rowOff>
        </xdr:from>
        <xdr:to>
          <xdr:col>12</xdr:col>
          <xdr:colOff>400050</xdr:colOff>
          <xdr:row>22</xdr:row>
          <xdr:rowOff>82550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</xdr:row>
          <xdr:rowOff>41275</xdr:rowOff>
        </xdr:from>
        <xdr:to>
          <xdr:col>12</xdr:col>
          <xdr:colOff>212725</xdr:colOff>
          <xdr:row>6</xdr:row>
          <xdr:rowOff>15875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Normal="100" workbookViewId="0">
      <selection activeCell="C12" sqref="C12"/>
    </sheetView>
  </sheetViews>
  <sheetFormatPr defaultColWidth="10.6796875" defaultRowHeight="14.75" x14ac:dyDescent="0.75"/>
  <cols>
    <col min="1" max="1" width="27.58984375" style="1" customWidth="1"/>
    <col min="2" max="2" width="12.58984375" style="1" customWidth="1"/>
    <col min="3" max="3" width="8.58984375" style="1" customWidth="1"/>
    <col min="4" max="7" width="8.76953125" style="1" customWidth="1"/>
    <col min="8" max="16384" width="10.6796875" style="1"/>
  </cols>
  <sheetData>
    <row r="1" spans="1:3" s="13" customFormat="1" ht="24.75" customHeight="1" x14ac:dyDescent="1">
      <c r="A1" s="13" t="s">
        <v>28</v>
      </c>
    </row>
    <row r="2" spans="1:3" x14ac:dyDescent="0.75">
      <c r="A2" s="10" t="s">
        <v>0</v>
      </c>
      <c r="B2" s="28">
        <f>365*B3</f>
        <v>36500</v>
      </c>
      <c r="C2" s="30"/>
    </row>
    <row r="3" spans="1:3" x14ac:dyDescent="0.75">
      <c r="A3" s="10" t="s">
        <v>21</v>
      </c>
      <c r="B3" s="28">
        <v>100</v>
      </c>
      <c r="C3" s="30"/>
    </row>
    <row r="4" spans="1:3" x14ac:dyDescent="0.75">
      <c r="A4" s="10" t="s">
        <v>22</v>
      </c>
      <c r="B4" s="28">
        <v>20</v>
      </c>
      <c r="C4" s="30"/>
    </row>
    <row r="5" spans="1:3" x14ac:dyDescent="0.75">
      <c r="A5" s="10" t="s">
        <v>1</v>
      </c>
      <c r="B5" s="28">
        <v>5</v>
      </c>
      <c r="C5" s="30"/>
    </row>
    <row r="6" spans="1:3" x14ac:dyDescent="0.75">
      <c r="A6" s="10" t="s">
        <v>2</v>
      </c>
      <c r="B6" s="28">
        <v>1000</v>
      </c>
      <c r="C6" s="30"/>
    </row>
    <row r="7" spans="1:3" x14ac:dyDescent="0.75">
      <c r="A7" s="10" t="s">
        <v>20</v>
      </c>
      <c r="B7" s="27">
        <v>0.2</v>
      </c>
      <c r="C7" s="31"/>
    </row>
    <row r="8" spans="1:3" ht="16.75" x14ac:dyDescent="0.95">
      <c r="A8" s="14" t="s">
        <v>10</v>
      </c>
      <c r="B8" s="29">
        <v>10</v>
      </c>
      <c r="C8" s="32"/>
    </row>
    <row r="9" spans="1:3" s="18" customFormat="1" x14ac:dyDescent="0.75">
      <c r="A9" s="16"/>
      <c r="B9" s="17"/>
      <c r="C9" s="17"/>
    </row>
    <row r="10" spans="1:3" x14ac:dyDescent="0.75">
      <c r="A10" s="24" t="s">
        <v>24</v>
      </c>
      <c r="B10" s="25">
        <v>0</v>
      </c>
    </row>
    <row r="11" spans="1:3" x14ac:dyDescent="0.75">
      <c r="A11" s="11" t="s">
        <v>7</v>
      </c>
      <c r="B11" s="12">
        <f>B10*B4*SQRT(B5)</f>
        <v>0</v>
      </c>
    </row>
    <row r="12" spans="1:3" x14ac:dyDescent="0.75">
      <c r="A12" s="11" t="s">
        <v>8</v>
      </c>
      <c r="B12" s="12">
        <f>B3*B5+B11</f>
        <v>500</v>
      </c>
    </row>
    <row r="13" spans="1:3" x14ac:dyDescent="0.75">
      <c r="A13" s="23" t="s">
        <v>3</v>
      </c>
      <c r="B13" s="33">
        <f>B7*(B6/2+B11)</f>
        <v>100</v>
      </c>
      <c r="C13" s="8"/>
    </row>
    <row r="14" spans="1:3" x14ac:dyDescent="0.75">
      <c r="A14" s="11" t="s">
        <v>29</v>
      </c>
      <c r="B14" s="43">
        <f>NORMDIST(B10,0,1,TRUE)</f>
        <v>0.5</v>
      </c>
      <c r="C14" s="8"/>
    </row>
    <row r="15" spans="1:3" x14ac:dyDescent="0.75">
      <c r="A15" s="11" t="s">
        <v>18</v>
      </c>
      <c r="B15" s="43">
        <f>1-B14</f>
        <v>0.5</v>
      </c>
      <c r="C15" s="8"/>
    </row>
    <row r="16" spans="1:3" x14ac:dyDescent="0.75">
      <c r="A16" s="23" t="s">
        <v>4</v>
      </c>
      <c r="B16" s="33">
        <f>B8*B15*B2/B6</f>
        <v>182.5</v>
      </c>
      <c r="C16" s="8"/>
    </row>
    <row r="17" spans="1:7" x14ac:dyDescent="0.75">
      <c r="A17" s="23" t="s">
        <v>5</v>
      </c>
      <c r="B17" s="33">
        <f>B16+B13</f>
        <v>282.5</v>
      </c>
      <c r="C17" s="8"/>
    </row>
    <row r="19" spans="1:7" s="21" customFormat="1" ht="44.25" x14ac:dyDescent="0.6">
      <c r="A19" s="19" t="s">
        <v>23</v>
      </c>
      <c r="B19" s="20" t="s">
        <v>17</v>
      </c>
      <c r="C19" s="20" t="s">
        <v>19</v>
      </c>
      <c r="D19" s="20" t="s">
        <v>16</v>
      </c>
      <c r="E19" s="22" t="s">
        <v>12</v>
      </c>
      <c r="F19" s="22" t="s">
        <v>14</v>
      </c>
      <c r="G19" s="22" t="s">
        <v>6</v>
      </c>
    </row>
    <row r="20" spans="1:7" x14ac:dyDescent="0.75">
      <c r="A20" s="4">
        <v>0.1</v>
      </c>
      <c r="B20" s="5">
        <f t="shared" ref="B20:B51" si="0">A20*$B$4*SQRT($B$5)</f>
        <v>4.4721359549995796</v>
      </c>
      <c r="C20" s="5">
        <f>$B$3*$B$5+B20</f>
        <v>504.4721359549996</v>
      </c>
      <c r="D20" s="6">
        <f>(1-NORMDIST(A20,0,1,TRUE))</f>
        <v>0.46017216272297101</v>
      </c>
      <c r="E20" s="5">
        <f t="shared" ref="E20:E51" si="1">(($B$6/2)+$B20)*$B$7</f>
        <v>100.89442719099992</v>
      </c>
      <c r="F20" s="5">
        <f t="shared" ref="F20:F51" si="2">($B$2/$B$6)*$B$8*$D20</f>
        <v>167.96283939388442</v>
      </c>
      <c r="G20" s="5">
        <f>SUM(E20:F20)</f>
        <v>268.85726658488431</v>
      </c>
    </row>
    <row r="21" spans="1:7" x14ac:dyDescent="0.75">
      <c r="A21" s="4">
        <v>0.2</v>
      </c>
      <c r="B21" s="5">
        <f t="shared" si="0"/>
        <v>8.9442719099991592</v>
      </c>
      <c r="C21" s="5">
        <f t="shared" ref="C21:C84" si="3">$B$3*$B$5+B21</f>
        <v>508.94427190999915</v>
      </c>
      <c r="D21" s="6">
        <f t="shared" ref="D21:D84" si="4">(1-NORMDIST(A21,0,1,TRUE))</f>
        <v>0.42074029056089701</v>
      </c>
      <c r="E21" s="5">
        <f t="shared" si="1"/>
        <v>101.78885438199984</v>
      </c>
      <c r="F21" s="5">
        <f t="shared" si="2"/>
        <v>153.57020605472741</v>
      </c>
      <c r="G21" s="5">
        <f t="shared" ref="G21:G84" si="5">SUM(E21:F21)</f>
        <v>255.35906043672725</v>
      </c>
    </row>
    <row r="22" spans="1:7" x14ac:dyDescent="0.75">
      <c r="A22" s="4">
        <v>0.3</v>
      </c>
      <c r="B22" s="5">
        <f t="shared" si="0"/>
        <v>13.416407864998739</v>
      </c>
      <c r="C22" s="5">
        <f t="shared" si="3"/>
        <v>513.41640786499875</v>
      </c>
      <c r="D22" s="6">
        <f t="shared" si="4"/>
        <v>0.38208857781104733</v>
      </c>
      <c r="E22" s="5">
        <f t="shared" si="1"/>
        <v>102.68328157299976</v>
      </c>
      <c r="F22" s="5">
        <f t="shared" si="2"/>
        <v>139.46233090103226</v>
      </c>
      <c r="G22" s="5">
        <f t="shared" si="5"/>
        <v>242.14561247403202</v>
      </c>
    </row>
    <row r="23" spans="1:7" x14ac:dyDescent="0.75">
      <c r="A23" s="4">
        <v>0.4</v>
      </c>
      <c r="B23" s="5">
        <f t="shared" si="0"/>
        <v>17.888543819998318</v>
      </c>
      <c r="C23" s="5">
        <f t="shared" si="3"/>
        <v>517.88854381999829</v>
      </c>
      <c r="D23" s="6">
        <f t="shared" si="4"/>
        <v>0.34457825838967571</v>
      </c>
      <c r="E23" s="5">
        <f t="shared" si="1"/>
        <v>103.57770876399967</v>
      </c>
      <c r="F23" s="5">
        <f t="shared" si="2"/>
        <v>125.77106431223163</v>
      </c>
      <c r="G23" s="5">
        <f t="shared" si="5"/>
        <v>229.34877307623128</v>
      </c>
    </row>
    <row r="24" spans="1:7" x14ac:dyDescent="0.75">
      <c r="A24" s="4">
        <v>0.5</v>
      </c>
      <c r="B24" s="5">
        <f t="shared" si="0"/>
        <v>22.360679774997898</v>
      </c>
      <c r="C24" s="5">
        <f t="shared" si="3"/>
        <v>522.36067977499795</v>
      </c>
      <c r="D24" s="6">
        <f t="shared" si="4"/>
        <v>0.30853753872598688</v>
      </c>
      <c r="E24" s="5">
        <f t="shared" si="1"/>
        <v>104.4721359549996</v>
      </c>
      <c r="F24" s="5">
        <f t="shared" si="2"/>
        <v>112.61620163498522</v>
      </c>
      <c r="G24" s="5">
        <f t="shared" si="5"/>
        <v>217.0883375899848</v>
      </c>
    </row>
    <row r="25" spans="1:7" x14ac:dyDescent="0.75">
      <c r="A25" s="4">
        <v>0.6</v>
      </c>
      <c r="B25" s="5">
        <f t="shared" si="0"/>
        <v>26.832815729997478</v>
      </c>
      <c r="C25" s="5">
        <f t="shared" si="3"/>
        <v>526.83281572999749</v>
      </c>
      <c r="D25" s="6">
        <f t="shared" si="4"/>
        <v>0.27425311775007355</v>
      </c>
      <c r="E25" s="5">
        <f t="shared" si="1"/>
        <v>105.36656314599951</v>
      </c>
      <c r="F25" s="5">
        <f t="shared" si="2"/>
        <v>100.10238797877685</v>
      </c>
      <c r="G25" s="5">
        <f t="shared" si="5"/>
        <v>205.46895112477637</v>
      </c>
    </row>
    <row r="26" spans="1:7" x14ac:dyDescent="0.75">
      <c r="A26" s="4">
        <v>0.7</v>
      </c>
      <c r="B26" s="5">
        <f t="shared" si="0"/>
        <v>31.304951684997057</v>
      </c>
      <c r="C26" s="5">
        <f t="shared" si="3"/>
        <v>531.30495168499704</v>
      </c>
      <c r="D26" s="6">
        <f t="shared" si="4"/>
        <v>0.24196365222307303</v>
      </c>
      <c r="E26" s="5">
        <f t="shared" si="1"/>
        <v>106.26099033699941</v>
      </c>
      <c r="F26" s="5">
        <f t="shared" si="2"/>
        <v>88.316733061421658</v>
      </c>
      <c r="G26" s="5">
        <f t="shared" si="5"/>
        <v>194.57772339842109</v>
      </c>
    </row>
    <row r="27" spans="1:7" x14ac:dyDescent="0.75">
      <c r="A27" s="4">
        <v>0.8</v>
      </c>
      <c r="B27" s="5">
        <f t="shared" si="0"/>
        <v>35.777087639996637</v>
      </c>
      <c r="C27" s="5">
        <f t="shared" si="3"/>
        <v>535.77708763999658</v>
      </c>
      <c r="D27" s="6">
        <f t="shared" si="4"/>
        <v>0.21185539858339664</v>
      </c>
      <c r="E27" s="5">
        <f t="shared" si="1"/>
        <v>107.15541752799932</v>
      </c>
      <c r="F27" s="5">
        <f t="shared" si="2"/>
        <v>77.327220482939779</v>
      </c>
      <c r="G27" s="5">
        <f t="shared" si="5"/>
        <v>184.4826380109391</v>
      </c>
    </row>
    <row r="28" spans="1:7" x14ac:dyDescent="0.75">
      <c r="A28" s="4">
        <v>0.9</v>
      </c>
      <c r="B28" s="5">
        <f t="shared" si="0"/>
        <v>40.249223594996216</v>
      </c>
      <c r="C28" s="5">
        <f t="shared" si="3"/>
        <v>540.24922359499624</v>
      </c>
      <c r="D28" s="6">
        <f t="shared" si="4"/>
        <v>0.18406012534675953</v>
      </c>
      <c r="E28" s="5">
        <f t="shared" si="1"/>
        <v>108.04984471899925</v>
      </c>
      <c r="F28" s="5">
        <f t="shared" si="2"/>
        <v>67.181945751567227</v>
      </c>
      <c r="G28" s="5">
        <f t="shared" si="5"/>
        <v>175.23179047056647</v>
      </c>
    </row>
    <row r="29" spans="1:7" x14ac:dyDescent="0.75">
      <c r="A29" s="4">
        <v>1</v>
      </c>
      <c r="B29" s="5">
        <f t="shared" si="0"/>
        <v>44.721359549995796</v>
      </c>
      <c r="C29" s="5">
        <f t="shared" si="3"/>
        <v>544.72135954999578</v>
      </c>
      <c r="D29" s="6">
        <f t="shared" si="4"/>
        <v>0.15865525393145696</v>
      </c>
      <c r="E29" s="5">
        <f t="shared" si="1"/>
        <v>108.94427190999916</v>
      </c>
      <c r="F29" s="5">
        <f t="shared" si="2"/>
        <v>57.909167684981789</v>
      </c>
      <c r="G29" s="5">
        <f t="shared" si="5"/>
        <v>166.85343959498096</v>
      </c>
    </row>
    <row r="30" spans="1:7" x14ac:dyDescent="0.75">
      <c r="A30" s="4">
        <v>1.1000000000000001</v>
      </c>
      <c r="B30" s="5">
        <f t="shared" si="0"/>
        <v>49.193495504995376</v>
      </c>
      <c r="C30" s="5">
        <f t="shared" si="3"/>
        <v>549.19349550499533</v>
      </c>
      <c r="D30" s="6">
        <f t="shared" si="4"/>
        <v>0.13566606094638267</v>
      </c>
      <c r="E30" s="5">
        <f t="shared" si="1"/>
        <v>109.83869910099907</v>
      </c>
      <c r="F30" s="5">
        <f t="shared" si="2"/>
        <v>49.518112245429677</v>
      </c>
      <c r="G30" s="5">
        <f t="shared" si="5"/>
        <v>159.35681134642874</v>
      </c>
    </row>
    <row r="31" spans="1:7" x14ac:dyDescent="0.75">
      <c r="A31" s="4">
        <v>1.2</v>
      </c>
      <c r="B31" s="5">
        <f t="shared" si="0"/>
        <v>53.665631459994955</v>
      </c>
      <c r="C31" s="5">
        <f t="shared" si="3"/>
        <v>553.66563145999498</v>
      </c>
      <c r="D31" s="6">
        <f t="shared" si="4"/>
        <v>0.11506967022170822</v>
      </c>
      <c r="E31" s="5">
        <f t="shared" si="1"/>
        <v>110.733126291999</v>
      </c>
      <c r="F31" s="5">
        <f t="shared" si="2"/>
        <v>42.000429630923499</v>
      </c>
      <c r="G31" s="5">
        <f t="shared" si="5"/>
        <v>152.73355592292251</v>
      </c>
    </row>
    <row r="32" spans="1:7" x14ac:dyDescent="0.75">
      <c r="A32" s="4">
        <v>1.3</v>
      </c>
      <c r="B32" s="5">
        <f t="shared" si="0"/>
        <v>58.137767414994535</v>
      </c>
      <c r="C32" s="5">
        <f t="shared" si="3"/>
        <v>558.13776741499453</v>
      </c>
      <c r="D32" s="6">
        <f t="shared" si="4"/>
        <v>9.6800484585610302E-2</v>
      </c>
      <c r="E32" s="5">
        <f t="shared" si="1"/>
        <v>111.62755348299891</v>
      </c>
      <c r="F32" s="5">
        <f t="shared" si="2"/>
        <v>35.332176873747763</v>
      </c>
      <c r="G32" s="5">
        <f t="shared" si="5"/>
        <v>146.95973035674666</v>
      </c>
    </row>
    <row r="33" spans="1:7" x14ac:dyDescent="0.75">
      <c r="A33" s="4">
        <v>1.4</v>
      </c>
      <c r="B33" s="5">
        <f t="shared" si="0"/>
        <v>62.609903369994115</v>
      </c>
      <c r="C33" s="5">
        <f t="shared" si="3"/>
        <v>562.60990336999407</v>
      </c>
      <c r="D33" s="6">
        <f t="shared" si="4"/>
        <v>8.0756659233771066E-2</v>
      </c>
      <c r="E33" s="5">
        <f t="shared" si="1"/>
        <v>112.52198067399883</v>
      </c>
      <c r="F33" s="5">
        <f t="shared" si="2"/>
        <v>29.476180620326438</v>
      </c>
      <c r="G33" s="5">
        <f t="shared" si="5"/>
        <v>141.99816129432526</v>
      </c>
    </row>
    <row r="34" spans="1:7" x14ac:dyDescent="0.75">
      <c r="A34" s="4">
        <v>1.5</v>
      </c>
      <c r="B34" s="5">
        <f t="shared" si="0"/>
        <v>67.082039324993701</v>
      </c>
      <c r="C34" s="5">
        <f t="shared" si="3"/>
        <v>567.08203932499373</v>
      </c>
      <c r="D34" s="6">
        <f t="shared" si="4"/>
        <v>6.6807201268858085E-2</v>
      </c>
      <c r="E34" s="5">
        <f t="shared" si="1"/>
        <v>113.41640786499875</v>
      </c>
      <c r="F34" s="5">
        <f t="shared" si="2"/>
        <v>24.3846284631332</v>
      </c>
      <c r="G34" s="5">
        <f t="shared" si="5"/>
        <v>137.80103632813194</v>
      </c>
    </row>
    <row r="35" spans="1:7" x14ac:dyDescent="0.75">
      <c r="A35" s="4">
        <v>1.6</v>
      </c>
      <c r="B35" s="5">
        <f t="shared" si="0"/>
        <v>71.554175279993274</v>
      </c>
      <c r="C35" s="5">
        <f t="shared" si="3"/>
        <v>571.55417527999327</v>
      </c>
      <c r="D35" s="6">
        <f t="shared" si="4"/>
        <v>5.4799291699557995E-2</v>
      </c>
      <c r="E35" s="5">
        <f t="shared" si="1"/>
        <v>114.31083505599867</v>
      </c>
      <c r="F35" s="5">
        <f t="shared" si="2"/>
        <v>20.001741470338668</v>
      </c>
      <c r="G35" s="5">
        <f t="shared" si="5"/>
        <v>134.31257652633732</v>
      </c>
    </row>
    <row r="36" spans="1:7" x14ac:dyDescent="0.75">
      <c r="A36" s="4">
        <v>1.7</v>
      </c>
      <c r="B36" s="5">
        <f t="shared" si="0"/>
        <v>76.026311234992846</v>
      </c>
      <c r="C36" s="5">
        <f t="shared" si="3"/>
        <v>576.02631123499282</v>
      </c>
      <c r="D36" s="6">
        <f t="shared" si="4"/>
        <v>4.4565462758543006E-2</v>
      </c>
      <c r="E36" s="5">
        <f t="shared" si="1"/>
        <v>115.20526224699857</v>
      </c>
      <c r="F36" s="5">
        <f t="shared" si="2"/>
        <v>16.266393906868196</v>
      </c>
      <c r="G36" s="5">
        <f t="shared" si="5"/>
        <v>131.47165615386677</v>
      </c>
    </row>
    <row r="37" spans="1:7" x14ac:dyDescent="0.75">
      <c r="A37" s="4">
        <v>1.8</v>
      </c>
      <c r="B37" s="5">
        <f t="shared" si="0"/>
        <v>80.498447189992433</v>
      </c>
      <c r="C37" s="5">
        <f t="shared" si="3"/>
        <v>580.49844718999248</v>
      </c>
      <c r="D37" s="6">
        <f t="shared" si="4"/>
        <v>3.5930319112925768E-2</v>
      </c>
      <c r="E37" s="5">
        <f t="shared" si="1"/>
        <v>116.09968943799851</v>
      </c>
      <c r="F37" s="5">
        <f t="shared" si="2"/>
        <v>13.114566476217906</v>
      </c>
      <c r="G37" s="5">
        <f t="shared" si="5"/>
        <v>129.21425591421641</v>
      </c>
    </row>
    <row r="38" spans="1:7" x14ac:dyDescent="0.75">
      <c r="A38" s="4">
        <v>1.9</v>
      </c>
      <c r="B38" s="5">
        <f t="shared" si="0"/>
        <v>84.97058314499202</v>
      </c>
      <c r="C38" s="5">
        <f t="shared" si="3"/>
        <v>584.97058314499202</v>
      </c>
      <c r="D38" s="6">
        <f t="shared" si="4"/>
        <v>2.8716559816001852E-2</v>
      </c>
      <c r="E38" s="5">
        <f t="shared" si="1"/>
        <v>116.99411662899841</v>
      </c>
      <c r="F38" s="5">
        <f t="shared" si="2"/>
        <v>10.481544332840675</v>
      </c>
      <c r="G38" s="5">
        <f t="shared" si="5"/>
        <v>127.47566096183908</v>
      </c>
    </row>
    <row r="39" spans="1:7" x14ac:dyDescent="0.75">
      <c r="A39" s="4">
        <v>2</v>
      </c>
      <c r="B39" s="5">
        <f t="shared" si="0"/>
        <v>89.442719099991592</v>
      </c>
      <c r="C39" s="5">
        <f t="shared" si="3"/>
        <v>589.44271909999156</v>
      </c>
      <c r="D39" s="6">
        <f t="shared" si="4"/>
        <v>2.2750131948179209E-2</v>
      </c>
      <c r="E39" s="5">
        <f t="shared" si="1"/>
        <v>117.88854381999832</v>
      </c>
      <c r="F39" s="5">
        <f t="shared" si="2"/>
        <v>8.3037981610854104</v>
      </c>
      <c r="G39" s="5">
        <f t="shared" si="5"/>
        <v>126.19234198108373</v>
      </c>
    </row>
    <row r="40" spans="1:7" x14ac:dyDescent="0.75">
      <c r="A40" s="4">
        <v>2.1</v>
      </c>
      <c r="B40" s="5">
        <f t="shared" si="0"/>
        <v>93.914855054991165</v>
      </c>
      <c r="C40" s="5">
        <f t="shared" si="3"/>
        <v>593.91485505499122</v>
      </c>
      <c r="D40" s="6">
        <f t="shared" si="4"/>
        <v>1.7864420562816563E-2</v>
      </c>
      <c r="E40" s="5">
        <f t="shared" si="1"/>
        <v>118.78297101099825</v>
      </c>
      <c r="F40" s="5">
        <f t="shared" si="2"/>
        <v>6.5205135054280454</v>
      </c>
      <c r="G40" s="5">
        <f t="shared" si="5"/>
        <v>125.30348451642629</v>
      </c>
    </row>
    <row r="41" spans="1:7" x14ac:dyDescent="0.75">
      <c r="A41" s="4">
        <v>2.2000000000000002</v>
      </c>
      <c r="B41" s="5">
        <f t="shared" si="0"/>
        <v>98.386991009990751</v>
      </c>
      <c r="C41" s="5">
        <f t="shared" si="3"/>
        <v>598.38699100999077</v>
      </c>
      <c r="D41" s="6">
        <f t="shared" si="4"/>
        <v>1.390344751349859E-2</v>
      </c>
      <c r="E41" s="5">
        <f t="shared" si="1"/>
        <v>119.67739820199816</v>
      </c>
      <c r="F41" s="5">
        <f t="shared" si="2"/>
        <v>5.0747583424269855</v>
      </c>
      <c r="G41" s="5">
        <f t="shared" si="5"/>
        <v>124.75215654442515</v>
      </c>
    </row>
    <row r="42" spans="1:7" x14ac:dyDescent="0.75">
      <c r="A42" s="34">
        <v>2.2999999999999998</v>
      </c>
      <c r="B42" s="2">
        <f t="shared" si="0"/>
        <v>102.85912696499034</v>
      </c>
      <c r="C42" s="2">
        <f t="shared" si="3"/>
        <v>602.85912696499031</v>
      </c>
      <c r="D42" s="35">
        <f t="shared" si="4"/>
        <v>1.0724110021675837E-2</v>
      </c>
      <c r="E42" s="2">
        <f t="shared" si="1"/>
        <v>120.57182539299806</v>
      </c>
      <c r="F42" s="2">
        <f t="shared" si="2"/>
        <v>3.9143001579116805</v>
      </c>
      <c r="G42" s="2">
        <f t="shared" si="5"/>
        <v>124.48612555090975</v>
      </c>
    </row>
    <row r="43" spans="1:7" x14ac:dyDescent="0.75">
      <c r="A43" s="34">
        <v>2.4</v>
      </c>
      <c r="B43" s="2">
        <f t="shared" si="0"/>
        <v>107.33126291998991</v>
      </c>
      <c r="C43" s="2">
        <f t="shared" si="3"/>
        <v>607.33126291998997</v>
      </c>
      <c r="D43" s="35">
        <f t="shared" si="4"/>
        <v>8.1975359245961554E-3</v>
      </c>
      <c r="E43" s="2">
        <f t="shared" si="1"/>
        <v>121.466252583998</v>
      </c>
      <c r="F43" s="2">
        <f t="shared" si="2"/>
        <v>2.9921006124775968</v>
      </c>
      <c r="G43" s="2">
        <f t="shared" si="5"/>
        <v>124.4583531964756</v>
      </c>
    </row>
    <row r="44" spans="1:7" x14ac:dyDescent="0.75">
      <c r="A44" s="4">
        <v>2.5</v>
      </c>
      <c r="B44" s="5">
        <f t="shared" si="0"/>
        <v>111.80339887498948</v>
      </c>
      <c r="C44" s="5">
        <f t="shared" si="3"/>
        <v>611.80339887498951</v>
      </c>
      <c r="D44" s="6">
        <f t="shared" si="4"/>
        <v>6.2096653257761592E-3</v>
      </c>
      <c r="E44" s="5">
        <f t="shared" si="1"/>
        <v>122.36067977499791</v>
      </c>
      <c r="F44" s="5">
        <f t="shared" si="2"/>
        <v>2.2665278439082979</v>
      </c>
      <c r="G44" s="5">
        <f t="shared" si="5"/>
        <v>124.6272076189062</v>
      </c>
    </row>
    <row r="45" spans="1:7" x14ac:dyDescent="0.75">
      <c r="A45" s="4">
        <v>2.6</v>
      </c>
      <c r="B45" s="5">
        <f t="shared" si="0"/>
        <v>116.27553482998907</v>
      </c>
      <c r="C45" s="5">
        <f t="shared" si="3"/>
        <v>616.27553482998906</v>
      </c>
      <c r="D45" s="6">
        <f t="shared" si="4"/>
        <v>4.661188023718732E-3</v>
      </c>
      <c r="E45" s="5">
        <f t="shared" si="1"/>
        <v>123.25510696599781</v>
      </c>
      <c r="F45" s="5">
        <f t="shared" si="2"/>
        <v>1.7013336286573373</v>
      </c>
      <c r="G45" s="5">
        <f t="shared" si="5"/>
        <v>124.95644059465515</v>
      </c>
    </row>
    <row r="46" spans="1:7" x14ac:dyDescent="0.75">
      <c r="A46" s="4">
        <v>2.7</v>
      </c>
      <c r="B46" s="5">
        <f t="shared" si="0"/>
        <v>120.74767078498866</v>
      </c>
      <c r="C46" s="5">
        <f t="shared" si="3"/>
        <v>620.74767078498871</v>
      </c>
      <c r="D46" s="6">
        <f t="shared" si="4"/>
        <v>3.4669738030406183E-3</v>
      </c>
      <c r="E46" s="5">
        <f t="shared" si="1"/>
        <v>124.14953415699775</v>
      </c>
      <c r="F46" s="5">
        <f t="shared" si="2"/>
        <v>1.2654454381098257</v>
      </c>
      <c r="G46" s="5">
        <f t="shared" si="5"/>
        <v>125.41497959510757</v>
      </c>
    </row>
    <row r="47" spans="1:7" x14ac:dyDescent="0.75">
      <c r="A47" s="4">
        <v>2.8</v>
      </c>
      <c r="B47" s="5">
        <f t="shared" si="0"/>
        <v>125.21980673998823</v>
      </c>
      <c r="C47" s="5">
        <f t="shared" si="3"/>
        <v>625.21980673998826</v>
      </c>
      <c r="D47" s="6">
        <f t="shared" si="4"/>
        <v>2.5551303304279793E-3</v>
      </c>
      <c r="E47" s="5">
        <f t="shared" si="1"/>
        <v>125.04396134799765</v>
      </c>
      <c r="F47" s="5">
        <f t="shared" si="2"/>
        <v>0.93262257060621245</v>
      </c>
      <c r="G47" s="5">
        <f t="shared" si="5"/>
        <v>125.97658391860386</v>
      </c>
    </row>
    <row r="48" spans="1:7" x14ac:dyDescent="0.75">
      <c r="A48" s="4">
        <v>2.9</v>
      </c>
      <c r="B48" s="5">
        <f t="shared" si="0"/>
        <v>129.6919426949878</v>
      </c>
      <c r="C48" s="5">
        <f t="shared" si="3"/>
        <v>629.6919426949878</v>
      </c>
      <c r="D48" s="6">
        <f t="shared" si="4"/>
        <v>1.8658133003840449E-3</v>
      </c>
      <c r="E48" s="5">
        <f t="shared" si="1"/>
        <v>125.93838853899757</v>
      </c>
      <c r="F48" s="5">
        <f t="shared" si="2"/>
        <v>0.68102185464017639</v>
      </c>
      <c r="G48" s="5">
        <f t="shared" si="5"/>
        <v>126.61941039363775</v>
      </c>
    </row>
    <row r="49" spans="1:7" x14ac:dyDescent="0.75">
      <c r="A49" s="4">
        <v>3</v>
      </c>
      <c r="B49" s="5">
        <f t="shared" si="0"/>
        <v>134.1640786499874</v>
      </c>
      <c r="C49" s="5">
        <f t="shared" si="3"/>
        <v>634.16407864998746</v>
      </c>
      <c r="D49" s="6">
        <f t="shared" si="4"/>
        <v>1.3498980316301035E-3</v>
      </c>
      <c r="E49" s="5">
        <f t="shared" si="1"/>
        <v>126.83281572999749</v>
      </c>
      <c r="F49" s="5">
        <f t="shared" si="2"/>
        <v>0.49271278154498777</v>
      </c>
      <c r="G49" s="5">
        <f t="shared" si="5"/>
        <v>127.32552851154247</v>
      </c>
    </row>
    <row r="50" spans="1:7" x14ac:dyDescent="0.75">
      <c r="A50" s="4">
        <v>3.1</v>
      </c>
      <c r="B50" s="5">
        <f t="shared" si="0"/>
        <v>138.63621460498698</v>
      </c>
      <c r="C50" s="5">
        <f t="shared" si="3"/>
        <v>638.636214604987</v>
      </c>
      <c r="D50" s="6">
        <f t="shared" si="4"/>
        <v>9.6760321321831544E-4</v>
      </c>
      <c r="E50" s="5">
        <f t="shared" si="1"/>
        <v>127.72724292099741</v>
      </c>
      <c r="F50" s="5">
        <f t="shared" si="2"/>
        <v>0.35317517282468514</v>
      </c>
      <c r="G50" s="5">
        <f t="shared" si="5"/>
        <v>128.08041809382209</v>
      </c>
    </row>
    <row r="51" spans="1:7" x14ac:dyDescent="0.75">
      <c r="A51" s="4">
        <v>3.2</v>
      </c>
      <c r="B51" s="5">
        <f t="shared" si="0"/>
        <v>143.10835055998655</v>
      </c>
      <c r="C51" s="5">
        <f t="shared" si="3"/>
        <v>643.10835055998655</v>
      </c>
      <c r="D51" s="6">
        <f t="shared" si="4"/>
        <v>6.8713793791586042E-4</v>
      </c>
      <c r="E51" s="5">
        <f t="shared" si="1"/>
        <v>128.6216701119973</v>
      </c>
      <c r="F51" s="5">
        <f t="shared" si="2"/>
        <v>0.25080534733928905</v>
      </c>
      <c r="G51" s="5">
        <f t="shared" si="5"/>
        <v>128.87247545933658</v>
      </c>
    </row>
    <row r="52" spans="1:7" x14ac:dyDescent="0.75">
      <c r="A52" s="4">
        <v>3.3</v>
      </c>
      <c r="B52" s="5">
        <f t="shared" ref="B52:B83" si="6">A52*$B$4*SQRT($B$5)</f>
        <v>147.58048651498612</v>
      </c>
      <c r="C52" s="5">
        <f t="shared" si="3"/>
        <v>647.58048651498609</v>
      </c>
      <c r="D52" s="6">
        <f t="shared" si="4"/>
        <v>4.8342414238378151E-4</v>
      </c>
      <c r="E52" s="5">
        <f t="shared" ref="E52:E83" si="7">(($B$6/2)+$B52)*$B$7</f>
        <v>129.51609730299722</v>
      </c>
      <c r="F52" s="5">
        <f t="shared" ref="F52:F83" si="8">($B$2/$B$6)*$B$8*$D52</f>
        <v>0.17644981197008025</v>
      </c>
      <c r="G52" s="5">
        <f t="shared" si="5"/>
        <v>129.69254711496731</v>
      </c>
    </row>
    <row r="53" spans="1:7" x14ac:dyDescent="0.75">
      <c r="A53" s="4">
        <v>3.4</v>
      </c>
      <c r="B53" s="5">
        <f t="shared" si="6"/>
        <v>152.05262246998569</v>
      </c>
      <c r="C53" s="5">
        <f t="shared" si="3"/>
        <v>652.05262246998564</v>
      </c>
      <c r="D53" s="6">
        <f t="shared" si="4"/>
        <v>3.3692926567685522E-4</v>
      </c>
      <c r="E53" s="5">
        <f t="shared" si="7"/>
        <v>130.41052449399714</v>
      </c>
      <c r="F53" s="5">
        <f t="shared" si="8"/>
        <v>0.12297918197205215</v>
      </c>
      <c r="G53" s="5">
        <f t="shared" si="5"/>
        <v>130.5335036759692</v>
      </c>
    </row>
    <row r="54" spans="1:7" x14ac:dyDescent="0.75">
      <c r="A54" s="4">
        <v>3.5</v>
      </c>
      <c r="B54" s="5">
        <f t="shared" si="6"/>
        <v>156.52475842498529</v>
      </c>
      <c r="C54" s="5">
        <f t="shared" si="3"/>
        <v>656.52475842498529</v>
      </c>
      <c r="D54" s="6">
        <f t="shared" si="4"/>
        <v>2.3262907903554009E-4</v>
      </c>
      <c r="E54" s="5">
        <f t="shared" si="7"/>
        <v>131.30495168499706</v>
      </c>
      <c r="F54" s="5">
        <f t="shared" si="8"/>
        <v>8.4909613847972132E-2</v>
      </c>
      <c r="G54" s="5">
        <f t="shared" si="5"/>
        <v>131.38986129884503</v>
      </c>
    </row>
    <row r="55" spans="1:7" x14ac:dyDescent="0.75">
      <c r="A55" s="4">
        <v>3.6</v>
      </c>
      <c r="B55" s="5">
        <f t="shared" si="6"/>
        <v>160.99689437998487</v>
      </c>
      <c r="C55" s="5">
        <f t="shared" si="3"/>
        <v>660.99689437998484</v>
      </c>
      <c r="D55" s="6">
        <f t="shared" si="4"/>
        <v>1.5910859015755285E-4</v>
      </c>
      <c r="E55" s="5">
        <f t="shared" si="7"/>
        <v>132.19937887599698</v>
      </c>
      <c r="F55" s="5">
        <f t="shared" si="8"/>
        <v>5.8074635407506792E-2</v>
      </c>
      <c r="G55" s="5">
        <f t="shared" si="5"/>
        <v>132.25745351140449</v>
      </c>
    </row>
    <row r="56" spans="1:7" x14ac:dyDescent="0.75">
      <c r="A56" s="4">
        <v>3.7</v>
      </c>
      <c r="B56" s="5">
        <f t="shared" si="6"/>
        <v>165.46903033498444</v>
      </c>
      <c r="C56" s="5">
        <f t="shared" si="3"/>
        <v>665.46903033498438</v>
      </c>
      <c r="D56" s="6">
        <f t="shared" si="4"/>
        <v>1.0779973347740945E-4</v>
      </c>
      <c r="E56" s="5">
        <f t="shared" si="7"/>
        <v>133.09380606699688</v>
      </c>
      <c r="F56" s="5">
        <f t="shared" si="8"/>
        <v>3.9346902719254451E-2</v>
      </c>
      <c r="G56" s="5">
        <f t="shared" si="5"/>
        <v>133.13315296971612</v>
      </c>
    </row>
    <row r="57" spans="1:7" x14ac:dyDescent="0.75">
      <c r="A57" s="4">
        <v>3.8</v>
      </c>
      <c r="B57" s="5">
        <f t="shared" si="6"/>
        <v>169.94116628998404</v>
      </c>
      <c r="C57" s="5">
        <f t="shared" si="3"/>
        <v>669.94116628998404</v>
      </c>
      <c r="D57" s="6">
        <f t="shared" si="4"/>
        <v>7.2348043925085648E-5</v>
      </c>
      <c r="E57" s="5">
        <f t="shared" si="7"/>
        <v>133.98823325799682</v>
      </c>
      <c r="F57" s="5">
        <f t="shared" si="8"/>
        <v>2.6407036032656261E-2</v>
      </c>
      <c r="G57" s="5">
        <f t="shared" si="5"/>
        <v>134.01464029402948</v>
      </c>
    </row>
    <row r="58" spans="1:7" x14ac:dyDescent="0.75">
      <c r="A58" s="4">
        <v>3.9</v>
      </c>
      <c r="B58" s="5">
        <f t="shared" si="6"/>
        <v>174.41330224498361</v>
      </c>
      <c r="C58" s="5">
        <f t="shared" si="3"/>
        <v>674.41330224498358</v>
      </c>
      <c r="D58" s="6">
        <f t="shared" si="4"/>
        <v>4.8096344017589665E-5</v>
      </c>
      <c r="E58" s="5">
        <f t="shared" si="7"/>
        <v>134.88266044899672</v>
      </c>
      <c r="F58" s="5">
        <f t="shared" si="8"/>
        <v>1.7555165566420228E-2</v>
      </c>
      <c r="G58" s="5">
        <f t="shared" si="5"/>
        <v>134.90021561456314</v>
      </c>
    </row>
    <row r="59" spans="1:7" x14ac:dyDescent="0.75">
      <c r="A59" s="4">
        <v>4</v>
      </c>
      <c r="B59" s="5">
        <f t="shared" si="6"/>
        <v>178.88543819998318</v>
      </c>
      <c r="C59" s="5">
        <f t="shared" si="3"/>
        <v>678.88543819998313</v>
      </c>
      <c r="D59" s="6">
        <f t="shared" si="4"/>
        <v>3.1671241833119979E-5</v>
      </c>
      <c r="E59" s="5">
        <f t="shared" si="7"/>
        <v>135.77708763999664</v>
      </c>
      <c r="F59" s="5">
        <f t="shared" si="8"/>
        <v>1.1560003269088792E-2</v>
      </c>
      <c r="G59" s="5">
        <f t="shared" si="5"/>
        <v>135.78864764326573</v>
      </c>
    </row>
    <row r="60" spans="1:7" x14ac:dyDescent="0.75">
      <c r="A60" s="4">
        <v>4.0999999999999996</v>
      </c>
      <c r="B60" s="5">
        <f t="shared" si="6"/>
        <v>183.35757415498276</v>
      </c>
      <c r="C60" s="5">
        <f t="shared" si="3"/>
        <v>683.35757415498279</v>
      </c>
      <c r="D60" s="6">
        <f t="shared" si="4"/>
        <v>2.0657506912491463E-5</v>
      </c>
      <c r="E60" s="5">
        <f t="shared" si="7"/>
        <v>136.67151483099656</v>
      </c>
      <c r="F60" s="5">
        <f t="shared" si="8"/>
        <v>7.5399900230593841E-3</v>
      </c>
      <c r="G60" s="5">
        <f t="shared" si="5"/>
        <v>136.67905482101961</v>
      </c>
    </row>
    <row r="61" spans="1:7" x14ac:dyDescent="0.75">
      <c r="A61" s="4">
        <v>4.2</v>
      </c>
      <c r="B61" s="5">
        <f t="shared" si="6"/>
        <v>187.82971010998233</v>
      </c>
      <c r="C61" s="5">
        <f t="shared" si="3"/>
        <v>687.82971010998233</v>
      </c>
      <c r="D61" s="6">
        <f t="shared" si="4"/>
        <v>1.3345749015902797E-5</v>
      </c>
      <c r="E61" s="5">
        <f t="shared" si="7"/>
        <v>137.56594202199648</v>
      </c>
      <c r="F61" s="5">
        <f t="shared" si="8"/>
        <v>4.8711983908045209E-3</v>
      </c>
      <c r="G61" s="5">
        <f t="shared" si="5"/>
        <v>137.57081322038729</v>
      </c>
    </row>
    <row r="62" spans="1:7" x14ac:dyDescent="0.75">
      <c r="A62" s="4">
        <v>4.3</v>
      </c>
      <c r="B62" s="5">
        <f t="shared" si="6"/>
        <v>192.30184606498193</v>
      </c>
      <c r="C62" s="5">
        <f t="shared" si="3"/>
        <v>692.30184606498187</v>
      </c>
      <c r="D62" s="6">
        <f t="shared" si="4"/>
        <v>8.5399054710055822E-6</v>
      </c>
      <c r="E62" s="5">
        <f t="shared" si="7"/>
        <v>138.46036921299637</v>
      </c>
      <c r="F62" s="5">
        <f t="shared" si="8"/>
        <v>3.1170654969170375E-3</v>
      </c>
      <c r="G62" s="5">
        <f t="shared" si="5"/>
        <v>138.46348627849329</v>
      </c>
    </row>
    <row r="63" spans="1:7" x14ac:dyDescent="0.75">
      <c r="A63" s="4">
        <v>4.4000000000000004</v>
      </c>
      <c r="B63" s="5">
        <f t="shared" si="6"/>
        <v>196.7739820199815</v>
      </c>
      <c r="C63" s="5">
        <f t="shared" si="3"/>
        <v>696.77398201998153</v>
      </c>
      <c r="D63" s="6">
        <f t="shared" si="4"/>
        <v>5.4125439077346016E-6</v>
      </c>
      <c r="E63" s="5">
        <f t="shared" si="7"/>
        <v>139.35479640399632</v>
      </c>
      <c r="F63" s="5">
        <f t="shared" si="8"/>
        <v>1.9755785263231296E-3</v>
      </c>
      <c r="G63" s="5">
        <f t="shared" si="5"/>
        <v>139.35677198252264</v>
      </c>
    </row>
    <row r="64" spans="1:7" x14ac:dyDescent="0.75">
      <c r="A64" s="4">
        <v>4.5</v>
      </c>
      <c r="B64" s="5">
        <f t="shared" si="6"/>
        <v>201.24611797498108</v>
      </c>
      <c r="C64" s="5">
        <f t="shared" si="3"/>
        <v>701.24611797498108</v>
      </c>
      <c r="D64" s="6">
        <f t="shared" si="4"/>
        <v>3.3976731247387093E-6</v>
      </c>
      <c r="E64" s="5">
        <f t="shared" si="7"/>
        <v>140.24922359499621</v>
      </c>
      <c r="F64" s="5">
        <f t="shared" si="8"/>
        <v>1.2401506905296289E-3</v>
      </c>
      <c r="G64" s="5">
        <f t="shared" si="5"/>
        <v>140.25046374568674</v>
      </c>
    </row>
    <row r="65" spans="1:7" x14ac:dyDescent="0.75">
      <c r="A65" s="4">
        <v>4.5999999999999996</v>
      </c>
      <c r="B65" s="5">
        <f t="shared" si="6"/>
        <v>205.71825392998068</v>
      </c>
      <c r="C65" s="5">
        <f t="shared" si="3"/>
        <v>705.71825392998062</v>
      </c>
      <c r="D65" s="6">
        <f t="shared" si="4"/>
        <v>2.1124547024964357E-6</v>
      </c>
      <c r="E65" s="5">
        <f t="shared" si="7"/>
        <v>141.14365078599613</v>
      </c>
      <c r="F65" s="5">
        <f t="shared" si="8"/>
        <v>7.7104596641119905E-4</v>
      </c>
      <c r="G65" s="5">
        <f t="shared" si="5"/>
        <v>141.14442183196255</v>
      </c>
    </row>
    <row r="66" spans="1:7" x14ac:dyDescent="0.75">
      <c r="A66" s="4">
        <v>4.7</v>
      </c>
      <c r="B66" s="5">
        <f t="shared" si="6"/>
        <v>210.19038988498025</v>
      </c>
      <c r="C66" s="5">
        <f t="shared" si="3"/>
        <v>710.19038988498028</v>
      </c>
      <c r="D66" s="6">
        <f t="shared" si="4"/>
        <v>1.3008074538634062E-6</v>
      </c>
      <c r="E66" s="5">
        <f t="shared" si="7"/>
        <v>142.03807797699605</v>
      </c>
      <c r="F66" s="5">
        <f t="shared" si="8"/>
        <v>4.7479472066014328E-4</v>
      </c>
      <c r="G66" s="5">
        <f t="shared" si="5"/>
        <v>142.03855277171672</v>
      </c>
    </row>
    <row r="67" spans="1:7" x14ac:dyDescent="0.75">
      <c r="A67" s="4">
        <v>4.8</v>
      </c>
      <c r="B67" s="5">
        <f t="shared" si="6"/>
        <v>214.66252583997982</v>
      </c>
      <c r="C67" s="5">
        <f t="shared" si="3"/>
        <v>714.66252583997982</v>
      </c>
      <c r="D67" s="6">
        <f t="shared" si="4"/>
        <v>7.9332815194899098E-7</v>
      </c>
      <c r="E67" s="5">
        <f t="shared" si="7"/>
        <v>142.93250516799597</v>
      </c>
      <c r="F67" s="5">
        <f t="shared" si="8"/>
        <v>2.8956477546138171E-4</v>
      </c>
      <c r="G67" s="5">
        <f t="shared" si="5"/>
        <v>142.93279473277144</v>
      </c>
    </row>
    <row r="68" spans="1:7" x14ac:dyDescent="0.75">
      <c r="A68" s="4">
        <v>4.9000000000000004</v>
      </c>
      <c r="B68" s="5">
        <f t="shared" si="6"/>
        <v>219.13466179497939</v>
      </c>
      <c r="C68" s="5">
        <f t="shared" si="3"/>
        <v>719.13466179497937</v>
      </c>
      <c r="D68" s="6">
        <f t="shared" si="4"/>
        <v>4.7918327661378157E-7</v>
      </c>
      <c r="E68" s="5">
        <f t="shared" si="7"/>
        <v>143.82693235899589</v>
      </c>
      <c r="F68" s="5">
        <f t="shared" si="8"/>
        <v>1.7490189596403027E-4</v>
      </c>
      <c r="G68" s="5">
        <f t="shared" si="5"/>
        <v>143.82710726089186</v>
      </c>
    </row>
    <row r="69" spans="1:7" x14ac:dyDescent="0.75">
      <c r="A69" s="4">
        <v>5</v>
      </c>
      <c r="B69" s="5">
        <f t="shared" si="6"/>
        <v>223.60679774997897</v>
      </c>
      <c r="C69" s="5">
        <f t="shared" si="3"/>
        <v>723.60679774997902</v>
      </c>
      <c r="D69" s="6">
        <f t="shared" si="4"/>
        <v>2.8665157192353519E-7</v>
      </c>
      <c r="E69" s="5">
        <f t="shared" si="7"/>
        <v>144.72135954999581</v>
      </c>
      <c r="F69" s="5">
        <f t="shared" si="8"/>
        <v>1.0462782375209034E-4</v>
      </c>
      <c r="G69" s="5">
        <f t="shared" si="5"/>
        <v>144.72146417781957</v>
      </c>
    </row>
    <row r="70" spans="1:7" x14ac:dyDescent="0.75">
      <c r="A70" s="4">
        <v>5.0999999999999996</v>
      </c>
      <c r="B70" s="5">
        <f t="shared" si="6"/>
        <v>228.07893370497857</v>
      </c>
      <c r="C70" s="5">
        <f t="shared" si="3"/>
        <v>728.07893370497857</v>
      </c>
      <c r="D70" s="6">
        <f t="shared" si="4"/>
        <v>1.698267406702314E-7</v>
      </c>
      <c r="E70" s="5">
        <f t="shared" si="7"/>
        <v>145.61578674099573</v>
      </c>
      <c r="F70" s="5">
        <f t="shared" si="8"/>
        <v>6.1986760344634462E-5</v>
      </c>
      <c r="G70" s="5">
        <f t="shared" si="5"/>
        <v>145.61584872775609</v>
      </c>
    </row>
    <row r="71" spans="1:7" x14ac:dyDescent="0.75">
      <c r="A71" s="4">
        <v>5.2</v>
      </c>
      <c r="B71" s="5">
        <f t="shared" si="6"/>
        <v>232.55106965997814</v>
      </c>
      <c r="C71" s="5">
        <f t="shared" si="3"/>
        <v>732.55106965997811</v>
      </c>
      <c r="D71" s="6">
        <f t="shared" si="4"/>
        <v>9.9644263173992442E-8</v>
      </c>
      <c r="E71" s="5">
        <f t="shared" si="7"/>
        <v>146.51021393199562</v>
      </c>
      <c r="F71" s="5">
        <f t="shared" si="8"/>
        <v>3.6370156058507241E-5</v>
      </c>
      <c r="G71" s="5">
        <f t="shared" si="5"/>
        <v>146.51025030215169</v>
      </c>
    </row>
    <row r="72" spans="1:7" x14ac:dyDescent="0.75">
      <c r="A72" s="4">
        <v>5.3</v>
      </c>
      <c r="B72" s="5">
        <f t="shared" si="6"/>
        <v>237.02320561497771</v>
      </c>
      <c r="C72" s="5">
        <f t="shared" si="3"/>
        <v>737.02320561497777</v>
      </c>
      <c r="D72" s="6">
        <f t="shared" si="4"/>
        <v>5.7901340388966105E-8</v>
      </c>
      <c r="E72" s="5">
        <f t="shared" si="7"/>
        <v>147.40464112299557</v>
      </c>
      <c r="F72" s="5">
        <f t="shared" si="8"/>
        <v>2.1133989241972628E-5</v>
      </c>
      <c r="G72" s="5">
        <f t="shared" si="5"/>
        <v>147.40466225698481</v>
      </c>
    </row>
    <row r="73" spans="1:7" x14ac:dyDescent="0.75">
      <c r="A73" s="4">
        <v>5.4</v>
      </c>
      <c r="B73" s="5">
        <f t="shared" si="6"/>
        <v>241.49534156997731</v>
      </c>
      <c r="C73" s="5">
        <f t="shared" si="3"/>
        <v>741.49534156997731</v>
      </c>
      <c r="D73" s="6">
        <f t="shared" si="4"/>
        <v>3.3320448511453549E-8</v>
      </c>
      <c r="E73" s="5">
        <f t="shared" si="7"/>
        <v>148.29906831399546</v>
      </c>
      <c r="F73" s="5">
        <f t="shared" si="8"/>
        <v>1.2161963706680545E-5</v>
      </c>
      <c r="G73" s="5">
        <f t="shared" si="5"/>
        <v>148.29908047595916</v>
      </c>
    </row>
    <row r="74" spans="1:7" x14ac:dyDescent="0.75">
      <c r="A74" s="4">
        <v>5.5</v>
      </c>
      <c r="B74" s="5">
        <f t="shared" si="6"/>
        <v>245.96747752497689</v>
      </c>
      <c r="C74" s="5">
        <f t="shared" si="3"/>
        <v>745.96747752497686</v>
      </c>
      <c r="D74" s="6">
        <f t="shared" si="4"/>
        <v>1.8989562478033406E-8</v>
      </c>
      <c r="E74" s="5">
        <f t="shared" si="7"/>
        <v>149.19349550499538</v>
      </c>
      <c r="F74" s="5">
        <f t="shared" si="8"/>
        <v>6.9311903044821932E-6</v>
      </c>
      <c r="G74" s="5">
        <f t="shared" si="5"/>
        <v>149.1935024361857</v>
      </c>
    </row>
    <row r="75" spans="1:7" x14ac:dyDescent="0.75">
      <c r="A75" s="4">
        <v>5.6</v>
      </c>
      <c r="B75" s="5">
        <f t="shared" si="6"/>
        <v>250.43961347997646</v>
      </c>
      <c r="C75" s="5">
        <f t="shared" si="3"/>
        <v>750.43961347997652</v>
      </c>
      <c r="D75" s="6">
        <f t="shared" si="4"/>
        <v>1.0717590259723409E-8</v>
      </c>
      <c r="E75" s="5">
        <f t="shared" si="7"/>
        <v>150.0879226959953</v>
      </c>
      <c r="F75" s="5">
        <f t="shared" si="8"/>
        <v>3.9119204447990441E-6</v>
      </c>
      <c r="G75" s="5">
        <f t="shared" si="5"/>
        <v>150.08792660791576</v>
      </c>
    </row>
    <row r="76" spans="1:7" x14ac:dyDescent="0.75">
      <c r="A76" s="4">
        <v>5.7</v>
      </c>
      <c r="B76" s="5">
        <f t="shared" si="6"/>
        <v>254.91174943497603</v>
      </c>
      <c r="C76" s="5">
        <f t="shared" si="3"/>
        <v>754.91174943497606</v>
      </c>
      <c r="D76" s="6">
        <f t="shared" si="4"/>
        <v>5.9903714211273495E-9</v>
      </c>
      <c r="E76" s="5">
        <f t="shared" si="7"/>
        <v>150.98234988699522</v>
      </c>
      <c r="F76" s="5">
        <f t="shared" si="8"/>
        <v>2.1864855687114826E-6</v>
      </c>
      <c r="G76" s="5">
        <f t="shared" si="5"/>
        <v>150.9823520734808</v>
      </c>
    </row>
    <row r="77" spans="1:7" x14ac:dyDescent="0.75">
      <c r="A77" s="4">
        <v>5.8</v>
      </c>
      <c r="B77" s="5">
        <f t="shared" si="6"/>
        <v>259.3838853899756</v>
      </c>
      <c r="C77" s="5">
        <f t="shared" si="3"/>
        <v>759.3838853899756</v>
      </c>
      <c r="D77" s="6">
        <f t="shared" si="4"/>
        <v>3.3157460110899706E-9</v>
      </c>
      <c r="E77" s="5">
        <f t="shared" si="7"/>
        <v>151.87677707799511</v>
      </c>
      <c r="F77" s="5">
        <f t="shared" si="8"/>
        <v>1.2102472940478393E-6</v>
      </c>
      <c r="G77" s="5">
        <f t="shared" si="5"/>
        <v>151.87677828824241</v>
      </c>
    </row>
    <row r="78" spans="1:7" x14ac:dyDescent="0.75">
      <c r="A78" s="4">
        <v>5.9</v>
      </c>
      <c r="B78" s="5">
        <f t="shared" si="6"/>
        <v>263.8560213449752</v>
      </c>
      <c r="C78" s="5">
        <f t="shared" si="3"/>
        <v>763.85602134497526</v>
      </c>
      <c r="D78" s="6">
        <f t="shared" si="4"/>
        <v>1.8175078109194942E-9</v>
      </c>
      <c r="E78" s="5">
        <f t="shared" si="7"/>
        <v>152.77120426899506</v>
      </c>
      <c r="F78" s="5">
        <f t="shared" si="8"/>
        <v>6.6339035098561538E-7</v>
      </c>
      <c r="G78" s="5">
        <f t="shared" si="5"/>
        <v>152.77120493238542</v>
      </c>
    </row>
    <row r="79" spans="1:7" x14ac:dyDescent="0.75">
      <c r="A79" s="4">
        <v>6</v>
      </c>
      <c r="B79" s="5">
        <f t="shared" si="6"/>
        <v>268.32815729997481</v>
      </c>
      <c r="C79" s="5">
        <f t="shared" si="3"/>
        <v>768.32815729997481</v>
      </c>
      <c r="D79" s="6">
        <f t="shared" si="4"/>
        <v>9.8658770042447941E-10</v>
      </c>
      <c r="E79" s="5">
        <f t="shared" si="7"/>
        <v>153.66563145999498</v>
      </c>
      <c r="F79" s="5">
        <f t="shared" si="8"/>
        <v>3.6010451065493498E-7</v>
      </c>
      <c r="G79" s="5">
        <f t="shared" si="5"/>
        <v>153.66563182009949</v>
      </c>
    </row>
    <row r="80" spans="1:7" x14ac:dyDescent="0.75">
      <c r="A80" s="4">
        <v>6.1</v>
      </c>
      <c r="B80" s="5">
        <f t="shared" si="6"/>
        <v>272.80029325497435</v>
      </c>
      <c r="C80" s="5">
        <f t="shared" si="3"/>
        <v>772.80029325497435</v>
      </c>
      <c r="D80" s="6">
        <f t="shared" si="4"/>
        <v>5.3034232561088857E-10</v>
      </c>
      <c r="E80" s="5">
        <f t="shared" si="7"/>
        <v>154.56005865099488</v>
      </c>
      <c r="F80" s="5">
        <f t="shared" si="8"/>
        <v>1.9357494884797433E-7</v>
      </c>
      <c r="G80" s="5">
        <f t="shared" si="5"/>
        <v>154.56005884456982</v>
      </c>
    </row>
    <row r="81" spans="1:7" x14ac:dyDescent="0.75">
      <c r="A81" s="4">
        <v>6.2</v>
      </c>
      <c r="B81" s="5">
        <f t="shared" si="6"/>
        <v>277.27242920997395</v>
      </c>
      <c r="C81" s="5">
        <f t="shared" si="3"/>
        <v>777.27242920997401</v>
      </c>
      <c r="D81" s="6">
        <f t="shared" si="4"/>
        <v>2.8231583737436949E-10</v>
      </c>
      <c r="E81" s="5">
        <f t="shared" si="7"/>
        <v>155.45448584199482</v>
      </c>
      <c r="F81" s="5">
        <f t="shared" si="8"/>
        <v>1.0304528064164487E-7</v>
      </c>
      <c r="G81" s="5">
        <f t="shared" si="5"/>
        <v>155.45448594504009</v>
      </c>
    </row>
    <row r="82" spans="1:7" x14ac:dyDescent="0.75">
      <c r="A82" s="4">
        <v>6.3</v>
      </c>
      <c r="B82" s="5">
        <f t="shared" si="6"/>
        <v>281.74456516497349</v>
      </c>
      <c r="C82" s="5">
        <f t="shared" si="3"/>
        <v>781.74456516497344</v>
      </c>
      <c r="D82" s="6">
        <f t="shared" si="4"/>
        <v>1.488228429380456E-10</v>
      </c>
      <c r="E82" s="5">
        <f t="shared" si="7"/>
        <v>156.34891303299469</v>
      </c>
      <c r="F82" s="5">
        <f t="shared" si="8"/>
        <v>5.4320337672386643E-8</v>
      </c>
      <c r="G82" s="5">
        <f t="shared" si="5"/>
        <v>156.34891308731503</v>
      </c>
    </row>
    <row r="83" spans="1:7" x14ac:dyDescent="0.75">
      <c r="A83" s="4">
        <v>6.4</v>
      </c>
      <c r="B83" s="5">
        <f t="shared" si="6"/>
        <v>286.2167011199731</v>
      </c>
      <c r="C83" s="5">
        <f t="shared" si="3"/>
        <v>786.2167011199731</v>
      </c>
      <c r="D83" s="6">
        <f t="shared" si="4"/>
        <v>7.7688522281960104E-11</v>
      </c>
      <c r="E83" s="5">
        <f t="shared" si="7"/>
        <v>157.24334022399464</v>
      </c>
      <c r="F83" s="5">
        <f t="shared" si="8"/>
        <v>2.8356310632915438E-8</v>
      </c>
      <c r="G83" s="5">
        <f t="shared" si="5"/>
        <v>157.24334025235095</v>
      </c>
    </row>
    <row r="84" spans="1:7" x14ac:dyDescent="0.75">
      <c r="A84" s="4">
        <v>6.5</v>
      </c>
      <c r="B84" s="5">
        <f t="shared" ref="B84:B99" si="9">A84*$B$4*SQRT($B$5)</f>
        <v>290.6888370749727</v>
      </c>
      <c r="C84" s="5">
        <f t="shared" si="3"/>
        <v>790.68883707497275</v>
      </c>
      <c r="D84" s="6">
        <f t="shared" si="4"/>
        <v>4.0159986447463325E-11</v>
      </c>
      <c r="E84" s="5">
        <f t="shared" ref="E84:E99" si="10">(($B$6/2)+$B84)*$B$7</f>
        <v>158.13776741499456</v>
      </c>
      <c r="F84" s="5">
        <f t="shared" ref="F84:F99" si="11">($B$2/$B$6)*$B$8*$D84</f>
        <v>1.4658395053324114E-8</v>
      </c>
      <c r="G84" s="5">
        <f t="shared" si="5"/>
        <v>158.13776742965294</v>
      </c>
    </row>
    <row r="85" spans="1:7" x14ac:dyDescent="0.75">
      <c r="A85" s="4">
        <v>6.6</v>
      </c>
      <c r="B85" s="5">
        <f t="shared" si="9"/>
        <v>295.16097302997224</v>
      </c>
      <c r="C85" s="5">
        <f t="shared" ref="C85:C99" si="12">$B$3*$B$5+B85</f>
        <v>795.16097302997218</v>
      </c>
      <c r="D85" s="6">
        <f t="shared" ref="D85:D99" si="13">(1-NORMDIST(A85,0,1,TRUE))</f>
        <v>2.0557888724681561E-11</v>
      </c>
      <c r="E85" s="5">
        <f t="shared" si="10"/>
        <v>159.03219460599445</v>
      </c>
      <c r="F85" s="5">
        <f t="shared" si="11"/>
        <v>7.5036293845087698E-9</v>
      </c>
      <c r="G85" s="5">
        <f t="shared" ref="G85:G99" si="14">SUM(E85:F85)</f>
        <v>159.03219461349806</v>
      </c>
    </row>
    <row r="86" spans="1:7" x14ac:dyDescent="0.75">
      <c r="A86" s="4">
        <v>6.7</v>
      </c>
      <c r="B86" s="5">
        <f t="shared" si="9"/>
        <v>299.63310898497184</v>
      </c>
      <c r="C86" s="5">
        <f t="shared" si="12"/>
        <v>799.63310898497184</v>
      </c>
      <c r="D86" s="6">
        <f t="shared" si="13"/>
        <v>1.0420997398341569E-11</v>
      </c>
      <c r="E86" s="5">
        <f t="shared" si="10"/>
        <v>159.92662179699437</v>
      </c>
      <c r="F86" s="5">
        <f t="shared" si="11"/>
        <v>3.8036640503946728E-9</v>
      </c>
      <c r="G86" s="5">
        <f t="shared" si="14"/>
        <v>159.92662180079805</v>
      </c>
    </row>
    <row r="87" spans="1:7" x14ac:dyDescent="0.75">
      <c r="A87" s="4">
        <v>6.8</v>
      </c>
      <c r="B87" s="5">
        <f t="shared" si="9"/>
        <v>304.10524493997139</v>
      </c>
      <c r="C87" s="5">
        <f t="shared" si="12"/>
        <v>804.10524493997139</v>
      </c>
      <c r="D87" s="6">
        <f t="shared" si="13"/>
        <v>5.2309268028238876E-12</v>
      </c>
      <c r="E87" s="5">
        <f t="shared" si="10"/>
        <v>160.82104898799429</v>
      </c>
      <c r="F87" s="5">
        <f t="shared" si="11"/>
        <v>1.909288283030719E-9</v>
      </c>
      <c r="G87" s="5">
        <f t="shared" si="14"/>
        <v>160.82104898990357</v>
      </c>
    </row>
    <row r="88" spans="1:7" x14ac:dyDescent="0.75">
      <c r="A88" s="4">
        <v>6.9</v>
      </c>
      <c r="B88" s="5">
        <f t="shared" si="9"/>
        <v>308.57738089497099</v>
      </c>
      <c r="C88" s="5">
        <f t="shared" si="12"/>
        <v>808.57738089497093</v>
      </c>
      <c r="D88" s="6">
        <f t="shared" si="13"/>
        <v>2.6001423236721166E-12</v>
      </c>
      <c r="E88" s="5">
        <f t="shared" si="10"/>
        <v>161.71547617899421</v>
      </c>
      <c r="F88" s="5">
        <f t="shared" si="11"/>
        <v>9.4905194814032257E-10</v>
      </c>
      <c r="G88" s="5">
        <f t="shared" si="14"/>
        <v>161.71547617994327</v>
      </c>
    </row>
    <row r="89" spans="1:7" x14ac:dyDescent="0.75">
      <c r="A89" s="4">
        <v>7</v>
      </c>
      <c r="B89" s="5">
        <f t="shared" si="9"/>
        <v>313.04951684997059</v>
      </c>
      <c r="C89" s="5">
        <f t="shared" si="12"/>
        <v>813.04951684997059</v>
      </c>
      <c r="D89" s="6">
        <f t="shared" si="13"/>
        <v>1.2798651027878805E-12</v>
      </c>
      <c r="E89" s="5">
        <f t="shared" si="10"/>
        <v>162.60990336999413</v>
      </c>
      <c r="F89" s="5">
        <f t="shared" si="11"/>
        <v>4.6715076251757637E-10</v>
      </c>
      <c r="G89" s="5">
        <f t="shared" si="14"/>
        <v>162.60990337046127</v>
      </c>
    </row>
    <row r="90" spans="1:7" x14ac:dyDescent="0.75">
      <c r="A90" s="4">
        <v>7.1</v>
      </c>
      <c r="B90" s="5">
        <f t="shared" si="9"/>
        <v>317.52165280497013</v>
      </c>
      <c r="C90" s="5">
        <f t="shared" si="12"/>
        <v>817.52165280497013</v>
      </c>
      <c r="D90" s="6">
        <f t="shared" si="13"/>
        <v>6.2383431753687546E-13</v>
      </c>
      <c r="E90" s="5">
        <f t="shared" si="10"/>
        <v>163.50433056099405</v>
      </c>
      <c r="F90" s="5">
        <f t="shared" si="11"/>
        <v>2.2769952590095954E-10</v>
      </c>
      <c r="G90" s="5">
        <f t="shared" si="14"/>
        <v>163.50433056122174</v>
      </c>
    </row>
    <row r="91" spans="1:7" x14ac:dyDescent="0.75">
      <c r="A91" s="4">
        <v>7.2</v>
      </c>
      <c r="B91" s="5">
        <f t="shared" si="9"/>
        <v>321.99378875996973</v>
      </c>
      <c r="C91" s="5">
        <f t="shared" si="12"/>
        <v>821.99378875996968</v>
      </c>
      <c r="D91" s="6">
        <f t="shared" si="13"/>
        <v>3.0109248427834245E-13</v>
      </c>
      <c r="E91" s="5">
        <f t="shared" si="10"/>
        <v>164.39875775199394</v>
      </c>
      <c r="F91" s="5">
        <f t="shared" si="11"/>
        <v>1.09898756761595E-10</v>
      </c>
      <c r="G91" s="5">
        <f t="shared" si="14"/>
        <v>164.39875775210385</v>
      </c>
    </row>
    <row r="92" spans="1:7" x14ac:dyDescent="0.75">
      <c r="A92" s="4">
        <v>7.3</v>
      </c>
      <c r="B92" s="5">
        <f t="shared" si="9"/>
        <v>326.46592471496933</v>
      </c>
      <c r="C92" s="5">
        <f t="shared" si="12"/>
        <v>826.46592471496933</v>
      </c>
      <c r="D92" s="6">
        <f t="shared" si="13"/>
        <v>1.4388490399142029E-13</v>
      </c>
      <c r="E92" s="5">
        <f t="shared" si="10"/>
        <v>165.29318494299389</v>
      </c>
      <c r="F92" s="5">
        <f t="shared" si="11"/>
        <v>5.2517989956868405E-11</v>
      </c>
      <c r="G92" s="5">
        <f t="shared" si="14"/>
        <v>165.29318494304641</v>
      </c>
    </row>
    <row r="93" spans="1:7" x14ac:dyDescent="0.75">
      <c r="A93" s="4">
        <v>7.4</v>
      </c>
      <c r="B93" s="5">
        <f t="shared" si="9"/>
        <v>330.93806066996888</v>
      </c>
      <c r="C93" s="5">
        <f t="shared" si="12"/>
        <v>830.93806066996888</v>
      </c>
      <c r="D93" s="6">
        <f t="shared" si="13"/>
        <v>6.8056671409522096E-14</v>
      </c>
      <c r="E93" s="5">
        <f t="shared" si="10"/>
        <v>166.18761213399378</v>
      </c>
      <c r="F93" s="5">
        <f t="shared" si="11"/>
        <v>2.4840685064475565E-11</v>
      </c>
      <c r="G93" s="5">
        <f t="shared" si="14"/>
        <v>166.18761213401862</v>
      </c>
    </row>
    <row r="94" spans="1:7" x14ac:dyDescent="0.75">
      <c r="A94" s="4">
        <v>7.5</v>
      </c>
      <c r="B94" s="5">
        <f t="shared" si="9"/>
        <v>335.41019662496848</v>
      </c>
      <c r="C94" s="5">
        <f t="shared" si="12"/>
        <v>835.41019662496842</v>
      </c>
      <c r="D94" s="6">
        <f t="shared" si="13"/>
        <v>3.1863400806741993E-14</v>
      </c>
      <c r="E94" s="5">
        <f t="shared" si="10"/>
        <v>167.0820393249937</v>
      </c>
      <c r="F94" s="5">
        <f t="shared" si="11"/>
        <v>1.1630141294460827E-11</v>
      </c>
      <c r="G94" s="5">
        <f t="shared" si="14"/>
        <v>167.08203932500533</v>
      </c>
    </row>
    <row r="95" spans="1:7" x14ac:dyDescent="0.75">
      <c r="A95" s="4">
        <v>7.6</v>
      </c>
      <c r="B95" s="5">
        <f t="shared" si="9"/>
        <v>339.88233257996808</v>
      </c>
      <c r="C95" s="5">
        <f t="shared" si="12"/>
        <v>839.88233257996808</v>
      </c>
      <c r="D95" s="6">
        <f t="shared" si="13"/>
        <v>1.4765966227514582E-14</v>
      </c>
      <c r="E95" s="5">
        <f t="shared" si="10"/>
        <v>167.97646651599362</v>
      </c>
      <c r="F95" s="5">
        <f t="shared" si="11"/>
        <v>5.3895776730428224E-12</v>
      </c>
      <c r="G95" s="5">
        <f t="shared" si="14"/>
        <v>167.97646651599902</v>
      </c>
    </row>
    <row r="96" spans="1:7" x14ac:dyDescent="0.75">
      <c r="A96" s="4">
        <v>7.7</v>
      </c>
      <c r="B96" s="5">
        <f t="shared" si="9"/>
        <v>344.35446853496762</v>
      </c>
      <c r="C96" s="5">
        <f t="shared" si="12"/>
        <v>844.35446853496762</v>
      </c>
      <c r="D96" s="6">
        <f t="shared" si="13"/>
        <v>6.7723604502134549E-15</v>
      </c>
      <c r="E96" s="5">
        <f t="shared" si="10"/>
        <v>168.87089370699354</v>
      </c>
      <c r="F96" s="5">
        <f t="shared" si="11"/>
        <v>2.471911564327911E-12</v>
      </c>
      <c r="G96" s="5">
        <f t="shared" si="14"/>
        <v>168.87089370699601</v>
      </c>
    </row>
    <row r="97" spans="1:7" x14ac:dyDescent="0.75">
      <c r="A97" s="4">
        <v>7.8</v>
      </c>
      <c r="B97" s="5">
        <f t="shared" si="9"/>
        <v>348.82660448996722</v>
      </c>
      <c r="C97" s="5">
        <f t="shared" si="12"/>
        <v>848.82660448996717</v>
      </c>
      <c r="D97" s="6">
        <f t="shared" si="13"/>
        <v>3.1086244689504383E-15</v>
      </c>
      <c r="E97" s="5">
        <f t="shared" si="10"/>
        <v>169.76532089799343</v>
      </c>
      <c r="F97" s="5">
        <f t="shared" si="11"/>
        <v>1.13464793116691E-12</v>
      </c>
      <c r="G97" s="5">
        <f t="shared" si="14"/>
        <v>169.76532089799457</v>
      </c>
    </row>
    <row r="98" spans="1:7" x14ac:dyDescent="0.75">
      <c r="A98" s="4">
        <v>7.9</v>
      </c>
      <c r="B98" s="5">
        <f t="shared" si="9"/>
        <v>353.29874044496677</v>
      </c>
      <c r="C98" s="5">
        <f t="shared" si="12"/>
        <v>853.29874044496682</v>
      </c>
      <c r="D98" s="6">
        <f t="shared" si="13"/>
        <v>1.4432899320127035E-15</v>
      </c>
      <c r="E98" s="5">
        <f t="shared" si="10"/>
        <v>170.65974808899338</v>
      </c>
      <c r="F98" s="5">
        <f t="shared" si="11"/>
        <v>5.2680082518463678E-13</v>
      </c>
      <c r="G98" s="5">
        <f t="shared" si="14"/>
        <v>170.65974808899392</v>
      </c>
    </row>
    <row r="99" spans="1:7" x14ac:dyDescent="0.75">
      <c r="A99" s="4">
        <v>8</v>
      </c>
      <c r="B99" s="5">
        <f t="shared" si="9"/>
        <v>357.77087639996637</v>
      </c>
      <c r="C99" s="5">
        <f t="shared" si="12"/>
        <v>857.77087639996637</v>
      </c>
      <c r="D99" s="6">
        <f t="shared" si="13"/>
        <v>6.6613381477509392E-16</v>
      </c>
      <c r="E99" s="5">
        <f t="shared" si="10"/>
        <v>171.55417527999327</v>
      </c>
      <c r="F99" s="5">
        <f t="shared" si="11"/>
        <v>2.4313884239290928E-13</v>
      </c>
      <c r="G99" s="5">
        <f t="shared" si="14"/>
        <v>171.55417527999353</v>
      </c>
    </row>
    <row r="100" spans="1:7" x14ac:dyDescent="0.75">
      <c r="A100" s="8"/>
      <c r="B100" s="9"/>
      <c r="C100" s="9"/>
      <c r="D100" s="7"/>
    </row>
    <row r="101" spans="1:7" x14ac:dyDescent="0.75">
      <c r="A101" s="7"/>
      <c r="B101" s="7"/>
      <c r="C101" s="7"/>
      <c r="D101" s="7"/>
    </row>
  </sheetData>
  <phoneticPr fontId="0" type="noConversion"/>
  <pageMargins left="0.78740157499999996" right="0.78740157499999996" top="0.984251969" bottom="0.984251969" header="0.4921259845" footer="0.4921259845"/>
  <pageSetup orientation="portrait" horizontalDpi="4294967292" verticalDpi="4294967292"/>
  <headerFooter alignWithMargins="0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8</xdr:col>
                <xdr:colOff>22225</xdr:colOff>
                <xdr:row>17</xdr:row>
                <xdr:rowOff>107950</xdr:rowOff>
              </from>
              <to>
                <xdr:col>10</xdr:col>
                <xdr:colOff>209550</xdr:colOff>
                <xdr:row>19</xdr:row>
                <xdr:rowOff>44450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6" r:id="rId5">
          <objectPr defaultSize="0" autoPict="0" r:id="rId6">
            <anchor moveWithCells="1">
              <from>
                <xdr:col>5</xdr:col>
                <xdr:colOff>101600</xdr:colOff>
                <xdr:row>1</xdr:row>
                <xdr:rowOff>127000</xdr:rowOff>
              </from>
              <to>
                <xdr:col>9</xdr:col>
                <xdr:colOff>501650</xdr:colOff>
                <xdr:row>5</xdr:row>
                <xdr:rowOff>120650</xdr:rowOff>
              </to>
            </anchor>
          </objectPr>
        </oleObject>
      </mc:Choice>
      <mc:Fallback>
        <oleObject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zoomScaleNormal="100" workbookViewId="0">
      <selection activeCell="C11" sqref="C11"/>
    </sheetView>
  </sheetViews>
  <sheetFormatPr defaultColWidth="10.6796875" defaultRowHeight="14.75" x14ac:dyDescent="0.75"/>
  <cols>
    <col min="1" max="1" width="27.58984375" style="1" customWidth="1"/>
    <col min="2" max="2" width="12.58984375" style="1" customWidth="1"/>
    <col min="3" max="5" width="4.58984375" style="1" customWidth="1"/>
    <col min="6" max="6" width="8.90625" style="1" customWidth="1"/>
    <col min="7" max="7" width="7.86328125" style="1" bestFit="1" customWidth="1"/>
    <col min="8" max="10" width="8.1796875" style="1" customWidth="1"/>
    <col min="11" max="16384" width="10.6796875" style="1"/>
  </cols>
  <sheetData>
    <row r="1" spans="1:2" s="13" customFormat="1" ht="24.75" customHeight="1" x14ac:dyDescent="1">
      <c r="A1" s="13" t="s">
        <v>9</v>
      </c>
    </row>
    <row r="2" spans="1:2" x14ac:dyDescent="0.75">
      <c r="A2" s="10" t="s">
        <v>0</v>
      </c>
      <c r="B2" s="28">
        <f>365*B3</f>
        <v>36500</v>
      </c>
    </row>
    <row r="3" spans="1:2" x14ac:dyDescent="0.75">
      <c r="A3" s="10" t="s">
        <v>21</v>
      </c>
      <c r="B3" s="28">
        <v>100</v>
      </c>
    </row>
    <row r="4" spans="1:2" x14ac:dyDescent="0.75">
      <c r="A4" s="10" t="s">
        <v>22</v>
      </c>
      <c r="B4" s="28">
        <v>20</v>
      </c>
    </row>
    <row r="5" spans="1:2" x14ac:dyDescent="0.75">
      <c r="A5" s="10" t="s">
        <v>1</v>
      </c>
      <c r="B5" s="28">
        <v>5</v>
      </c>
    </row>
    <row r="6" spans="1:2" x14ac:dyDescent="0.75">
      <c r="A6" s="10" t="s">
        <v>2</v>
      </c>
      <c r="B6" s="28">
        <v>1000</v>
      </c>
    </row>
    <row r="7" spans="1:2" x14ac:dyDescent="0.75">
      <c r="A7" s="10" t="s">
        <v>20</v>
      </c>
      <c r="B7" s="27">
        <v>0.2</v>
      </c>
    </row>
    <row r="8" spans="1:2" ht="16.75" x14ac:dyDescent="0.95">
      <c r="A8" s="14" t="s">
        <v>11</v>
      </c>
      <c r="B8" s="29">
        <v>0.75</v>
      </c>
    </row>
    <row r="9" spans="1:2" s="18" customFormat="1" x14ac:dyDescent="0.75">
      <c r="A9" s="16"/>
      <c r="B9" s="17"/>
    </row>
    <row r="10" spans="1:2" x14ac:dyDescent="0.75">
      <c r="A10" s="24" t="s">
        <v>24</v>
      </c>
      <c r="B10" s="25">
        <v>0</v>
      </c>
    </row>
    <row r="11" spans="1:2" x14ac:dyDescent="0.75">
      <c r="A11" s="11" t="s">
        <v>7</v>
      </c>
      <c r="B11" s="12">
        <f>B10*B4*SQRT(B5)</f>
        <v>0</v>
      </c>
    </row>
    <row r="12" spans="1:2" x14ac:dyDescent="0.75">
      <c r="A12" s="11" t="s">
        <v>8</v>
      </c>
      <c r="B12" s="12">
        <f>B11+B3*B5</f>
        <v>500</v>
      </c>
    </row>
    <row r="13" spans="1:2" x14ac:dyDescent="0.75">
      <c r="A13" s="23" t="s">
        <v>3</v>
      </c>
      <c r="B13" s="33">
        <f>B7*(B6/2+B11)</f>
        <v>100</v>
      </c>
    </row>
    <row r="14" spans="1:2" x14ac:dyDescent="0.75">
      <c r="A14" s="41" t="s">
        <v>25</v>
      </c>
      <c r="B14" s="42">
        <f>NORMDIST(B10,0,1,FALSE)</f>
        <v>0.3989422804014327</v>
      </c>
    </row>
    <row r="15" spans="1:2" x14ac:dyDescent="0.75">
      <c r="A15" s="41" t="s">
        <v>26</v>
      </c>
      <c r="B15" s="42">
        <f>NORMDIST(B10,0,1,TRUE)</f>
        <v>0.5</v>
      </c>
    </row>
    <row r="16" spans="1:2" x14ac:dyDescent="0.75">
      <c r="A16" s="41" t="s">
        <v>27</v>
      </c>
      <c r="B16" s="42">
        <f>B14-B10*(1-B15)</f>
        <v>0.3989422804014327</v>
      </c>
    </row>
    <row r="17" spans="1:9" x14ac:dyDescent="0.75">
      <c r="A17" s="11" t="s">
        <v>13</v>
      </c>
      <c r="B17" s="26">
        <f>B16*B4*SQRT(B5)</f>
        <v>17.841241161527712</v>
      </c>
    </row>
    <row r="18" spans="1:9" x14ac:dyDescent="0.75">
      <c r="A18" s="23" t="s">
        <v>4</v>
      </c>
      <c r="B18" s="33">
        <f>B17*B8*B2/B6</f>
        <v>488.4039767968211</v>
      </c>
    </row>
    <row r="19" spans="1:9" x14ac:dyDescent="0.75">
      <c r="A19" s="23" t="s">
        <v>5</v>
      </c>
      <c r="B19" s="33">
        <f>B13+B18</f>
        <v>588.4039767968211</v>
      </c>
    </row>
    <row r="21" spans="1:9" s="21" customFormat="1" ht="44.25" x14ac:dyDescent="0.6">
      <c r="A21" s="19" t="s">
        <v>23</v>
      </c>
      <c r="B21" s="20" t="s">
        <v>15</v>
      </c>
      <c r="C21" s="20" t="s">
        <v>25</v>
      </c>
      <c r="D21" s="20" t="s">
        <v>26</v>
      </c>
      <c r="E21" s="20" t="s">
        <v>27</v>
      </c>
      <c r="F21" s="20" t="s">
        <v>13</v>
      </c>
      <c r="G21" s="22" t="s">
        <v>12</v>
      </c>
      <c r="H21" s="22" t="s">
        <v>14</v>
      </c>
      <c r="I21" s="22" t="s">
        <v>6</v>
      </c>
    </row>
    <row r="22" spans="1:9" x14ac:dyDescent="0.75">
      <c r="A22" s="4">
        <v>0.1</v>
      </c>
      <c r="B22" s="5">
        <f t="shared" ref="B22:B53" si="0">A22*$B$4*SQRT($B$5)</f>
        <v>4.4721359549995796</v>
      </c>
      <c r="C22" s="15">
        <f t="shared" ref="C22:C53" si="1">NORMDIST(A22,0,1,FALSE)</f>
        <v>0.39695254747701181</v>
      </c>
      <c r="D22" s="15">
        <f t="shared" ref="D22:D53" si="2">NORMDIST(A22,0,1,TRUE)</f>
        <v>0.53982783727702899</v>
      </c>
      <c r="E22" s="15">
        <f t="shared" ref="E22:E53" si="3">C22-A22*(1-D22)</f>
        <v>0.35093533120471471</v>
      </c>
      <c r="F22" s="3">
        <f t="shared" ref="F22:F53" si="4">$B$4*SQRT($B$5)*$E22</f>
        <v>15.694305125602906</v>
      </c>
      <c r="G22" s="5">
        <f t="shared" ref="G22:G53" si="5">(($B$6/2)+$B22)*$B$7</f>
        <v>100.89442719099992</v>
      </c>
      <c r="H22" s="5">
        <f t="shared" ref="H22:H53" si="6">($B$2/$B$6)*$F22*$B$8</f>
        <v>429.63160281337952</v>
      </c>
      <c r="I22" s="5">
        <f>SUM(G22:H22)</f>
        <v>530.52603000437944</v>
      </c>
    </row>
    <row r="23" spans="1:9" x14ac:dyDescent="0.75">
      <c r="A23" s="4">
        <v>0.2</v>
      </c>
      <c r="B23" s="5">
        <f t="shared" si="0"/>
        <v>8.9442719099991592</v>
      </c>
      <c r="C23" s="15">
        <f t="shared" si="1"/>
        <v>0.39104269397545588</v>
      </c>
      <c r="D23" s="15">
        <f t="shared" si="2"/>
        <v>0.57925970943910299</v>
      </c>
      <c r="E23" s="15">
        <f t="shared" si="3"/>
        <v>0.30689463586327648</v>
      </c>
      <c r="F23" s="3">
        <f t="shared" si="4"/>
        <v>13.724745354406622</v>
      </c>
      <c r="G23" s="5">
        <f t="shared" si="5"/>
        <v>101.78885438199984</v>
      </c>
      <c r="H23" s="5">
        <f t="shared" si="6"/>
        <v>375.71490407688128</v>
      </c>
      <c r="I23" s="5">
        <f t="shared" ref="I23:I86" si="7">SUM(G23:H23)</f>
        <v>477.50375845888112</v>
      </c>
    </row>
    <row r="24" spans="1:9" x14ac:dyDescent="0.75">
      <c r="A24" s="4">
        <v>0.3</v>
      </c>
      <c r="B24" s="5">
        <f t="shared" si="0"/>
        <v>13.416407864998739</v>
      </c>
      <c r="C24" s="15">
        <f t="shared" si="1"/>
        <v>0.38138781546052414</v>
      </c>
      <c r="D24" s="15">
        <f t="shared" si="2"/>
        <v>0.61791142218895267</v>
      </c>
      <c r="E24" s="15">
        <f t="shared" si="3"/>
        <v>0.26676124211720997</v>
      </c>
      <c r="F24" s="3">
        <f t="shared" si="4"/>
        <v>11.929925422727228</v>
      </c>
      <c r="G24" s="5">
        <f t="shared" si="5"/>
        <v>102.68328157299976</v>
      </c>
      <c r="H24" s="5">
        <f t="shared" si="6"/>
        <v>326.58170844715789</v>
      </c>
      <c r="I24" s="5">
        <f t="shared" si="7"/>
        <v>429.26499002015765</v>
      </c>
    </row>
    <row r="25" spans="1:9" x14ac:dyDescent="0.75">
      <c r="A25" s="4">
        <v>0.4</v>
      </c>
      <c r="B25" s="5">
        <f t="shared" si="0"/>
        <v>17.888543819998318</v>
      </c>
      <c r="C25" s="15">
        <f t="shared" si="1"/>
        <v>0.36827014030332333</v>
      </c>
      <c r="D25" s="15">
        <f t="shared" si="2"/>
        <v>0.65542174161032429</v>
      </c>
      <c r="E25" s="15">
        <f t="shared" si="3"/>
        <v>0.23043883694745304</v>
      </c>
      <c r="F25" s="3">
        <f t="shared" si="4"/>
        <v>10.305538081409903</v>
      </c>
      <c r="G25" s="5">
        <f t="shared" si="5"/>
        <v>103.57770876399967</v>
      </c>
      <c r="H25" s="5">
        <f t="shared" si="6"/>
        <v>282.11410497859606</v>
      </c>
      <c r="I25" s="5">
        <f t="shared" si="7"/>
        <v>385.69181374259574</v>
      </c>
    </row>
    <row r="26" spans="1:9" x14ac:dyDescent="0.75">
      <c r="A26" s="4">
        <v>0.5</v>
      </c>
      <c r="B26" s="5">
        <f t="shared" si="0"/>
        <v>22.360679774997898</v>
      </c>
      <c r="C26" s="15">
        <f t="shared" si="1"/>
        <v>0.35206532676429952</v>
      </c>
      <c r="D26" s="15">
        <f t="shared" si="2"/>
        <v>0.69146246127401312</v>
      </c>
      <c r="E26" s="15">
        <f t="shared" si="3"/>
        <v>0.19779655740130608</v>
      </c>
      <c r="F26" s="3">
        <f t="shared" si="4"/>
        <v>8.8457309612951907</v>
      </c>
      <c r="G26" s="5">
        <f t="shared" si="5"/>
        <v>104.4721359549996</v>
      </c>
      <c r="H26" s="5">
        <f t="shared" si="6"/>
        <v>242.15188506545584</v>
      </c>
      <c r="I26" s="5">
        <f t="shared" si="7"/>
        <v>346.62402102045542</v>
      </c>
    </row>
    <row r="27" spans="1:9" x14ac:dyDescent="0.75">
      <c r="A27" s="4">
        <v>0.6</v>
      </c>
      <c r="B27" s="5">
        <f t="shared" si="0"/>
        <v>26.832815729997478</v>
      </c>
      <c r="C27" s="15">
        <f t="shared" si="1"/>
        <v>0.33322460289179967</v>
      </c>
      <c r="D27" s="15">
        <f t="shared" si="2"/>
        <v>0.72574688224992645</v>
      </c>
      <c r="E27" s="15">
        <f t="shared" si="3"/>
        <v>0.16867273224175555</v>
      </c>
      <c r="F27" s="3">
        <f t="shared" si="4"/>
        <v>7.5432739048637183</v>
      </c>
      <c r="G27" s="5">
        <f t="shared" si="5"/>
        <v>105.36656314599951</v>
      </c>
      <c r="H27" s="5">
        <f t="shared" si="6"/>
        <v>206.49712314564431</v>
      </c>
      <c r="I27" s="5">
        <f t="shared" si="7"/>
        <v>311.86368629164383</v>
      </c>
    </row>
    <row r="28" spans="1:9" x14ac:dyDescent="0.75">
      <c r="A28" s="4">
        <v>0.7</v>
      </c>
      <c r="B28" s="5">
        <f t="shared" si="0"/>
        <v>31.304951684997057</v>
      </c>
      <c r="C28" s="15">
        <f t="shared" si="1"/>
        <v>0.31225393336676127</v>
      </c>
      <c r="D28" s="15">
        <f t="shared" si="2"/>
        <v>0.75803634777692697</v>
      </c>
      <c r="E28" s="15">
        <f t="shared" si="3"/>
        <v>0.14287937681061016</v>
      </c>
      <c r="F28" s="3">
        <f t="shared" si="4"/>
        <v>6.3897599826266287</v>
      </c>
      <c r="G28" s="5">
        <f t="shared" si="5"/>
        <v>106.26099033699941</v>
      </c>
      <c r="H28" s="5">
        <f t="shared" si="6"/>
        <v>174.91967952440396</v>
      </c>
      <c r="I28" s="5">
        <f t="shared" si="7"/>
        <v>281.18066986140337</v>
      </c>
    </row>
    <row r="29" spans="1:9" x14ac:dyDescent="0.75">
      <c r="A29" s="4">
        <v>0.8</v>
      </c>
      <c r="B29" s="5">
        <f t="shared" si="0"/>
        <v>35.777087639996637</v>
      </c>
      <c r="C29" s="15">
        <f t="shared" si="1"/>
        <v>0.28969155276148273</v>
      </c>
      <c r="D29" s="15">
        <f t="shared" si="2"/>
        <v>0.78814460141660336</v>
      </c>
      <c r="E29" s="15">
        <f t="shared" si="3"/>
        <v>0.1202072338947654</v>
      </c>
      <c r="F29" s="3">
        <f t="shared" si="4"/>
        <v>5.375830927518245</v>
      </c>
      <c r="G29" s="5">
        <f t="shared" si="5"/>
        <v>107.15541752799932</v>
      </c>
      <c r="H29" s="5">
        <f t="shared" si="6"/>
        <v>147.16337164081196</v>
      </c>
      <c r="I29" s="5">
        <f t="shared" si="7"/>
        <v>254.31878916881129</v>
      </c>
    </row>
    <row r="30" spans="1:9" x14ac:dyDescent="0.75">
      <c r="A30" s="4">
        <v>0.9</v>
      </c>
      <c r="B30" s="5">
        <f t="shared" si="0"/>
        <v>40.249223594996216</v>
      </c>
      <c r="C30" s="15">
        <f t="shared" si="1"/>
        <v>0.26608524989875482</v>
      </c>
      <c r="D30" s="15">
        <f t="shared" si="2"/>
        <v>0.81593987465324047</v>
      </c>
      <c r="E30" s="15">
        <f t="shared" si="3"/>
        <v>0.10043113708667123</v>
      </c>
      <c r="F30" s="3">
        <f t="shared" si="4"/>
        <v>4.4914169916679416</v>
      </c>
      <c r="G30" s="5">
        <f t="shared" si="5"/>
        <v>108.04984471899925</v>
      </c>
      <c r="H30" s="5">
        <f t="shared" si="6"/>
        <v>122.95254014690991</v>
      </c>
      <c r="I30" s="5">
        <f t="shared" si="7"/>
        <v>231.00238486590916</v>
      </c>
    </row>
    <row r="31" spans="1:9" x14ac:dyDescent="0.75">
      <c r="A31" s="4">
        <v>1</v>
      </c>
      <c r="B31" s="5">
        <f t="shared" si="0"/>
        <v>44.721359549995796</v>
      </c>
      <c r="C31" s="15">
        <f t="shared" si="1"/>
        <v>0.24197072451914337</v>
      </c>
      <c r="D31" s="15">
        <f t="shared" si="2"/>
        <v>0.84134474606854304</v>
      </c>
      <c r="E31" s="15">
        <f t="shared" si="3"/>
        <v>8.3315470587686402E-2</v>
      </c>
      <c r="F31" s="3">
        <f t="shared" si="4"/>
        <v>3.7259811162290233</v>
      </c>
      <c r="G31" s="5">
        <f t="shared" si="5"/>
        <v>108.94427190999916</v>
      </c>
      <c r="H31" s="5">
        <f t="shared" si="6"/>
        <v>101.99873305676951</v>
      </c>
      <c r="I31" s="5">
        <f t="shared" si="7"/>
        <v>210.94300496676868</v>
      </c>
    </row>
    <row r="32" spans="1:9" x14ac:dyDescent="0.75">
      <c r="A32" s="4">
        <v>1.1000000000000001</v>
      </c>
      <c r="B32" s="5">
        <f t="shared" si="0"/>
        <v>49.193495504995376</v>
      </c>
      <c r="C32" s="15">
        <f t="shared" si="1"/>
        <v>0.21785217703255053</v>
      </c>
      <c r="D32" s="15">
        <f t="shared" si="2"/>
        <v>0.86433393905361733</v>
      </c>
      <c r="E32" s="15">
        <f t="shared" si="3"/>
        <v>6.8619509991529576E-2</v>
      </c>
      <c r="F32" s="3">
        <f t="shared" si="4"/>
        <v>3.0687577784757232</v>
      </c>
      <c r="G32" s="5">
        <f t="shared" si="5"/>
        <v>109.83869910099907</v>
      </c>
      <c r="H32" s="5">
        <f t="shared" si="6"/>
        <v>84.007244185772919</v>
      </c>
      <c r="I32" s="5">
        <f t="shared" si="7"/>
        <v>193.84594328677198</v>
      </c>
    </row>
    <row r="33" spans="1:9" x14ac:dyDescent="0.75">
      <c r="A33" s="4">
        <v>1.2</v>
      </c>
      <c r="B33" s="5">
        <f t="shared" si="0"/>
        <v>53.665631459994955</v>
      </c>
      <c r="C33" s="15">
        <f t="shared" si="1"/>
        <v>0.19418605498321295</v>
      </c>
      <c r="D33" s="15">
        <f t="shared" si="2"/>
        <v>0.88493032977829178</v>
      </c>
      <c r="E33" s="15">
        <f t="shared" si="3"/>
        <v>5.6102450717163105E-2</v>
      </c>
      <c r="F33" s="3">
        <f t="shared" si="4"/>
        <v>2.5089778701581706</v>
      </c>
      <c r="G33" s="5">
        <f t="shared" si="5"/>
        <v>110.733126291999</v>
      </c>
      <c r="H33" s="5">
        <f t="shared" si="6"/>
        <v>68.683269195579925</v>
      </c>
      <c r="I33" s="5">
        <f t="shared" si="7"/>
        <v>179.41639548757894</v>
      </c>
    </row>
    <row r="34" spans="1:9" x14ac:dyDescent="0.75">
      <c r="A34" s="4">
        <v>1.3</v>
      </c>
      <c r="B34" s="5">
        <f t="shared" si="0"/>
        <v>58.137767414994535</v>
      </c>
      <c r="C34" s="15">
        <f t="shared" si="1"/>
        <v>0.17136859204780736</v>
      </c>
      <c r="D34" s="15">
        <f t="shared" si="2"/>
        <v>0.9031995154143897</v>
      </c>
      <c r="E34" s="15">
        <f t="shared" si="3"/>
        <v>4.5527962086513968E-2</v>
      </c>
      <c r="F34" s="3">
        <f t="shared" si="4"/>
        <v>2.036072362049568</v>
      </c>
      <c r="G34" s="5">
        <f t="shared" si="5"/>
        <v>111.62755348299891</v>
      </c>
      <c r="H34" s="5">
        <f t="shared" si="6"/>
        <v>55.737480911106928</v>
      </c>
      <c r="I34" s="5">
        <f t="shared" si="7"/>
        <v>167.36503439410583</v>
      </c>
    </row>
    <row r="35" spans="1:9" x14ac:dyDescent="0.75">
      <c r="A35" s="4">
        <v>1.4</v>
      </c>
      <c r="B35" s="5">
        <f t="shared" si="0"/>
        <v>62.609903369994115</v>
      </c>
      <c r="C35" s="15">
        <f t="shared" si="1"/>
        <v>0.14972746563574488</v>
      </c>
      <c r="D35" s="15">
        <f t="shared" si="2"/>
        <v>0.91924334076622893</v>
      </c>
      <c r="E35" s="15">
        <f t="shared" si="3"/>
        <v>3.6668142708465398E-2</v>
      </c>
      <c r="F35" s="3">
        <f t="shared" si="4"/>
        <v>1.6398491940958377</v>
      </c>
      <c r="G35" s="5">
        <f t="shared" si="5"/>
        <v>112.52198067399883</v>
      </c>
      <c r="H35" s="5">
        <f t="shared" si="6"/>
        <v>44.890871688373558</v>
      </c>
      <c r="I35" s="5">
        <f t="shared" si="7"/>
        <v>157.41285236237238</v>
      </c>
    </row>
    <row r="36" spans="1:9" x14ac:dyDescent="0.75">
      <c r="A36" s="4">
        <v>1.5</v>
      </c>
      <c r="B36" s="5">
        <f t="shared" si="0"/>
        <v>67.082039324993701</v>
      </c>
      <c r="C36" s="15">
        <f t="shared" si="1"/>
        <v>0.12951759566589174</v>
      </c>
      <c r="D36" s="15">
        <f t="shared" si="2"/>
        <v>0.93319279873114191</v>
      </c>
      <c r="E36" s="15">
        <f t="shared" si="3"/>
        <v>2.9306793762604616E-2</v>
      </c>
      <c r="F36" s="3">
        <f t="shared" si="4"/>
        <v>1.3106396611150151</v>
      </c>
      <c r="G36" s="5">
        <f t="shared" si="5"/>
        <v>113.41640786499875</v>
      </c>
      <c r="H36" s="5">
        <f t="shared" si="6"/>
        <v>35.878760723023539</v>
      </c>
      <c r="I36" s="5">
        <f t="shared" si="7"/>
        <v>149.29516858802228</v>
      </c>
    </row>
    <row r="37" spans="1:9" x14ac:dyDescent="0.75">
      <c r="A37" s="4">
        <v>1.6</v>
      </c>
      <c r="B37" s="5">
        <f t="shared" si="0"/>
        <v>71.554175279993274</v>
      </c>
      <c r="C37" s="15">
        <f t="shared" si="1"/>
        <v>0.11092083467945554</v>
      </c>
      <c r="D37" s="15">
        <f t="shared" si="2"/>
        <v>0.94520070830044201</v>
      </c>
      <c r="E37" s="15">
        <f t="shared" si="3"/>
        <v>2.3241967960162743E-2</v>
      </c>
      <c r="F37" s="3">
        <f t="shared" si="4"/>
        <v>1.0394124057959204</v>
      </c>
      <c r="G37" s="5">
        <f t="shared" si="5"/>
        <v>114.31083505599867</v>
      </c>
      <c r="H37" s="5">
        <f t="shared" si="6"/>
        <v>28.453914608663325</v>
      </c>
      <c r="I37" s="5">
        <f t="shared" si="7"/>
        <v>142.76474966466199</v>
      </c>
    </row>
    <row r="38" spans="1:9" x14ac:dyDescent="0.75">
      <c r="A38" s="4">
        <v>1.7</v>
      </c>
      <c r="B38" s="5">
        <f t="shared" si="0"/>
        <v>76.026311234992846</v>
      </c>
      <c r="C38" s="15">
        <f t="shared" si="1"/>
        <v>9.4049077376886947E-2</v>
      </c>
      <c r="D38" s="15">
        <f t="shared" si="2"/>
        <v>0.95543453724145699</v>
      </c>
      <c r="E38" s="15">
        <f t="shared" si="3"/>
        <v>1.8287790687363845E-2</v>
      </c>
      <c r="F38" s="3">
        <f t="shared" si="4"/>
        <v>0.81785486270466323</v>
      </c>
      <c r="G38" s="5">
        <f t="shared" si="5"/>
        <v>115.20526224699857</v>
      </c>
      <c r="H38" s="5">
        <f t="shared" si="6"/>
        <v>22.388776866540155</v>
      </c>
      <c r="I38" s="5">
        <f t="shared" si="7"/>
        <v>137.59403911353871</v>
      </c>
    </row>
    <row r="39" spans="1:9" x14ac:dyDescent="0.75">
      <c r="A39" s="4">
        <v>1.8</v>
      </c>
      <c r="B39" s="5">
        <f t="shared" si="0"/>
        <v>80.498447189992433</v>
      </c>
      <c r="C39" s="15">
        <f t="shared" si="1"/>
        <v>7.8950158300894149E-2</v>
      </c>
      <c r="D39" s="15">
        <f t="shared" si="2"/>
        <v>0.96406968088707423</v>
      </c>
      <c r="E39" s="15">
        <f t="shared" si="3"/>
        <v>1.4275583897627758E-2</v>
      </c>
      <c r="F39" s="3">
        <f t="shared" si="4"/>
        <v>0.63842352027194138</v>
      </c>
      <c r="G39" s="5">
        <f t="shared" si="5"/>
        <v>116.09968943799851</v>
      </c>
      <c r="H39" s="5">
        <f t="shared" si="6"/>
        <v>17.476843867444394</v>
      </c>
      <c r="I39" s="5">
        <f t="shared" si="7"/>
        <v>133.57653330544289</v>
      </c>
    </row>
    <row r="40" spans="1:9" x14ac:dyDescent="0.75">
      <c r="A40" s="4">
        <v>1.9</v>
      </c>
      <c r="B40" s="5">
        <f t="shared" si="0"/>
        <v>84.97058314499202</v>
      </c>
      <c r="C40" s="15">
        <f t="shared" si="1"/>
        <v>6.5615814774676595E-2</v>
      </c>
      <c r="D40" s="15">
        <f t="shared" si="2"/>
        <v>0.97128344018399815</v>
      </c>
      <c r="E40" s="15">
        <f t="shared" si="3"/>
        <v>1.1054351124273082E-2</v>
      </c>
      <c r="F40" s="3">
        <f t="shared" si="4"/>
        <v>0.49436561122051675</v>
      </c>
      <c r="G40" s="5">
        <f t="shared" si="5"/>
        <v>116.99411662899841</v>
      </c>
      <c r="H40" s="5">
        <f t="shared" si="6"/>
        <v>13.533258607161645</v>
      </c>
      <c r="I40" s="5">
        <f t="shared" si="7"/>
        <v>130.52737523616005</v>
      </c>
    </row>
    <row r="41" spans="1:9" x14ac:dyDescent="0.75">
      <c r="A41" s="4">
        <v>2</v>
      </c>
      <c r="B41" s="5">
        <f t="shared" si="0"/>
        <v>89.442719099991592</v>
      </c>
      <c r="C41" s="15">
        <f t="shared" si="1"/>
        <v>5.3990966513188063E-2</v>
      </c>
      <c r="D41" s="15">
        <f t="shared" si="2"/>
        <v>0.97724986805182079</v>
      </c>
      <c r="E41" s="15">
        <f t="shared" si="3"/>
        <v>8.4907026168296457E-3</v>
      </c>
      <c r="F41" s="3">
        <f t="shared" si="4"/>
        <v>0.37971576455932876</v>
      </c>
      <c r="G41" s="5">
        <f t="shared" si="5"/>
        <v>117.88854381999832</v>
      </c>
      <c r="H41" s="5">
        <f t="shared" si="6"/>
        <v>10.394719054811624</v>
      </c>
      <c r="I41" s="5">
        <f t="shared" si="7"/>
        <v>128.28326287480994</v>
      </c>
    </row>
    <row r="42" spans="1:9" x14ac:dyDescent="0.75">
      <c r="A42" s="37">
        <v>2.1</v>
      </c>
      <c r="B42" s="38">
        <f t="shared" si="0"/>
        <v>93.914855054991165</v>
      </c>
      <c r="C42" s="39">
        <f t="shared" si="1"/>
        <v>4.3983595980427191E-2</v>
      </c>
      <c r="D42" s="39">
        <f t="shared" si="2"/>
        <v>0.98213557943718344</v>
      </c>
      <c r="E42" s="39">
        <f t="shared" si="3"/>
        <v>6.4683127985124059E-3</v>
      </c>
      <c r="F42" s="40">
        <f t="shared" si="4"/>
        <v>0.28927174234411279</v>
      </c>
      <c r="G42" s="38">
        <f t="shared" si="5"/>
        <v>118.78297101099825</v>
      </c>
      <c r="H42" s="38">
        <f t="shared" si="6"/>
        <v>7.9188139466700873</v>
      </c>
      <c r="I42" s="38">
        <f t="shared" si="7"/>
        <v>126.70178495766834</v>
      </c>
    </row>
    <row r="43" spans="1:9" x14ac:dyDescent="0.75">
      <c r="A43" s="37">
        <v>2.2000000000000002</v>
      </c>
      <c r="B43" s="38">
        <f t="shared" si="0"/>
        <v>98.386991009990751</v>
      </c>
      <c r="C43" s="39">
        <f t="shared" si="1"/>
        <v>3.5474592846231424E-2</v>
      </c>
      <c r="D43" s="39">
        <f t="shared" si="2"/>
        <v>0.98609655248650141</v>
      </c>
      <c r="E43" s="39">
        <f t="shared" si="3"/>
        <v>4.8870083165345225E-3</v>
      </c>
      <c r="F43" s="40">
        <f t="shared" si="4"/>
        <v>0.21855365604756005</v>
      </c>
      <c r="G43" s="38">
        <f t="shared" si="5"/>
        <v>119.67739820199816</v>
      </c>
      <c r="H43" s="38">
        <f t="shared" si="6"/>
        <v>5.9829063343019566</v>
      </c>
      <c r="I43" s="38">
        <f t="shared" si="7"/>
        <v>125.66030453630012</v>
      </c>
    </row>
    <row r="44" spans="1:9" x14ac:dyDescent="0.75">
      <c r="A44" s="4">
        <v>2.2999999999999998</v>
      </c>
      <c r="B44" s="5">
        <f t="shared" si="0"/>
        <v>102.85912696499034</v>
      </c>
      <c r="C44" s="15">
        <f t="shared" si="1"/>
        <v>2.8327037741601186E-2</v>
      </c>
      <c r="D44" s="15">
        <f t="shared" si="2"/>
        <v>0.98927588997832416</v>
      </c>
      <c r="E44" s="15">
        <f t="shared" si="3"/>
        <v>3.661584691746763E-3</v>
      </c>
      <c r="F44" s="3">
        <f t="shared" si="4"/>
        <v>0.16375104552236752</v>
      </c>
      <c r="G44" s="5">
        <f t="shared" si="5"/>
        <v>120.57182539299806</v>
      </c>
      <c r="H44" s="5">
        <f t="shared" si="6"/>
        <v>4.4826848711748104</v>
      </c>
      <c r="I44" s="5">
        <f t="shared" si="7"/>
        <v>125.05451026417288</v>
      </c>
    </row>
    <row r="45" spans="1:9" x14ac:dyDescent="0.75">
      <c r="A45" s="34">
        <v>2.4</v>
      </c>
      <c r="B45" s="2">
        <f t="shared" si="0"/>
        <v>107.33126291998991</v>
      </c>
      <c r="C45" s="36">
        <f t="shared" si="1"/>
        <v>2.2394530294842899E-2</v>
      </c>
      <c r="D45" s="36">
        <f t="shared" si="2"/>
        <v>0.99180246407540384</v>
      </c>
      <c r="E45" s="36">
        <f t="shared" si="3"/>
        <v>2.7204440758121264E-3</v>
      </c>
      <c r="F45" s="26">
        <f t="shared" si="4"/>
        <v>0.12166195765005013</v>
      </c>
      <c r="G45" s="2">
        <f t="shared" si="5"/>
        <v>121.466252583998</v>
      </c>
      <c r="H45" s="2">
        <f t="shared" si="6"/>
        <v>3.3304960906701222</v>
      </c>
      <c r="I45" s="2">
        <f t="shared" si="7"/>
        <v>124.79674867466812</v>
      </c>
    </row>
    <row r="46" spans="1:9" x14ac:dyDescent="0.75">
      <c r="A46" s="34">
        <v>2.5</v>
      </c>
      <c r="B46" s="2">
        <f t="shared" si="0"/>
        <v>111.80339887498948</v>
      </c>
      <c r="C46" s="36">
        <f t="shared" si="1"/>
        <v>1.752830049356854E-2</v>
      </c>
      <c r="D46" s="36">
        <f t="shared" si="2"/>
        <v>0.99379033467422384</v>
      </c>
      <c r="E46" s="36">
        <f t="shared" si="3"/>
        <v>2.0041371791281425E-3</v>
      </c>
      <c r="F46" s="26">
        <f t="shared" si="4"/>
        <v>8.9627739375303994E-2</v>
      </c>
      <c r="G46" s="2">
        <f t="shared" si="5"/>
        <v>122.36067977499791</v>
      </c>
      <c r="H46" s="2">
        <f t="shared" si="6"/>
        <v>2.4535593653989469</v>
      </c>
      <c r="I46" s="2">
        <f t="shared" si="7"/>
        <v>124.81423914039685</v>
      </c>
    </row>
    <row r="47" spans="1:9" x14ac:dyDescent="0.75">
      <c r="A47" s="4">
        <v>2.6</v>
      </c>
      <c r="B47" s="5">
        <f t="shared" si="0"/>
        <v>116.27553482998907</v>
      </c>
      <c r="C47" s="15">
        <f t="shared" si="1"/>
        <v>1.3582969233685613E-2</v>
      </c>
      <c r="D47" s="15">
        <f t="shared" si="2"/>
        <v>0.99533881197628127</v>
      </c>
      <c r="E47" s="15">
        <f t="shared" si="3"/>
        <v>1.4638803720169093E-3</v>
      </c>
      <c r="F47" s="3">
        <f t="shared" si="4"/>
        <v>6.5466720455149813E-2</v>
      </c>
      <c r="G47" s="5">
        <f t="shared" si="5"/>
        <v>123.25510696599781</v>
      </c>
      <c r="H47" s="5">
        <f t="shared" si="6"/>
        <v>1.7921514724597263</v>
      </c>
      <c r="I47" s="5">
        <f t="shared" si="7"/>
        <v>125.04725843845753</v>
      </c>
    </row>
    <row r="48" spans="1:9" x14ac:dyDescent="0.75">
      <c r="A48" s="4">
        <v>2.7</v>
      </c>
      <c r="B48" s="5">
        <f t="shared" si="0"/>
        <v>120.74767078498866</v>
      </c>
      <c r="C48" s="15">
        <f t="shared" si="1"/>
        <v>1.0420934814422592E-2</v>
      </c>
      <c r="D48" s="15">
        <f t="shared" si="2"/>
        <v>0.99653302619695938</v>
      </c>
      <c r="E48" s="15">
        <f t="shared" si="3"/>
        <v>1.0601055462129208E-3</v>
      </c>
      <c r="F48" s="3">
        <f t="shared" si="4"/>
        <v>4.7409361293132717E-2</v>
      </c>
      <c r="G48" s="5">
        <f t="shared" si="5"/>
        <v>124.14953415699775</v>
      </c>
      <c r="H48" s="5">
        <f t="shared" si="6"/>
        <v>1.2978312653995081</v>
      </c>
      <c r="I48" s="5">
        <f t="shared" si="7"/>
        <v>125.44736542239725</v>
      </c>
    </row>
    <row r="49" spans="1:9" x14ac:dyDescent="0.75">
      <c r="A49" s="4">
        <v>2.8</v>
      </c>
      <c r="B49" s="5">
        <f t="shared" si="0"/>
        <v>125.21980673998823</v>
      </c>
      <c r="C49" s="15">
        <f t="shared" si="1"/>
        <v>7.9154515829799686E-3</v>
      </c>
      <c r="D49" s="15">
        <f t="shared" si="2"/>
        <v>0.99744486966957202</v>
      </c>
      <c r="E49" s="15">
        <f t="shared" si="3"/>
        <v>7.6108665778162714E-4</v>
      </c>
      <c r="F49" s="3">
        <f t="shared" si="4"/>
        <v>3.4036830071356751E-2</v>
      </c>
      <c r="G49" s="5">
        <f t="shared" si="5"/>
        <v>125.04396134799765</v>
      </c>
      <c r="H49" s="5">
        <f t="shared" si="6"/>
        <v>0.93175822320339097</v>
      </c>
      <c r="I49" s="5">
        <f t="shared" si="7"/>
        <v>125.97571957120104</v>
      </c>
    </row>
    <row r="50" spans="1:9" x14ac:dyDescent="0.75">
      <c r="A50" s="4">
        <v>2.9</v>
      </c>
      <c r="B50" s="5">
        <f t="shared" si="0"/>
        <v>129.6919426949878</v>
      </c>
      <c r="C50" s="15">
        <f t="shared" si="1"/>
        <v>5.9525324197758538E-3</v>
      </c>
      <c r="D50" s="15">
        <f t="shared" si="2"/>
        <v>0.99813418669961596</v>
      </c>
      <c r="E50" s="15">
        <f t="shared" si="3"/>
        <v>5.4167384866212354E-4</v>
      </c>
      <c r="F50" s="3">
        <f t="shared" si="4"/>
        <v>2.4224390944848836E-2</v>
      </c>
      <c r="G50" s="5">
        <f t="shared" si="5"/>
        <v>125.93838853899757</v>
      </c>
      <c r="H50" s="5">
        <f t="shared" si="6"/>
        <v>0.66314270211523696</v>
      </c>
      <c r="I50" s="5">
        <f t="shared" si="7"/>
        <v>126.60153124111281</v>
      </c>
    </row>
    <row r="51" spans="1:9" x14ac:dyDescent="0.75">
      <c r="A51" s="4">
        <v>3</v>
      </c>
      <c r="B51" s="5">
        <f t="shared" si="0"/>
        <v>134.1640786499874</v>
      </c>
      <c r="C51" s="15">
        <f t="shared" si="1"/>
        <v>4.4318484119380075E-3</v>
      </c>
      <c r="D51" s="15">
        <f t="shared" si="2"/>
        <v>0.9986501019683699</v>
      </c>
      <c r="E51" s="15">
        <f t="shared" si="3"/>
        <v>3.8215431704769712E-4</v>
      </c>
      <c r="F51" s="3">
        <f t="shared" si="4"/>
        <v>1.7090460616273152E-2</v>
      </c>
      <c r="G51" s="5">
        <f t="shared" si="5"/>
        <v>126.83281572999749</v>
      </c>
      <c r="H51" s="5">
        <f t="shared" si="6"/>
        <v>0.4678513593704775</v>
      </c>
      <c r="I51" s="5">
        <f t="shared" si="7"/>
        <v>127.30066708936796</v>
      </c>
    </row>
    <row r="52" spans="1:9" x14ac:dyDescent="0.75">
      <c r="A52" s="4">
        <v>3.1</v>
      </c>
      <c r="B52" s="5">
        <f t="shared" si="0"/>
        <v>138.63621460498698</v>
      </c>
      <c r="C52" s="15">
        <f t="shared" si="1"/>
        <v>3.2668190561999182E-3</v>
      </c>
      <c r="D52" s="15">
        <f t="shared" si="2"/>
        <v>0.99903239678678168</v>
      </c>
      <c r="E52" s="15">
        <f t="shared" si="3"/>
        <v>2.6724909522314036E-4</v>
      </c>
      <c r="F52" s="3">
        <f t="shared" si="4"/>
        <v>1.1951742876885123E-2</v>
      </c>
      <c r="G52" s="5">
        <f t="shared" si="5"/>
        <v>127.72724292099741</v>
      </c>
      <c r="H52" s="5">
        <f t="shared" si="6"/>
        <v>0.32717896125473023</v>
      </c>
      <c r="I52" s="5">
        <f t="shared" si="7"/>
        <v>128.05442188225214</v>
      </c>
    </row>
    <row r="53" spans="1:9" x14ac:dyDescent="0.75">
      <c r="A53" s="4">
        <v>3.2</v>
      </c>
      <c r="B53" s="5">
        <f t="shared" si="0"/>
        <v>143.10835055998655</v>
      </c>
      <c r="C53" s="15">
        <f t="shared" si="1"/>
        <v>2.3840882014648404E-3</v>
      </c>
      <c r="D53" s="15">
        <f t="shared" si="2"/>
        <v>0.99931286206208414</v>
      </c>
      <c r="E53" s="15">
        <f t="shared" si="3"/>
        <v>1.8524680013408705E-4</v>
      </c>
      <c r="F53" s="3">
        <f t="shared" si="4"/>
        <v>8.2844887542827157E-3</v>
      </c>
      <c r="G53" s="5">
        <f t="shared" si="5"/>
        <v>128.6216701119973</v>
      </c>
      <c r="H53" s="5">
        <f t="shared" si="6"/>
        <v>0.22678787964848934</v>
      </c>
      <c r="I53" s="5">
        <f t="shared" si="7"/>
        <v>128.8484579916458</v>
      </c>
    </row>
    <row r="54" spans="1:9" x14ac:dyDescent="0.75">
      <c r="A54" s="4">
        <v>3.3</v>
      </c>
      <c r="B54" s="5">
        <f t="shared" ref="B54:B85" si="8">A54*$B$4*SQRT($B$5)</f>
        <v>147.58048651498612</v>
      </c>
      <c r="C54" s="15">
        <f t="shared" ref="C54:C85" si="9">NORMDIST(A54,0,1,FALSE)</f>
        <v>1.7225689390536812E-3</v>
      </c>
      <c r="D54" s="15">
        <f t="shared" ref="D54:D85" si="10">NORMDIST(A54,0,1,TRUE)</f>
        <v>0.99951657585761622</v>
      </c>
      <c r="E54" s="15">
        <f t="shared" ref="E54:E85" si="11">C54-A54*(1-D54)</f>
        <v>1.2726926918720243E-4</v>
      </c>
      <c r="F54" s="3">
        <f t="shared" ref="F54:F85" si="12">$B$4*SQRT($B$5)*$E54</f>
        <v>5.6916547469860806E-3</v>
      </c>
      <c r="G54" s="5">
        <f t="shared" ref="G54:G85" si="13">(($B$6/2)+$B54)*$B$7</f>
        <v>129.51609730299722</v>
      </c>
      <c r="H54" s="5">
        <f t="shared" ref="H54:H85" si="14">($B$2/$B$6)*$F54*$B$8</f>
        <v>0.15580904869874396</v>
      </c>
      <c r="I54" s="5">
        <f t="shared" si="7"/>
        <v>129.67190635169598</v>
      </c>
    </row>
    <row r="55" spans="1:9" x14ac:dyDescent="0.75">
      <c r="A55" s="4">
        <v>3.4</v>
      </c>
      <c r="B55" s="5">
        <f t="shared" si="8"/>
        <v>152.05262246998569</v>
      </c>
      <c r="C55" s="15">
        <f t="shared" si="9"/>
        <v>1.2322191684730199E-3</v>
      </c>
      <c r="D55" s="15">
        <f t="shared" si="10"/>
        <v>0.99966307073432314</v>
      </c>
      <c r="E55" s="15">
        <f t="shared" si="11"/>
        <v>8.6659665171712197E-5</v>
      </c>
      <c r="F55" s="3">
        <f t="shared" si="12"/>
        <v>3.8755380446263894E-3</v>
      </c>
      <c r="G55" s="5">
        <f t="shared" si="13"/>
        <v>130.41052449399714</v>
      </c>
      <c r="H55" s="5">
        <f t="shared" si="14"/>
        <v>0.10609285397164742</v>
      </c>
      <c r="I55" s="5">
        <f t="shared" si="7"/>
        <v>130.5166173479688</v>
      </c>
    </row>
    <row r="56" spans="1:9" x14ac:dyDescent="0.75">
      <c r="A56" s="4">
        <v>3.5</v>
      </c>
      <c r="B56" s="5">
        <f t="shared" si="8"/>
        <v>156.52475842498529</v>
      </c>
      <c r="C56" s="15">
        <f t="shared" si="9"/>
        <v>8.7268269504576015E-4</v>
      </c>
      <c r="D56" s="15">
        <f t="shared" si="10"/>
        <v>0.99976737092096446</v>
      </c>
      <c r="E56" s="15">
        <f t="shared" si="11"/>
        <v>5.8480918421369849E-5</v>
      </c>
      <c r="F56" s="3">
        <f t="shared" si="12"/>
        <v>2.6153461795360537E-3</v>
      </c>
      <c r="G56" s="5">
        <f t="shared" si="13"/>
        <v>131.30495168499706</v>
      </c>
      <c r="H56" s="5">
        <f t="shared" si="14"/>
        <v>7.159510166479946E-2</v>
      </c>
      <c r="I56" s="5">
        <f t="shared" si="7"/>
        <v>131.37654678666186</v>
      </c>
    </row>
    <row r="57" spans="1:9" x14ac:dyDescent="0.75">
      <c r="A57" s="4">
        <v>3.6</v>
      </c>
      <c r="B57" s="5">
        <f t="shared" si="8"/>
        <v>160.99689437998487</v>
      </c>
      <c r="C57" s="15">
        <f t="shared" si="9"/>
        <v>6.119019301137719E-4</v>
      </c>
      <c r="D57" s="15">
        <f t="shared" si="10"/>
        <v>0.99984089140984245</v>
      </c>
      <c r="E57" s="15">
        <f t="shared" si="11"/>
        <v>3.9111005546581625E-5</v>
      </c>
      <c r="F57" s="3">
        <f t="shared" si="12"/>
        <v>1.7490973414105567E-3</v>
      </c>
      <c r="G57" s="5">
        <f t="shared" si="13"/>
        <v>132.19937887599698</v>
      </c>
      <c r="H57" s="5">
        <f t="shared" si="14"/>
        <v>4.7881539721113989E-2</v>
      </c>
      <c r="I57" s="5">
        <f t="shared" si="7"/>
        <v>132.2472604157181</v>
      </c>
    </row>
    <row r="58" spans="1:9" x14ac:dyDescent="0.75">
      <c r="A58" s="4">
        <v>3.7</v>
      </c>
      <c r="B58" s="5">
        <f t="shared" si="8"/>
        <v>165.46903033498444</v>
      </c>
      <c r="C58" s="15">
        <f t="shared" si="9"/>
        <v>4.2478027055075143E-4</v>
      </c>
      <c r="D58" s="15">
        <f t="shared" si="10"/>
        <v>0.99989220026652259</v>
      </c>
      <c r="E58" s="15">
        <f t="shared" si="11"/>
        <v>2.5921256684336422E-5</v>
      </c>
      <c r="F58" s="3">
        <f t="shared" si="12"/>
        <v>1.159233840167941E-3</v>
      </c>
      <c r="G58" s="5">
        <f t="shared" si="13"/>
        <v>133.09380606699688</v>
      </c>
      <c r="H58" s="5">
        <f t="shared" si="14"/>
        <v>3.1734026374597386E-2</v>
      </c>
      <c r="I58" s="5">
        <f t="shared" si="7"/>
        <v>133.12554009337148</v>
      </c>
    </row>
    <row r="59" spans="1:9" x14ac:dyDescent="0.75">
      <c r="A59" s="4">
        <v>3.8</v>
      </c>
      <c r="B59" s="5">
        <f t="shared" si="8"/>
        <v>169.94116628998404</v>
      </c>
      <c r="C59" s="15">
        <f t="shared" si="9"/>
        <v>2.9194692579146027E-4</v>
      </c>
      <c r="D59" s="15">
        <f t="shared" si="10"/>
        <v>0.99992765195607491</v>
      </c>
      <c r="E59" s="15">
        <f t="shared" si="11"/>
        <v>1.7024358876134842E-5</v>
      </c>
      <c r="F59" s="3">
        <f t="shared" si="12"/>
        <v>7.6135247440778863E-4</v>
      </c>
      <c r="G59" s="5">
        <f t="shared" si="13"/>
        <v>133.98823325799682</v>
      </c>
      <c r="H59" s="5">
        <f t="shared" si="14"/>
        <v>2.0842023986913212E-2</v>
      </c>
      <c r="I59" s="5">
        <f t="shared" si="7"/>
        <v>134.00907528198374</v>
      </c>
    </row>
    <row r="60" spans="1:9" x14ac:dyDescent="0.75">
      <c r="A60" s="4">
        <v>3.9</v>
      </c>
      <c r="B60" s="5">
        <f t="shared" si="8"/>
        <v>174.41330224498361</v>
      </c>
      <c r="C60" s="15">
        <f t="shared" si="9"/>
        <v>1.9865547139277272E-4</v>
      </c>
      <c r="D60" s="15">
        <f t="shared" si="10"/>
        <v>0.99995190365598241</v>
      </c>
      <c r="E60" s="15">
        <f t="shared" si="11"/>
        <v>1.1079729724173035E-5</v>
      </c>
      <c r="F60" s="3">
        <f t="shared" si="12"/>
        <v>4.9550057671151801E-4</v>
      </c>
      <c r="G60" s="5">
        <f t="shared" si="13"/>
        <v>134.88266044899672</v>
      </c>
      <c r="H60" s="5">
        <f t="shared" si="14"/>
        <v>1.3564328287477806E-2</v>
      </c>
      <c r="I60" s="5">
        <f t="shared" si="7"/>
        <v>134.8962247772842</v>
      </c>
    </row>
    <row r="61" spans="1:9" x14ac:dyDescent="0.75">
      <c r="A61" s="4">
        <v>4</v>
      </c>
      <c r="B61" s="5">
        <f t="shared" si="8"/>
        <v>178.88543819998318</v>
      </c>
      <c r="C61" s="15">
        <f t="shared" si="9"/>
        <v>1.3383022576488537E-4</v>
      </c>
      <c r="D61" s="15">
        <f t="shared" si="10"/>
        <v>0.99996832875816688</v>
      </c>
      <c r="E61" s="15">
        <f t="shared" si="11"/>
        <v>7.1452584324054535E-6</v>
      </c>
      <c r="F61" s="3">
        <f t="shared" si="12"/>
        <v>3.195456714332436E-4</v>
      </c>
      <c r="G61" s="5">
        <f t="shared" si="13"/>
        <v>135.77708763999664</v>
      </c>
      <c r="H61" s="5">
        <f t="shared" si="14"/>
        <v>8.747562755485043E-3</v>
      </c>
      <c r="I61" s="5">
        <f t="shared" si="7"/>
        <v>135.78583520275211</v>
      </c>
    </row>
    <row r="62" spans="1:9" x14ac:dyDescent="0.75">
      <c r="A62" s="4">
        <v>4.0999999999999996</v>
      </c>
      <c r="B62" s="5">
        <f t="shared" si="8"/>
        <v>183.35757415498276</v>
      </c>
      <c r="C62" s="15">
        <f t="shared" si="9"/>
        <v>8.9261657177132928E-5</v>
      </c>
      <c r="D62" s="15">
        <f t="shared" si="10"/>
        <v>0.99997934249308751</v>
      </c>
      <c r="E62" s="15">
        <f t="shared" si="11"/>
        <v>4.5658788359179332E-6</v>
      </c>
      <c r="F62" s="3">
        <f t="shared" si="12"/>
        <v>2.0419230908280214E-4</v>
      </c>
      <c r="G62" s="5">
        <f t="shared" si="13"/>
        <v>136.67151483099656</v>
      </c>
      <c r="H62" s="5">
        <f t="shared" si="14"/>
        <v>5.5897644611417087E-3</v>
      </c>
      <c r="I62" s="5">
        <f t="shared" si="7"/>
        <v>136.67710459545771</v>
      </c>
    </row>
    <row r="63" spans="1:9" x14ac:dyDescent="0.75">
      <c r="A63" s="4">
        <v>4.2</v>
      </c>
      <c r="B63" s="5">
        <f t="shared" si="8"/>
        <v>187.82971010998233</v>
      </c>
      <c r="C63" s="15">
        <f t="shared" si="9"/>
        <v>5.8943067756539855E-5</v>
      </c>
      <c r="D63" s="15">
        <f t="shared" si="10"/>
        <v>0.9999866542509841</v>
      </c>
      <c r="E63" s="15">
        <f t="shared" si="11"/>
        <v>2.8909218897481078E-6</v>
      </c>
      <c r="F63" s="3">
        <f t="shared" si="12"/>
        <v>1.2928595726237842E-4</v>
      </c>
      <c r="G63" s="5">
        <f t="shared" si="13"/>
        <v>137.56594202199648</v>
      </c>
      <c r="H63" s="5">
        <f t="shared" si="14"/>
        <v>3.5392030800576093E-3</v>
      </c>
      <c r="I63" s="5">
        <f t="shared" si="7"/>
        <v>137.56948122507654</v>
      </c>
    </row>
    <row r="64" spans="1:9" x14ac:dyDescent="0.75">
      <c r="A64" s="4">
        <v>4.3</v>
      </c>
      <c r="B64" s="5">
        <f t="shared" si="8"/>
        <v>192.30184606498193</v>
      </c>
      <c r="C64" s="15">
        <f t="shared" si="9"/>
        <v>3.8535196742087129E-5</v>
      </c>
      <c r="D64" s="15">
        <f t="shared" si="10"/>
        <v>0.99999146009452899</v>
      </c>
      <c r="E64" s="15">
        <f t="shared" si="11"/>
        <v>1.8136032167631247E-6</v>
      </c>
      <c r="F64" s="3">
        <f t="shared" si="12"/>
        <v>8.1106801537892664E-5</v>
      </c>
      <c r="G64" s="5">
        <f t="shared" si="13"/>
        <v>138.46036921299637</v>
      </c>
      <c r="H64" s="5">
        <f t="shared" si="14"/>
        <v>2.2202986920998114E-3</v>
      </c>
      <c r="I64" s="5">
        <f t="shared" si="7"/>
        <v>138.46258951168846</v>
      </c>
    </row>
    <row r="65" spans="1:9" x14ac:dyDescent="0.75">
      <c r="A65" s="4">
        <v>4.4000000000000004</v>
      </c>
      <c r="B65" s="5">
        <f t="shared" si="8"/>
        <v>196.7739820199815</v>
      </c>
      <c r="C65" s="15">
        <f t="shared" si="9"/>
        <v>2.4942471290053535E-5</v>
      </c>
      <c r="D65" s="15">
        <f t="shared" si="10"/>
        <v>0.99999458745609227</v>
      </c>
      <c r="E65" s="15">
        <f t="shared" si="11"/>
        <v>1.1272780960212863E-6</v>
      </c>
      <c r="F65" s="3">
        <f t="shared" si="12"/>
        <v>5.0413409045002629E-5</v>
      </c>
      <c r="G65" s="5">
        <f t="shared" si="13"/>
        <v>139.35479640399632</v>
      </c>
      <c r="H65" s="5">
        <f t="shared" si="14"/>
        <v>1.3800670726069469E-3</v>
      </c>
      <c r="I65" s="5">
        <f t="shared" si="7"/>
        <v>139.35617647106892</v>
      </c>
    </row>
    <row r="66" spans="1:9" x14ac:dyDescent="0.75">
      <c r="A66" s="4">
        <v>4.5</v>
      </c>
      <c r="B66" s="5">
        <f t="shared" si="8"/>
        <v>201.24611797498108</v>
      </c>
      <c r="C66" s="15">
        <f t="shared" si="9"/>
        <v>1.5983741106905475E-5</v>
      </c>
      <c r="D66" s="15">
        <f t="shared" si="10"/>
        <v>0.99999660232687526</v>
      </c>
      <c r="E66" s="15">
        <f t="shared" si="11"/>
        <v>6.9421204558128274E-7</v>
      </c>
      <c r="F66" s="3">
        <f t="shared" si="12"/>
        <v>3.1046106494378617E-5</v>
      </c>
      <c r="G66" s="5">
        <f t="shared" si="13"/>
        <v>140.24922359499621</v>
      </c>
      <c r="H66" s="5">
        <f t="shared" si="14"/>
        <v>8.4988716528361461E-4</v>
      </c>
      <c r="I66" s="5">
        <f t="shared" si="7"/>
        <v>140.2500734821615</v>
      </c>
    </row>
    <row r="67" spans="1:9" x14ac:dyDescent="0.75">
      <c r="A67" s="4">
        <v>4.5999999999999996</v>
      </c>
      <c r="B67" s="5">
        <f t="shared" si="8"/>
        <v>205.71825392998068</v>
      </c>
      <c r="C67" s="15">
        <f t="shared" si="9"/>
        <v>1.0140852065486758E-5</v>
      </c>
      <c r="D67" s="15">
        <f t="shared" si="10"/>
        <v>0.9999978875452975</v>
      </c>
      <c r="E67" s="15">
        <f t="shared" si="11"/>
        <v>4.2356043400315425E-7</v>
      </c>
      <c r="F67" s="3">
        <f t="shared" si="12"/>
        <v>1.8942198460207326E-5</v>
      </c>
      <c r="G67" s="5">
        <f t="shared" si="13"/>
        <v>141.14365078599613</v>
      </c>
      <c r="H67" s="5">
        <f t="shared" si="14"/>
        <v>5.1854268284817556E-4</v>
      </c>
      <c r="I67" s="5">
        <f t="shared" si="7"/>
        <v>141.14416932867897</v>
      </c>
    </row>
    <row r="68" spans="1:9" x14ac:dyDescent="0.75">
      <c r="A68" s="4">
        <v>4.7</v>
      </c>
      <c r="B68" s="5">
        <f t="shared" si="8"/>
        <v>210.19038988498025</v>
      </c>
      <c r="C68" s="15">
        <f t="shared" si="9"/>
        <v>6.3698251788670899E-6</v>
      </c>
      <c r="D68" s="15">
        <f t="shared" si="10"/>
        <v>0.99999869919254614</v>
      </c>
      <c r="E68" s="15">
        <f t="shared" si="11"/>
        <v>2.5603014570908023E-7</v>
      </c>
      <c r="F68" s="3">
        <f t="shared" si="12"/>
        <v>1.145001620189359E-5</v>
      </c>
      <c r="G68" s="5">
        <f t="shared" si="13"/>
        <v>142.03807797699605</v>
      </c>
      <c r="H68" s="5">
        <f t="shared" si="14"/>
        <v>3.1344419352683704E-4</v>
      </c>
      <c r="I68" s="5">
        <f t="shared" si="7"/>
        <v>142.03839142118957</v>
      </c>
    </row>
    <row r="69" spans="1:9" x14ac:dyDescent="0.75">
      <c r="A69" s="4">
        <v>4.8</v>
      </c>
      <c r="B69" s="5">
        <f t="shared" si="8"/>
        <v>214.66252583997982</v>
      </c>
      <c r="C69" s="15">
        <f t="shared" si="9"/>
        <v>3.9612990910320753E-6</v>
      </c>
      <c r="D69" s="15">
        <f t="shared" si="10"/>
        <v>0.99999920667184805</v>
      </c>
      <c r="E69" s="15">
        <f t="shared" si="11"/>
        <v>1.5332396167691895E-7</v>
      </c>
      <c r="F69" s="3">
        <f t="shared" si="12"/>
        <v>6.8568560177832687E-6</v>
      </c>
      <c r="G69" s="5">
        <f t="shared" si="13"/>
        <v>142.93250516799597</v>
      </c>
      <c r="H69" s="5">
        <f t="shared" si="14"/>
        <v>1.8770643348681697E-4</v>
      </c>
      <c r="I69" s="5">
        <f t="shared" si="7"/>
        <v>142.93269287442945</v>
      </c>
    </row>
    <row r="70" spans="1:9" x14ac:dyDescent="0.75">
      <c r="A70" s="4">
        <v>4.9000000000000004</v>
      </c>
      <c r="B70" s="5">
        <f t="shared" si="8"/>
        <v>219.13466179497939</v>
      </c>
      <c r="C70" s="15">
        <f t="shared" si="9"/>
        <v>2.4389607458933522E-6</v>
      </c>
      <c r="D70" s="15">
        <f t="shared" si="10"/>
        <v>0.99999952081672339</v>
      </c>
      <c r="E70" s="15">
        <f t="shared" si="11"/>
        <v>9.0962690485822132E-8</v>
      </c>
      <c r="F70" s="3">
        <f t="shared" si="12"/>
        <v>4.0679751868514335E-6</v>
      </c>
      <c r="G70" s="5">
        <f t="shared" si="13"/>
        <v>143.82693235899589</v>
      </c>
      <c r="H70" s="5">
        <f t="shared" si="14"/>
        <v>1.1136082074005799E-4</v>
      </c>
      <c r="I70" s="5">
        <f t="shared" si="7"/>
        <v>143.82704371981663</v>
      </c>
    </row>
    <row r="71" spans="1:9" x14ac:dyDescent="0.75">
      <c r="A71" s="4">
        <v>5</v>
      </c>
      <c r="B71" s="5">
        <f t="shared" si="8"/>
        <v>223.60679774997897</v>
      </c>
      <c r="C71" s="15">
        <f t="shared" si="9"/>
        <v>1.4867195147342977E-6</v>
      </c>
      <c r="D71" s="15">
        <f t="shared" si="10"/>
        <v>0.99999971334842808</v>
      </c>
      <c r="E71" s="15">
        <f t="shared" si="11"/>
        <v>5.3461655116621745E-8</v>
      </c>
      <c r="F71" s="3">
        <f t="shared" si="12"/>
        <v>2.3908779006083134E-6</v>
      </c>
      <c r="G71" s="5">
        <f t="shared" si="13"/>
        <v>144.72135954999581</v>
      </c>
      <c r="H71" s="5">
        <f t="shared" si="14"/>
        <v>6.5450282529152585E-5</v>
      </c>
      <c r="I71" s="5">
        <f t="shared" si="7"/>
        <v>144.72142500027834</v>
      </c>
    </row>
    <row r="72" spans="1:9" x14ac:dyDescent="0.75">
      <c r="A72" s="4">
        <v>5.0999999999999996</v>
      </c>
      <c r="B72" s="5">
        <f t="shared" si="8"/>
        <v>228.07893370497857</v>
      </c>
      <c r="C72" s="15">
        <f t="shared" si="9"/>
        <v>8.9724351623833374E-7</v>
      </c>
      <c r="D72" s="15">
        <f t="shared" si="10"/>
        <v>0.99999983017325933</v>
      </c>
      <c r="E72" s="15">
        <f t="shared" si="11"/>
        <v>3.112713882015361E-8</v>
      </c>
      <c r="F72" s="3">
        <f t="shared" si="12"/>
        <v>1.3920479669387214E-6</v>
      </c>
      <c r="G72" s="5">
        <f t="shared" si="13"/>
        <v>145.61578674099573</v>
      </c>
      <c r="H72" s="5">
        <f t="shared" si="14"/>
        <v>3.8107313094947497E-5</v>
      </c>
      <c r="I72" s="5">
        <f t="shared" si="7"/>
        <v>145.61582484830882</v>
      </c>
    </row>
    <row r="73" spans="1:9" x14ac:dyDescent="0.75">
      <c r="A73" s="4">
        <v>5.2</v>
      </c>
      <c r="B73" s="5">
        <f t="shared" si="8"/>
        <v>232.55106965997814</v>
      </c>
      <c r="C73" s="15">
        <f t="shared" si="9"/>
        <v>5.3610353446976145E-7</v>
      </c>
      <c r="D73" s="15">
        <f t="shared" si="10"/>
        <v>0.99999990035573683</v>
      </c>
      <c r="E73" s="15">
        <f t="shared" si="11"/>
        <v>1.7953365965000711E-8</v>
      </c>
      <c r="F73" s="3">
        <f t="shared" si="12"/>
        <v>8.0289893445345403E-7</v>
      </c>
      <c r="G73" s="5">
        <f t="shared" si="13"/>
        <v>146.51021393199562</v>
      </c>
      <c r="H73" s="5">
        <f t="shared" si="14"/>
        <v>2.1979358330663306E-5</v>
      </c>
      <c r="I73" s="5">
        <f t="shared" si="7"/>
        <v>146.51023591135396</v>
      </c>
    </row>
    <row r="74" spans="1:9" x14ac:dyDescent="0.75">
      <c r="A74" s="4">
        <v>5.3</v>
      </c>
      <c r="B74" s="5">
        <f t="shared" si="8"/>
        <v>237.02320561497771</v>
      </c>
      <c r="C74" s="15">
        <f t="shared" si="9"/>
        <v>3.1713492167159759E-7</v>
      </c>
      <c r="D74" s="15">
        <f t="shared" si="10"/>
        <v>0.99999994209865961</v>
      </c>
      <c r="E74" s="15">
        <f t="shared" si="11"/>
        <v>1.0257817610077237E-8</v>
      </c>
      <c r="F74" s="3">
        <f t="shared" si="12"/>
        <v>4.587435495385427E-7</v>
      </c>
      <c r="G74" s="5">
        <f t="shared" si="13"/>
        <v>147.40464112299557</v>
      </c>
      <c r="H74" s="5">
        <f t="shared" si="14"/>
        <v>1.2558104668617605E-5</v>
      </c>
      <c r="I74" s="5">
        <f t="shared" si="7"/>
        <v>147.40465368110023</v>
      </c>
    </row>
    <row r="75" spans="1:9" x14ac:dyDescent="0.75">
      <c r="A75" s="4">
        <v>5.4</v>
      </c>
      <c r="B75" s="5">
        <f t="shared" si="8"/>
        <v>241.49534156997731</v>
      </c>
      <c r="C75" s="15">
        <f t="shared" si="9"/>
        <v>1.8573618445552897E-7</v>
      </c>
      <c r="D75" s="15">
        <f t="shared" si="10"/>
        <v>0.99999996667955149</v>
      </c>
      <c r="E75" s="15">
        <f t="shared" si="11"/>
        <v>5.8057624936797888E-9</v>
      </c>
      <c r="F75" s="3">
        <f t="shared" si="12"/>
        <v>2.5964159194173405E-7</v>
      </c>
      <c r="G75" s="5">
        <f t="shared" si="13"/>
        <v>148.29906831399546</v>
      </c>
      <c r="H75" s="5">
        <f t="shared" si="14"/>
        <v>7.1076885794049697E-6</v>
      </c>
      <c r="I75" s="5">
        <f t="shared" si="7"/>
        <v>148.29907542168405</v>
      </c>
    </row>
    <row r="76" spans="1:9" x14ac:dyDescent="0.75">
      <c r="A76" s="4">
        <v>5.5</v>
      </c>
      <c r="B76" s="5">
        <f t="shared" si="8"/>
        <v>245.96747752497689</v>
      </c>
      <c r="C76" s="15">
        <f t="shared" si="9"/>
        <v>1.0769760042543276E-7</v>
      </c>
      <c r="D76" s="15">
        <f t="shared" si="10"/>
        <v>0.99999998101043752</v>
      </c>
      <c r="E76" s="15">
        <f t="shared" si="11"/>
        <v>3.2550067962490276E-9</v>
      </c>
      <c r="F76" s="3">
        <f t="shared" si="12"/>
        <v>1.4556832927273267E-7</v>
      </c>
      <c r="G76" s="5">
        <f t="shared" si="13"/>
        <v>149.19349550499538</v>
      </c>
      <c r="H76" s="5">
        <f t="shared" si="14"/>
        <v>3.9849330138410571E-6</v>
      </c>
      <c r="I76" s="5">
        <f t="shared" si="7"/>
        <v>149.1934994899284</v>
      </c>
    </row>
    <row r="77" spans="1:9" x14ac:dyDescent="0.75">
      <c r="A77" s="4">
        <v>5.6</v>
      </c>
      <c r="B77" s="5">
        <f t="shared" si="8"/>
        <v>250.43961347997646</v>
      </c>
      <c r="C77" s="15">
        <f t="shared" si="9"/>
        <v>6.1826205001658573E-8</v>
      </c>
      <c r="D77" s="15">
        <f t="shared" si="10"/>
        <v>0.99999998928240974</v>
      </c>
      <c r="E77" s="15">
        <f t="shared" si="11"/>
        <v>1.8076995472074826E-9</v>
      </c>
      <c r="F77" s="3">
        <f t="shared" si="12"/>
        <v>8.0842781409030428E-8</v>
      </c>
      <c r="G77" s="5">
        <f t="shared" si="13"/>
        <v>150.0879226959953</v>
      </c>
      <c r="H77" s="5">
        <f t="shared" si="14"/>
        <v>2.2130711410722081E-6</v>
      </c>
      <c r="I77" s="5">
        <f t="shared" si="7"/>
        <v>150.08792490906643</v>
      </c>
    </row>
    <row r="78" spans="1:9" x14ac:dyDescent="0.75">
      <c r="A78" s="4">
        <v>5.7</v>
      </c>
      <c r="B78" s="5">
        <f t="shared" si="8"/>
        <v>254.91174943497603</v>
      </c>
      <c r="C78" s="15">
        <f t="shared" si="9"/>
        <v>3.513955094820434E-8</v>
      </c>
      <c r="D78" s="15">
        <f t="shared" si="10"/>
        <v>0.99999999400962858</v>
      </c>
      <c r="E78" s="15">
        <f t="shared" si="11"/>
        <v>9.9443384777844665E-10</v>
      </c>
      <c r="F78" s="3">
        <f t="shared" si="12"/>
        <v>4.4472433655185701E-8</v>
      </c>
      <c r="G78" s="5">
        <f t="shared" si="13"/>
        <v>150.98234988699522</v>
      </c>
      <c r="H78" s="5">
        <f t="shared" si="14"/>
        <v>1.2174328713107085E-6</v>
      </c>
      <c r="I78" s="5">
        <f t="shared" si="7"/>
        <v>150.98235110442809</v>
      </c>
    </row>
    <row r="79" spans="1:9" x14ac:dyDescent="0.75">
      <c r="A79" s="4">
        <v>5.8</v>
      </c>
      <c r="B79" s="5">
        <f t="shared" si="8"/>
        <v>259.3838853899756</v>
      </c>
      <c r="C79" s="15">
        <f t="shared" si="9"/>
        <v>1.9773196406244672E-8</v>
      </c>
      <c r="D79" s="15">
        <f t="shared" si="10"/>
        <v>0.99999999668425399</v>
      </c>
      <c r="E79" s="15">
        <f t="shared" si="11"/>
        <v>5.4186954192284247E-10</v>
      </c>
      <c r="F79" s="3">
        <f t="shared" si="12"/>
        <v>2.4233142613522959E-8</v>
      </c>
      <c r="G79" s="5">
        <f t="shared" si="13"/>
        <v>151.87677707799511</v>
      </c>
      <c r="H79" s="5">
        <f t="shared" si="14"/>
        <v>6.6338227904519096E-7</v>
      </c>
      <c r="I79" s="5">
        <f t="shared" si="7"/>
        <v>151.8767777413774</v>
      </c>
    </row>
    <row r="80" spans="1:9" x14ac:dyDescent="0.75">
      <c r="A80" s="4">
        <v>5.9</v>
      </c>
      <c r="B80" s="5">
        <f t="shared" si="8"/>
        <v>263.8560213449752</v>
      </c>
      <c r="C80" s="15">
        <f t="shared" si="9"/>
        <v>1.1015763624682308E-8</v>
      </c>
      <c r="D80" s="15">
        <f t="shared" si="10"/>
        <v>0.99999999818249219</v>
      </c>
      <c r="E80" s="15">
        <f t="shared" si="11"/>
        <v>2.9246754025729259E-10</v>
      </c>
      <c r="F80" s="3">
        <f t="shared" si="12"/>
        <v>1.3079546024549253E-8</v>
      </c>
      <c r="G80" s="5">
        <f t="shared" si="13"/>
        <v>152.77120426899506</v>
      </c>
      <c r="H80" s="5">
        <f t="shared" si="14"/>
        <v>3.5805257242203577E-7</v>
      </c>
      <c r="I80" s="5">
        <f t="shared" si="7"/>
        <v>152.77120462704764</v>
      </c>
    </row>
    <row r="81" spans="1:9" x14ac:dyDescent="0.75">
      <c r="A81" s="4">
        <v>6</v>
      </c>
      <c r="B81" s="5">
        <f t="shared" si="8"/>
        <v>268.32815729997481</v>
      </c>
      <c r="C81" s="15">
        <f t="shared" si="9"/>
        <v>6.0758828498232861E-9</v>
      </c>
      <c r="D81" s="15">
        <f t="shared" si="10"/>
        <v>0.9999999990134123</v>
      </c>
      <c r="E81" s="15">
        <f t="shared" si="11"/>
        <v>1.5635664727640964E-10</v>
      </c>
      <c r="F81" s="3">
        <f t="shared" si="12"/>
        <v>6.9924818408801861E-9</v>
      </c>
      <c r="G81" s="5">
        <f t="shared" si="13"/>
        <v>153.66563145999498</v>
      </c>
      <c r="H81" s="5">
        <f t="shared" si="14"/>
        <v>1.9141919039409508E-7</v>
      </c>
      <c r="I81" s="5">
        <f t="shared" si="7"/>
        <v>153.66563165141417</v>
      </c>
    </row>
    <row r="82" spans="1:9" x14ac:dyDescent="0.75">
      <c r="A82" s="4">
        <v>6.1</v>
      </c>
      <c r="B82" s="5">
        <f t="shared" si="8"/>
        <v>272.80029325497435</v>
      </c>
      <c r="C82" s="15">
        <f t="shared" si="9"/>
        <v>3.3178842435473049E-9</v>
      </c>
      <c r="D82" s="15">
        <f t="shared" si="10"/>
        <v>0.99999999946965767</v>
      </c>
      <c r="E82" s="15">
        <f t="shared" si="11"/>
        <v>8.2796057320884821E-11</v>
      </c>
      <c r="F82" s="3">
        <f t="shared" si="12"/>
        <v>3.7027522487693519E-9</v>
      </c>
      <c r="G82" s="5">
        <f t="shared" si="13"/>
        <v>154.56005865099488</v>
      </c>
      <c r="H82" s="5">
        <f t="shared" si="14"/>
        <v>1.0136284281006101E-7</v>
      </c>
      <c r="I82" s="5">
        <f t="shared" si="7"/>
        <v>154.56005875235772</v>
      </c>
    </row>
    <row r="83" spans="1:9" x14ac:dyDescent="0.75">
      <c r="A83" s="4">
        <v>6.2</v>
      </c>
      <c r="B83" s="5">
        <f t="shared" si="8"/>
        <v>277.27242920997395</v>
      </c>
      <c r="C83" s="15">
        <f t="shared" si="9"/>
        <v>1.7937839079640794E-9</v>
      </c>
      <c r="D83" s="15">
        <f t="shared" si="10"/>
        <v>0.99999999971768416</v>
      </c>
      <c r="E83" s="15">
        <f t="shared" si="11"/>
        <v>4.3425716242988552E-11</v>
      </c>
      <c r="F83" s="3">
        <f t="shared" si="12"/>
        <v>1.9420570698187835E-9</v>
      </c>
      <c r="G83" s="5">
        <f t="shared" si="13"/>
        <v>155.45448584199482</v>
      </c>
      <c r="H83" s="5">
        <f t="shared" si="14"/>
        <v>5.31638122862892E-8</v>
      </c>
      <c r="I83" s="5">
        <f t="shared" si="7"/>
        <v>155.45448589515863</v>
      </c>
    </row>
    <row r="84" spans="1:9" x14ac:dyDescent="0.75">
      <c r="A84" s="4">
        <v>6.3</v>
      </c>
      <c r="B84" s="5">
        <f t="shared" si="8"/>
        <v>281.74456516497349</v>
      </c>
      <c r="C84" s="15">
        <f t="shared" si="9"/>
        <v>9.6014333703123363E-10</v>
      </c>
      <c r="D84" s="15">
        <f t="shared" si="10"/>
        <v>0.99999999985117716</v>
      </c>
      <c r="E84" s="15">
        <f t="shared" si="11"/>
        <v>2.2559426521546413E-11</v>
      </c>
      <c r="F84" s="3">
        <f t="shared" si="12"/>
        <v>1.008888224711788E-9</v>
      </c>
      <c r="G84" s="5">
        <f t="shared" si="13"/>
        <v>156.34891303299469</v>
      </c>
      <c r="H84" s="5">
        <f t="shared" si="14"/>
        <v>2.7618315151485196E-8</v>
      </c>
      <c r="I84" s="5">
        <f t="shared" si="7"/>
        <v>156.348913060613</v>
      </c>
    </row>
    <row r="85" spans="1:9" x14ac:dyDescent="0.75">
      <c r="A85" s="4">
        <v>6.4</v>
      </c>
      <c r="B85" s="5">
        <f t="shared" si="8"/>
        <v>286.2167011199731</v>
      </c>
      <c r="C85" s="15">
        <f t="shared" si="9"/>
        <v>5.0881402816450389E-10</v>
      </c>
      <c r="D85" s="15">
        <f t="shared" si="10"/>
        <v>0.99999999992231148</v>
      </c>
      <c r="E85" s="15">
        <f t="shared" si="11"/>
        <v>1.160748555995918E-11</v>
      </c>
      <c r="F85" s="3">
        <f t="shared" si="12"/>
        <v>5.1910253519831874E-10</v>
      </c>
      <c r="G85" s="5">
        <f t="shared" si="13"/>
        <v>157.24334022399464</v>
      </c>
      <c r="H85" s="5">
        <f t="shared" si="14"/>
        <v>1.4210431901053977E-8</v>
      </c>
      <c r="I85" s="5">
        <f t="shared" si="7"/>
        <v>157.24334023820506</v>
      </c>
    </row>
    <row r="86" spans="1:9" x14ac:dyDescent="0.75">
      <c r="A86" s="4">
        <v>6.5</v>
      </c>
      <c r="B86" s="5">
        <f t="shared" ref="B86:B101" si="15">A86*$B$4*SQRT($B$5)</f>
        <v>290.6888370749727</v>
      </c>
      <c r="C86" s="15">
        <f t="shared" ref="C86:C101" si="16">NORMDIST(A86,0,1,FALSE)</f>
        <v>2.6695566147628519E-10</v>
      </c>
      <c r="D86" s="15">
        <f t="shared" ref="D86:D101" si="17">NORMDIST(A86,0,1,TRUE)</f>
        <v>0.99999999995984001</v>
      </c>
      <c r="E86" s="15">
        <f t="shared" ref="E86:E101" si="18">C86-A86*(1-D86)</f>
        <v>5.9157495677735792E-12</v>
      </c>
      <c r="F86" s="3">
        <f t="shared" ref="F86:F101" si="19">$B$4*SQRT($B$5)*$E86</f>
        <v>2.6456036342813447E-10</v>
      </c>
      <c r="G86" s="5">
        <f t="shared" ref="G86:G101" si="20">(($B$6/2)+$B86)*$B$7</f>
        <v>158.13776741499456</v>
      </c>
      <c r="H86" s="5">
        <f t="shared" ref="H86:H101" si="21">($B$2/$B$6)*$F86*$B$8</f>
        <v>7.242339948845181E-9</v>
      </c>
      <c r="I86" s="5">
        <f t="shared" si="7"/>
        <v>158.13776742223689</v>
      </c>
    </row>
    <row r="87" spans="1:9" x14ac:dyDescent="0.75">
      <c r="A87" s="4">
        <v>6.6</v>
      </c>
      <c r="B87" s="5">
        <f t="shared" si="15"/>
        <v>295.16097302997224</v>
      </c>
      <c r="C87" s="15">
        <f t="shared" si="16"/>
        <v>1.3866799941653172E-10</v>
      </c>
      <c r="D87" s="15">
        <f t="shared" si="17"/>
        <v>0.99999999997944211</v>
      </c>
      <c r="E87" s="15">
        <f t="shared" si="18"/>
        <v>2.985933833633428E-12</v>
      </c>
      <c r="F87" s="3">
        <f t="shared" si="19"/>
        <v>1.3353502056641788E-10</v>
      </c>
      <c r="G87" s="5">
        <f t="shared" si="20"/>
        <v>159.03219460599445</v>
      </c>
      <c r="H87" s="5">
        <f t="shared" si="21"/>
        <v>3.6555211880056894E-9</v>
      </c>
      <c r="I87" s="5">
        <f t="shared" ref="I87:I101" si="22">SUM(G87:H87)</f>
        <v>159.03219460964996</v>
      </c>
    </row>
    <row r="88" spans="1:9" x14ac:dyDescent="0.75">
      <c r="A88" s="4">
        <v>6.7</v>
      </c>
      <c r="B88" s="5">
        <f t="shared" si="15"/>
        <v>299.63310898497184</v>
      </c>
      <c r="C88" s="15">
        <f t="shared" si="16"/>
        <v>7.1313281239960764E-11</v>
      </c>
      <c r="D88" s="15">
        <f t="shared" si="17"/>
        <v>0.999999999989579</v>
      </c>
      <c r="E88" s="15">
        <f t="shared" si="18"/>
        <v>1.4925986710722439E-12</v>
      </c>
      <c r="F88" s="3">
        <f t="shared" si="19"/>
        <v>6.6751041832867727E-11</v>
      </c>
      <c r="G88" s="5">
        <f t="shared" si="20"/>
        <v>159.92662179699437</v>
      </c>
      <c r="H88" s="5">
        <f t="shared" si="21"/>
        <v>1.8273097701747539E-9</v>
      </c>
      <c r="I88" s="5">
        <f t="shared" si="22"/>
        <v>159.92662179882169</v>
      </c>
    </row>
    <row r="89" spans="1:9" x14ac:dyDescent="0.75">
      <c r="A89" s="4">
        <v>6.8</v>
      </c>
      <c r="B89" s="5">
        <f t="shared" si="15"/>
        <v>304.10524493997139</v>
      </c>
      <c r="C89" s="15">
        <f t="shared" si="16"/>
        <v>3.6309615017918004E-11</v>
      </c>
      <c r="D89" s="15">
        <f t="shared" si="17"/>
        <v>0.99999999999476907</v>
      </c>
      <c r="E89" s="15">
        <f t="shared" si="18"/>
        <v>7.3931275871557033E-13</v>
      </c>
      <c r="F89" s="3">
        <f t="shared" si="19"/>
        <v>3.3063071702418307E-11</v>
      </c>
      <c r="G89" s="5">
        <f t="shared" si="20"/>
        <v>160.82104898799429</v>
      </c>
      <c r="H89" s="5">
        <f t="shared" si="21"/>
        <v>9.0510158785370108E-10</v>
      </c>
      <c r="I89" s="5">
        <f t="shared" si="22"/>
        <v>160.82104898889938</v>
      </c>
    </row>
    <row r="90" spans="1:9" x14ac:dyDescent="0.75">
      <c r="A90" s="4">
        <v>6.9</v>
      </c>
      <c r="B90" s="5">
        <f t="shared" si="15"/>
        <v>308.57738089497099</v>
      </c>
      <c r="C90" s="15">
        <f t="shared" si="16"/>
        <v>1.8303322170155714E-11</v>
      </c>
      <c r="D90" s="15">
        <f t="shared" si="17"/>
        <v>0.99999999999739986</v>
      </c>
      <c r="E90" s="15">
        <f t="shared" si="18"/>
        <v>3.6234013681810907E-13</v>
      </c>
      <c r="F90" s="3">
        <f t="shared" si="19"/>
        <v>1.6204343538037325E-11</v>
      </c>
      <c r="G90" s="5">
        <f t="shared" si="20"/>
        <v>161.71547617899421</v>
      </c>
      <c r="H90" s="5">
        <f t="shared" si="21"/>
        <v>4.435939043537718E-10</v>
      </c>
      <c r="I90" s="5">
        <f t="shared" si="22"/>
        <v>161.71547617943781</v>
      </c>
    </row>
    <row r="91" spans="1:9" x14ac:dyDescent="0.75">
      <c r="A91" s="4">
        <v>7</v>
      </c>
      <c r="B91" s="5">
        <f t="shared" si="15"/>
        <v>313.04951684997059</v>
      </c>
      <c r="C91" s="15">
        <f t="shared" si="16"/>
        <v>9.1347204083645936E-12</v>
      </c>
      <c r="D91" s="15">
        <f t="shared" si="17"/>
        <v>0.99999999999872013</v>
      </c>
      <c r="E91" s="15">
        <f t="shared" si="18"/>
        <v>1.7566468884943042E-13</v>
      </c>
      <c r="F91" s="3">
        <f t="shared" si="19"/>
        <v>7.8559637102735159E-12</v>
      </c>
      <c r="G91" s="5">
        <f t="shared" si="20"/>
        <v>162.60990336999413</v>
      </c>
      <c r="H91" s="5">
        <f t="shared" si="21"/>
        <v>2.1505700656873751E-10</v>
      </c>
      <c r="I91" s="5">
        <f t="shared" si="22"/>
        <v>162.6099033702092</v>
      </c>
    </row>
    <row r="92" spans="1:9" x14ac:dyDescent="0.75">
      <c r="A92" s="4">
        <v>7.1</v>
      </c>
      <c r="B92" s="5">
        <f t="shared" si="15"/>
        <v>317.52165280497013</v>
      </c>
      <c r="C92" s="15">
        <f t="shared" si="16"/>
        <v>4.5135436772055174E-12</v>
      </c>
      <c r="D92" s="15">
        <f t="shared" si="17"/>
        <v>0.99999999999937617</v>
      </c>
      <c r="E92" s="15">
        <f t="shared" si="18"/>
        <v>8.4320022693701507E-14</v>
      </c>
      <c r="F92" s="3">
        <f t="shared" si="19"/>
        <v>3.7709060521488301E-12</v>
      </c>
      <c r="G92" s="5">
        <f t="shared" si="20"/>
        <v>163.50433056099405</v>
      </c>
      <c r="H92" s="5">
        <f t="shared" si="21"/>
        <v>1.0322855317757422E-10</v>
      </c>
      <c r="I92" s="5">
        <f t="shared" si="22"/>
        <v>163.50433056109728</v>
      </c>
    </row>
    <row r="93" spans="1:9" x14ac:dyDescent="0.75">
      <c r="A93" s="4">
        <v>7.2</v>
      </c>
      <c r="B93" s="5">
        <f t="shared" si="15"/>
        <v>321.99378875996973</v>
      </c>
      <c r="C93" s="15">
        <f t="shared" si="16"/>
        <v>2.2079899631371392E-12</v>
      </c>
      <c r="D93" s="15">
        <f t="shared" si="17"/>
        <v>0.99999999999969891</v>
      </c>
      <c r="E93" s="15">
        <f t="shared" si="18"/>
        <v>4.0124076333073415E-14</v>
      </c>
      <c r="F93" s="3">
        <f t="shared" si="19"/>
        <v>1.7944032443028531E-12</v>
      </c>
      <c r="G93" s="5">
        <f t="shared" si="20"/>
        <v>164.39875775199394</v>
      </c>
      <c r="H93" s="5">
        <f t="shared" si="21"/>
        <v>4.9121788812790609E-11</v>
      </c>
      <c r="I93" s="5">
        <f t="shared" si="22"/>
        <v>164.39875775204305</v>
      </c>
    </row>
    <row r="94" spans="1:9" x14ac:dyDescent="0.75">
      <c r="A94" s="4">
        <v>7.3</v>
      </c>
      <c r="B94" s="5">
        <f t="shared" si="15"/>
        <v>326.46592471496933</v>
      </c>
      <c r="C94" s="15">
        <f t="shared" si="16"/>
        <v>1.069383787154164E-12</v>
      </c>
      <c r="D94" s="15">
        <f t="shared" si="17"/>
        <v>0.99999999999985612</v>
      </c>
      <c r="E94" s="15">
        <f t="shared" si="18"/>
        <v>1.9023988016795965E-14</v>
      </c>
      <c r="F94" s="3">
        <f t="shared" si="19"/>
        <v>8.5077860817394379E-13</v>
      </c>
      <c r="G94" s="5">
        <f t="shared" si="20"/>
        <v>165.29318494299389</v>
      </c>
      <c r="H94" s="5">
        <f t="shared" si="21"/>
        <v>2.3290064398761713E-11</v>
      </c>
      <c r="I94" s="5">
        <f t="shared" si="22"/>
        <v>165.29318494301717</v>
      </c>
    </row>
    <row r="95" spans="1:9" x14ac:dyDescent="0.75">
      <c r="A95" s="4">
        <v>7.4</v>
      </c>
      <c r="B95" s="5">
        <f t="shared" si="15"/>
        <v>330.93806066996888</v>
      </c>
      <c r="C95" s="15">
        <f t="shared" si="16"/>
        <v>5.1277536367966629E-13</v>
      </c>
      <c r="D95" s="15">
        <f t="shared" si="17"/>
        <v>0.99999999999993194</v>
      </c>
      <c r="E95" s="15">
        <f t="shared" si="18"/>
        <v>9.1559952492028045E-15</v>
      </c>
      <c r="F95" s="3">
        <f t="shared" si="19"/>
        <v>4.09468555577652E-13</v>
      </c>
      <c r="G95" s="5">
        <f t="shared" si="20"/>
        <v>166.18761213399378</v>
      </c>
      <c r="H95" s="5">
        <f t="shared" si="21"/>
        <v>1.1209201708938223E-11</v>
      </c>
      <c r="I95" s="5">
        <f t="shared" si="22"/>
        <v>166.18761213400498</v>
      </c>
    </row>
    <row r="96" spans="1:9" x14ac:dyDescent="0.75">
      <c r="A96" s="4">
        <v>7.5</v>
      </c>
      <c r="B96" s="5">
        <f t="shared" si="15"/>
        <v>335.41019662496848</v>
      </c>
      <c r="C96" s="15">
        <f t="shared" si="16"/>
        <v>2.4343205330290096E-13</v>
      </c>
      <c r="D96" s="15">
        <f t="shared" si="17"/>
        <v>0.99999999999996814</v>
      </c>
      <c r="E96" s="15">
        <f t="shared" si="18"/>
        <v>4.4565472523360151E-15</v>
      </c>
      <c r="F96" s="3">
        <f t="shared" si="19"/>
        <v>1.9930285202326477E-13</v>
      </c>
      <c r="G96" s="5">
        <f t="shared" si="20"/>
        <v>167.0820393249937</v>
      </c>
      <c r="H96" s="5">
        <f t="shared" si="21"/>
        <v>5.4559155741368725E-12</v>
      </c>
      <c r="I96" s="5">
        <f t="shared" si="22"/>
        <v>167.08203932499916</v>
      </c>
    </row>
    <row r="97" spans="1:9" x14ac:dyDescent="0.75">
      <c r="A97" s="4">
        <v>7.6</v>
      </c>
      <c r="B97" s="5">
        <f t="shared" si="15"/>
        <v>339.88233257996808</v>
      </c>
      <c r="C97" s="15">
        <f t="shared" si="16"/>
        <v>1.144156490180137E-13</v>
      </c>
      <c r="D97" s="15">
        <f t="shared" si="17"/>
        <v>0.99999999999998523</v>
      </c>
      <c r="E97" s="15">
        <f t="shared" si="18"/>
        <v>2.1943056889028782E-15</v>
      </c>
      <c r="F97" s="3">
        <f t="shared" si="19"/>
        <v>9.8132333676026833E-14</v>
      </c>
      <c r="G97" s="5">
        <f t="shared" si="20"/>
        <v>167.97646651599362</v>
      </c>
      <c r="H97" s="5">
        <f t="shared" si="21"/>
        <v>2.6863726343812345E-12</v>
      </c>
      <c r="I97" s="5">
        <f t="shared" si="22"/>
        <v>167.97646651599632</v>
      </c>
    </row>
    <row r="98" spans="1:9" x14ac:dyDescent="0.75">
      <c r="A98" s="4">
        <v>7.7</v>
      </c>
      <c r="B98" s="5">
        <f t="shared" si="15"/>
        <v>344.35446853496762</v>
      </c>
      <c r="C98" s="15">
        <f t="shared" si="16"/>
        <v>5.3241483722529429E-14</v>
      </c>
      <c r="D98" s="15">
        <f t="shared" si="17"/>
        <v>0.99999999999999323</v>
      </c>
      <c r="E98" s="15">
        <f t="shared" si="18"/>
        <v>1.0943082558858274E-15</v>
      </c>
      <c r="F98" s="3">
        <f t="shared" si="19"/>
        <v>4.8938952969998891E-14</v>
      </c>
      <c r="G98" s="5">
        <f t="shared" si="20"/>
        <v>168.87089370699354</v>
      </c>
      <c r="H98" s="5">
        <f t="shared" si="21"/>
        <v>1.3397038375537195E-12</v>
      </c>
      <c r="I98" s="5">
        <f t="shared" si="22"/>
        <v>168.87089370699488</v>
      </c>
    </row>
    <row r="99" spans="1:9" x14ac:dyDescent="0.75">
      <c r="A99" s="4">
        <v>7.8</v>
      </c>
      <c r="B99" s="5">
        <f t="shared" si="15"/>
        <v>348.82660448996722</v>
      </c>
      <c r="C99" s="15">
        <f t="shared" si="16"/>
        <v>2.4528552856964324E-14</v>
      </c>
      <c r="D99" s="15">
        <f t="shared" si="17"/>
        <v>0.99999999999999689</v>
      </c>
      <c r="E99" s="15">
        <f t="shared" si="18"/>
        <v>2.8128199915090418E-16</v>
      </c>
      <c r="F99" s="3">
        <f t="shared" si="19"/>
        <v>1.2579313418969198E-14</v>
      </c>
      <c r="G99" s="5">
        <f t="shared" si="20"/>
        <v>169.76532089799343</v>
      </c>
      <c r="H99" s="5">
        <f t="shared" si="21"/>
        <v>3.4435870484428179E-13</v>
      </c>
      <c r="I99" s="5">
        <f t="shared" si="22"/>
        <v>169.76532089799377</v>
      </c>
    </row>
    <row r="100" spans="1:9" x14ac:dyDescent="0.75">
      <c r="A100" s="4">
        <v>7.9</v>
      </c>
      <c r="B100" s="5">
        <f t="shared" si="15"/>
        <v>353.29874044496677</v>
      </c>
      <c r="C100" s="15">
        <f t="shared" si="16"/>
        <v>1.1187956214351817E-14</v>
      </c>
      <c r="D100" s="15">
        <f t="shared" si="17"/>
        <v>0.99999999999999856</v>
      </c>
      <c r="E100" s="15">
        <f t="shared" si="18"/>
        <v>-2.1403424854854097E-16</v>
      </c>
      <c r="F100" s="3">
        <f t="shared" si="19"/>
        <v>-9.5719025853524673E-15</v>
      </c>
      <c r="G100" s="5">
        <f t="shared" si="20"/>
        <v>170.65974808899338</v>
      </c>
      <c r="H100" s="5">
        <f t="shared" si="21"/>
        <v>-2.6203083327402379E-13</v>
      </c>
      <c r="I100" s="5">
        <f t="shared" si="22"/>
        <v>170.65974808899313</v>
      </c>
    </row>
    <row r="101" spans="1:9" x14ac:dyDescent="0.75">
      <c r="A101" s="4">
        <v>8</v>
      </c>
      <c r="B101" s="5">
        <f t="shared" si="15"/>
        <v>357.77087639996637</v>
      </c>
      <c r="C101" s="15">
        <f t="shared" si="16"/>
        <v>5.0522710835368927E-15</v>
      </c>
      <c r="D101" s="15">
        <f t="shared" si="17"/>
        <v>0.99999999999999933</v>
      </c>
      <c r="E101" s="15">
        <f t="shared" si="18"/>
        <v>-2.7679943466385866E-16</v>
      </c>
      <c r="F101" s="3">
        <f t="shared" si="19"/>
        <v>-1.2378847040837994E-14</v>
      </c>
      <c r="G101" s="5">
        <f t="shared" si="20"/>
        <v>171.55417527999327</v>
      </c>
      <c r="H101" s="5">
        <f t="shared" si="21"/>
        <v>-3.3887093774294006E-13</v>
      </c>
      <c r="I101" s="5">
        <f t="shared" si="22"/>
        <v>171.55417527999293</v>
      </c>
    </row>
    <row r="102" spans="1:9" x14ac:dyDescent="0.75">
      <c r="A102" s="8"/>
      <c r="B102" s="9"/>
      <c r="C102" s="7"/>
      <c r="D102" s="7"/>
      <c r="E102" s="7"/>
    </row>
    <row r="103" spans="1:9" x14ac:dyDescent="0.75">
      <c r="A103" s="7"/>
      <c r="B103" s="7"/>
      <c r="C103" s="7"/>
      <c r="D103" s="7"/>
      <c r="E103" s="7"/>
    </row>
  </sheetData>
  <pageMargins left="0.78740157499999996" right="0.78740157499999996" top="0.984251969" bottom="0.984251969" header="0.4921259845" footer="0.4921259845"/>
  <pageSetup orientation="portrait" horizontalDpi="4294967292" verticalDpi="4294967292"/>
  <headerFooter alignWithMargins="0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>
              <from>
                <xdr:col>9</xdr:col>
                <xdr:colOff>260350</xdr:colOff>
                <xdr:row>20</xdr:row>
                <xdr:rowOff>15875</xdr:rowOff>
              </from>
              <to>
                <xdr:col>12</xdr:col>
                <xdr:colOff>400050</xdr:colOff>
                <xdr:row>22</xdr:row>
                <xdr:rowOff>82550</xdr:rowOff>
              </to>
            </anchor>
          </objectPr>
        </oleObject>
      </mc:Choice>
      <mc:Fallback>
        <oleObject shapeId="2049" r:id="rId3"/>
      </mc:Fallback>
    </mc:AlternateContent>
    <mc:AlternateContent xmlns:mc="http://schemas.openxmlformats.org/markup-compatibility/2006">
      <mc:Choice Requires="x14">
        <oleObject shapeId="2050" r:id="rId5">
          <objectPr defaultSize="0" autoPict="0" r:id="rId6">
            <anchor moveWithCells="1">
              <from>
                <xdr:col>7</xdr:col>
                <xdr:colOff>374650</xdr:colOff>
                <xdr:row>2</xdr:row>
                <xdr:rowOff>41275</xdr:rowOff>
              </from>
              <to>
                <xdr:col>12</xdr:col>
                <xdr:colOff>212725</xdr:colOff>
                <xdr:row>6</xdr:row>
                <xdr:rowOff>15875</xdr:rowOff>
              </to>
            </anchor>
          </objectPr>
        </oleObject>
      </mc:Choice>
      <mc:Fallback>
        <oleObject shapeId="205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shortage cost</vt:lpstr>
      <vt:lpstr>unit shortage cost</vt:lpstr>
    </vt:vector>
  </TitlesOfParts>
  <Company>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Yossiri A</cp:lastModifiedBy>
  <dcterms:created xsi:type="dcterms:W3CDTF">2001-01-21T17:53:02Z</dcterms:created>
  <dcterms:modified xsi:type="dcterms:W3CDTF">2022-02-03T17:38:19Z</dcterms:modified>
</cp:coreProperties>
</file>