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oogle Drive\Courses\PCLS MSc\2021H\S4-IM Deterministic Dynamic\Exercise\"/>
    </mc:Choice>
  </mc:AlternateContent>
  <xr:revisionPtr revIDLastSave="0" documentId="13_ncr:1_{9EF0C7BB-DEEC-44A5-BC99-FDA5AC46112A}" xr6:coauthVersionLast="36" xr6:coauthVersionMax="36" xr10:uidLastSave="{00000000-0000-0000-0000-000000000000}"/>
  <bookViews>
    <workbookView xWindow="0" yWindow="0" windowWidth="22500" windowHeight="9420" tabRatio="500" xr2:uid="{00000000-000D-0000-FFFF-FFFF00000000}"/>
  </bookViews>
  <sheets>
    <sheet name="Ex1" sheetId="3" r:id="rId1"/>
    <sheet name="Ex2" sheetId="8" r:id="rId2"/>
  </sheets>
  <definedNames>
    <definedName name="solver_adj" localSheetId="0" hidden="1">'Ex1'!$L$12</definedName>
    <definedName name="solver_adj" localSheetId="1" hidden="1">'Ex2'!$L$12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'Ex1'!$I$12</definedName>
    <definedName name="solver_opt" localSheetId="1" hidden="1">'Ex2'!$I$12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1</definedName>
    <definedName name="solver_rlx" localSheetId="1" hidden="1">1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14000</definedName>
    <definedName name="solver_val" localSheetId="1" hidden="1">14000</definedName>
    <definedName name="solver_ver" localSheetId="0" hidden="1">3</definedName>
    <definedName name="solver_ver" localSheetId="1" hidden="1">3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8" l="1"/>
  <c r="A16" i="8"/>
  <c r="C16" i="8" s="1"/>
  <c r="D12" i="8"/>
  <c r="I12" i="8" s="1"/>
  <c r="C12" i="8"/>
  <c r="B12" i="8"/>
  <c r="I10" i="8"/>
  <c r="L10" i="8" s="1"/>
  <c r="F10" i="8"/>
  <c r="D10" i="8"/>
  <c r="C10" i="8"/>
  <c r="B10" i="8"/>
  <c r="E10" i="8" s="1"/>
  <c r="G10" i="8" s="1"/>
  <c r="D8" i="8"/>
  <c r="C8" i="8"/>
  <c r="B8" i="8"/>
  <c r="C11" i="8" l="1"/>
  <c r="D11" i="8"/>
  <c r="F12" i="8"/>
  <c r="D18" i="8"/>
  <c r="D26" i="8" s="1"/>
  <c r="C18" i="8"/>
  <c r="C25" i="8" s="1"/>
  <c r="B18" i="8"/>
  <c r="B20" i="8" s="1"/>
  <c r="D16" i="8"/>
  <c r="B11" i="8"/>
  <c r="E12" i="8"/>
  <c r="D12" i="3"/>
  <c r="C12" i="3"/>
  <c r="B12" i="3"/>
  <c r="G12" i="8" l="1"/>
  <c r="C20" i="8"/>
  <c r="D24" i="8"/>
  <c r="B21" i="8"/>
  <c r="D25" i="8"/>
  <c r="I11" i="8"/>
  <c r="F11" i="8"/>
  <c r="E11" i="8"/>
  <c r="G11" i="8" s="1"/>
  <c r="F18" i="8"/>
  <c r="E18" i="8"/>
  <c r="B24" i="8"/>
  <c r="D20" i="8"/>
  <c r="B25" i="8"/>
  <c r="C21" i="8"/>
  <c r="I12" i="3"/>
  <c r="E12" i="3"/>
  <c r="F12" i="3"/>
  <c r="D23" i="8" l="1"/>
  <c r="G18" i="8"/>
  <c r="D21" i="8"/>
  <c r="E21" i="8" s="1"/>
  <c r="C24" i="8"/>
  <c r="C23" i="8" s="1"/>
  <c r="C26" i="8"/>
  <c r="B26" i="8"/>
  <c r="B23" i="8" s="1"/>
  <c r="G12" i="3"/>
  <c r="B16" i="3"/>
  <c r="A16" i="3"/>
  <c r="C16" i="3" l="1"/>
  <c r="B18" i="3" s="1"/>
  <c r="B24" i="3" s="1"/>
  <c r="D18" i="3" l="1"/>
  <c r="D26" i="3" s="1"/>
  <c r="C18" i="3"/>
  <c r="C25" i="3" s="1"/>
  <c r="D16" i="3"/>
  <c r="C8" i="3"/>
  <c r="D8" i="3"/>
  <c r="B8" i="3"/>
  <c r="C20" i="3" l="1"/>
  <c r="B25" i="3" s="1"/>
  <c r="D20" i="3"/>
  <c r="D21" i="3" s="1"/>
  <c r="E18" i="3"/>
  <c r="B20" i="3"/>
  <c r="B21" i="3" s="1"/>
  <c r="F18" i="3"/>
  <c r="G18" i="3" s="1"/>
  <c r="C21" i="3" l="1"/>
  <c r="D24" i="3"/>
  <c r="C24" i="3"/>
  <c r="C23" i="3" s="1"/>
  <c r="C26" i="3"/>
  <c r="B26" i="3"/>
  <c r="B23" i="3" s="1"/>
  <c r="E21" i="3"/>
  <c r="D25" i="3"/>
  <c r="D10" i="3"/>
  <c r="C10" i="3"/>
  <c r="B10" i="3"/>
  <c r="D23" i="3" l="1"/>
  <c r="E10" i="3"/>
  <c r="I10" i="3"/>
  <c r="L10" i="3" s="1"/>
  <c r="B11" i="3" s="1"/>
  <c r="F10" i="3"/>
  <c r="G10" i="3" s="1"/>
  <c r="D11" i="3" l="1"/>
  <c r="C11" i="3"/>
  <c r="I11" i="3" l="1"/>
  <c r="F11" i="3"/>
  <c r="E11" i="3"/>
  <c r="G11" i="3" l="1"/>
</calcChain>
</file>

<file path=xl/sharedStrings.xml><?xml version="1.0" encoding="utf-8"?>
<sst xmlns="http://schemas.openxmlformats.org/spreadsheetml/2006/main" count="72" uniqueCount="30">
  <si>
    <t>Product 1</t>
  </si>
  <si>
    <t>Product 2</t>
  </si>
  <si>
    <t>Product 3</t>
  </si>
  <si>
    <t>Capacity (b)</t>
  </si>
  <si>
    <t>t</t>
  </si>
  <si>
    <t>β</t>
  </si>
  <si>
    <t>θ</t>
  </si>
  <si>
    <r>
      <t>Demand (D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</si>
  <si>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r>
      <t>Ordering cost (C</t>
    </r>
    <r>
      <rPr>
        <b/>
        <vertAlign val="subscript"/>
        <sz val="11"/>
        <color theme="1"/>
        <rFont val="Calibri"/>
        <family val="2"/>
        <scheme val="minor"/>
      </rPr>
      <t>oj</t>
    </r>
    <r>
      <rPr>
        <b/>
        <sz val="11"/>
        <color theme="1"/>
        <rFont val="Calibri"/>
        <family val="2"/>
        <scheme val="minor"/>
      </rPr>
      <t>)</t>
    </r>
  </si>
  <si>
    <r>
      <t>Holding cost (C</t>
    </r>
    <r>
      <rPr>
        <b/>
        <vertAlign val="subscript"/>
        <sz val="11"/>
        <color theme="1"/>
        <rFont val="Calibri"/>
        <family val="2"/>
        <scheme val="minor"/>
      </rPr>
      <t>hj</t>
    </r>
    <r>
      <rPr>
        <b/>
        <sz val="11"/>
        <color theme="1"/>
        <rFont val="Calibri"/>
        <family val="2"/>
        <scheme val="minor"/>
      </rPr>
      <t>)</t>
    </r>
  </si>
  <si>
    <t xml:space="preserve">Capacity 
consumption </t>
  </si>
  <si>
    <r>
      <t>Resource utilization per unit (w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</si>
  <si>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Multiple items - Example</t>
  </si>
  <si>
    <t>Total cost</t>
  </si>
  <si>
    <t>Holding cost</t>
  </si>
  <si>
    <t>Order cost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</si>
  <si>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/C</t>
    </r>
    <r>
      <rPr>
        <b/>
        <vertAlign val="subscript"/>
        <sz val="11"/>
        <color theme="1"/>
        <rFont val="Calibri"/>
        <family val="2"/>
        <scheme val="minor"/>
      </rPr>
      <t>hj</t>
    </r>
  </si>
  <si>
    <t xml:space="preserve">numerator </t>
  </si>
  <si>
    <t>denominator</t>
  </si>
  <si>
    <t>1) EOQ</t>
  </si>
  <si>
    <r>
      <t xml:space="preserve">2) Equal wight (EOQ x </t>
    </r>
    <r>
      <rPr>
        <b/>
        <sz val="11"/>
        <color theme="1"/>
        <rFont val="Calibri"/>
        <family val="2"/>
      </rPr>
      <t>δ)</t>
    </r>
  </si>
  <si>
    <t>3) Hadley-Whitin (EOQ*)</t>
  </si>
  <si>
    <t>4) Page-Paul (Optimal cycle time)</t>
  </si>
  <si>
    <t>t_j</t>
  </si>
  <si>
    <t>t_j (days)</t>
  </si>
  <si>
    <t>t (days)</t>
  </si>
  <si>
    <t>Timing of orders for each product</t>
  </si>
  <si>
    <t>Utilization at the arrival of each order</t>
  </si>
  <si>
    <t>Total (days)</t>
  </si>
  <si>
    <t>Q* = D*t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</si>
</sst>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0.000"/>
    <numFmt numFmtId="166" formatCode="0.0"/>
    <numFmt numFmtId="167" formatCode="0.0000"/>
    <numFmt numFmtId="168" formatCode="_(&quot;$&quot;* #,##0_);_(&quot;$&quot;* \(#,##0\);_(&quot;$&quot;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thin">
        <color auto="1"/>
      </right>
      <top style="medium">
        <color theme="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3"/>
      </top>
      <bottom style="thin">
        <color auto="1"/>
      </bottom>
      <diagonal/>
    </border>
    <border>
      <left style="thin">
        <color auto="1"/>
      </left>
      <right style="medium">
        <color theme="3"/>
      </right>
      <top style="medium">
        <color theme="3"/>
      </top>
      <bottom style="thin">
        <color auto="1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medium">
        <color theme="3"/>
      </right>
      <top style="thin">
        <color auto="1"/>
      </top>
      <bottom style="medium">
        <color theme="3"/>
      </bottom>
      <diagonal/>
    </border>
  </borders>
  <cellStyleXfs count="18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0" fillId="0" borderId="0" applyFont="0" applyFill="0" applyBorder="0" applyAlignment="0" applyProtection="0"/>
  </cellStyleXfs>
  <cellXfs count="49">
    <xf numFmtId="0" fontId="0" fillId="0" borderId="0" xfId="0"/>
    <xf numFmtId="0" fontId="6" fillId="0" borderId="1" xfId="170" applyBorder="1"/>
    <xf numFmtId="0" fontId="7" fillId="3" borderId="1" xfId="170" applyFont="1" applyFill="1" applyBorder="1" applyAlignment="1">
      <alignment horizontal="center"/>
    </xf>
    <xf numFmtId="0" fontId="7" fillId="0" borderId="0" xfId="170" applyFont="1" applyAlignment="1">
      <alignment horizontal="center"/>
    </xf>
    <xf numFmtId="0" fontId="6" fillId="0" borderId="0" xfId="170"/>
    <xf numFmtId="0" fontId="8" fillId="2" borderId="1" xfId="170" applyFont="1" applyFill="1" applyBorder="1" applyAlignment="1">
      <alignment horizontal="center"/>
    </xf>
    <xf numFmtId="166" fontId="6" fillId="0" borderId="0" xfId="170" applyNumberFormat="1" applyAlignment="1">
      <alignment horizontal="center"/>
    </xf>
    <xf numFmtId="0" fontId="7" fillId="0" borderId="0" xfId="170" applyFont="1" applyFill="1" applyBorder="1" applyAlignment="1">
      <alignment horizontal="center"/>
    </xf>
    <xf numFmtId="0" fontId="6" fillId="0" borderId="0" xfId="170" applyFill="1" applyBorder="1"/>
    <xf numFmtId="166" fontId="6" fillId="4" borderId="1" xfId="170" applyNumberFormat="1" applyFill="1" applyBorder="1" applyAlignment="1">
      <alignment horizontal="center"/>
    </xf>
    <xf numFmtId="0" fontId="7" fillId="4" borderId="1" xfId="170" applyFont="1" applyFill="1" applyBorder="1"/>
    <xf numFmtId="0" fontId="7" fillId="0" borderId="1" xfId="170" applyFont="1" applyFill="1" applyBorder="1"/>
    <xf numFmtId="0" fontId="7" fillId="2" borderId="1" xfId="170" applyFont="1" applyFill="1" applyBorder="1" applyAlignment="1">
      <alignment horizontal="center"/>
    </xf>
    <xf numFmtId="0" fontId="6" fillId="2" borderId="1" xfId="170" applyFill="1" applyBorder="1"/>
    <xf numFmtId="0" fontId="7" fillId="0" borderId="0" xfId="170" applyFont="1" applyAlignment="1">
      <alignment vertical="center"/>
    </xf>
    <xf numFmtId="0" fontId="6" fillId="0" borderId="0" xfId="170" applyAlignment="1">
      <alignment vertical="center"/>
    </xf>
    <xf numFmtId="0" fontId="7" fillId="2" borderId="1" xfId="170" applyFont="1" applyFill="1" applyBorder="1" applyAlignment="1">
      <alignment horizontal="center" vertical="center" wrapText="1"/>
    </xf>
    <xf numFmtId="0" fontId="6" fillId="4" borderId="1" xfId="170" applyFill="1" applyBorder="1"/>
    <xf numFmtId="0" fontId="12" fillId="0" borderId="0" xfId="77" applyFont="1"/>
    <xf numFmtId="0" fontId="13" fillId="0" borderId="0" xfId="77" applyFont="1"/>
    <xf numFmtId="0" fontId="7" fillId="4" borderId="1" xfId="170" applyFont="1" applyFill="1" applyBorder="1" applyAlignment="1">
      <alignment horizontal="center"/>
    </xf>
    <xf numFmtId="167" fontId="6" fillId="0" borderId="1" xfId="170" applyNumberFormat="1" applyFill="1" applyBorder="1"/>
    <xf numFmtId="0" fontId="7" fillId="0" borderId="0" xfId="170" applyFont="1" applyAlignment="1">
      <alignment horizontal="center" vertical="center"/>
    </xf>
    <xf numFmtId="0" fontId="6" fillId="0" borderId="0" xfId="170" applyBorder="1"/>
    <xf numFmtId="0" fontId="7" fillId="0" borderId="0" xfId="170" applyFont="1" applyFill="1" applyBorder="1"/>
    <xf numFmtId="0" fontId="7" fillId="2" borderId="1" xfId="170" applyFont="1" applyFill="1" applyBorder="1"/>
    <xf numFmtId="167" fontId="6" fillId="4" borderId="1" xfId="170" applyNumberFormat="1" applyFill="1" applyBorder="1"/>
    <xf numFmtId="168" fontId="6" fillId="5" borderId="1" xfId="185" applyNumberFormat="1" applyFont="1" applyFill="1" applyBorder="1" applyAlignment="1">
      <alignment horizontal="center"/>
    </xf>
    <xf numFmtId="1" fontId="6" fillId="5" borderId="1" xfId="170" applyNumberFormat="1" applyFill="1" applyBorder="1"/>
    <xf numFmtId="0" fontId="7" fillId="0" borderId="0" xfId="170" applyFont="1"/>
    <xf numFmtId="1" fontId="6" fillId="0" borderId="0" xfId="170" applyNumberFormat="1" applyFill="1" applyBorder="1"/>
    <xf numFmtId="0" fontId="8" fillId="4" borderId="1" xfId="170" applyFont="1" applyFill="1" applyBorder="1" applyAlignment="1">
      <alignment horizontal="center"/>
    </xf>
    <xf numFmtId="0" fontId="2" fillId="0" borderId="0" xfId="170" applyFont="1"/>
    <xf numFmtId="166" fontId="2" fillId="0" borderId="0" xfId="170" applyNumberFormat="1" applyFont="1" applyAlignment="1">
      <alignment horizontal="center"/>
    </xf>
    <xf numFmtId="166" fontId="6" fillId="0" borderId="0" xfId="170" applyNumberFormat="1"/>
    <xf numFmtId="165" fontId="6" fillId="4" borderId="1" xfId="170" applyNumberFormat="1" applyFill="1" applyBorder="1"/>
    <xf numFmtId="0" fontId="2" fillId="4" borderId="2" xfId="170" applyFont="1" applyFill="1" applyBorder="1"/>
    <xf numFmtId="167" fontId="6" fillId="4" borderId="3" xfId="170" applyNumberFormat="1" applyFill="1" applyBorder="1"/>
    <xf numFmtId="167" fontId="6" fillId="4" borderId="4" xfId="170" applyNumberFormat="1" applyFill="1" applyBorder="1"/>
    <xf numFmtId="0" fontId="2" fillId="4" borderId="5" xfId="170" applyFont="1" applyFill="1" applyBorder="1"/>
    <xf numFmtId="166" fontId="6" fillId="4" borderId="6" xfId="170" applyNumberFormat="1" applyFill="1" applyBorder="1"/>
    <xf numFmtId="166" fontId="6" fillId="4" borderId="7" xfId="170" applyNumberFormat="1" applyFill="1" applyBorder="1"/>
    <xf numFmtId="0" fontId="2" fillId="6" borderId="0" xfId="170" applyFont="1" applyFill="1"/>
    <xf numFmtId="166" fontId="6" fillId="6" borderId="0" xfId="170" applyNumberFormat="1" applyFill="1"/>
    <xf numFmtId="166" fontId="6" fillId="4" borderId="0" xfId="170" applyNumberFormat="1" applyFill="1"/>
    <xf numFmtId="166" fontId="7" fillId="0" borderId="0" xfId="170" applyNumberFormat="1" applyFont="1"/>
    <xf numFmtId="0" fontId="14" fillId="4" borderId="1" xfId="170" applyFont="1" applyFill="1" applyBorder="1"/>
    <xf numFmtId="0" fontId="1" fillId="4" borderId="1" xfId="170" applyFont="1" applyFill="1" applyBorder="1"/>
    <xf numFmtId="0" fontId="9" fillId="2" borderId="1" xfId="170" applyFont="1" applyFill="1" applyBorder="1"/>
  </cellXfs>
  <cellStyles count="186">
    <cellStyle name="Currency" xfId="185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2" xfId="77" xr:uid="{00000000-0005-0000-0000-0000B8000000}"/>
    <cellStyle name="Normal 3" xfId="170" xr:uid="{00000000-0005-0000-0000-0000B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34925</xdr:colOff>
          <xdr:row>4</xdr:row>
          <xdr:rowOff>41275</xdr:rowOff>
        </xdr:from>
        <xdr:to>
          <xdr:col>11</xdr:col>
          <xdr:colOff>657225</xdr:colOff>
          <xdr:row>8</xdr:row>
          <xdr:rowOff>247650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111125</xdr:colOff>
          <xdr:row>8</xdr:row>
          <xdr:rowOff>355600</xdr:rowOff>
        </xdr:from>
        <xdr:to>
          <xdr:col>14</xdr:col>
          <xdr:colOff>723900</xdr:colOff>
          <xdr:row>13</xdr:row>
          <xdr:rowOff>177800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41275</xdr:colOff>
          <xdr:row>15</xdr:row>
          <xdr:rowOff>22225</xdr:rowOff>
        </xdr:from>
        <xdr:to>
          <xdr:col>12</xdr:col>
          <xdr:colOff>301625</xdr:colOff>
          <xdr:row>24</xdr:row>
          <xdr:rowOff>53975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34925</xdr:colOff>
          <xdr:row>4</xdr:row>
          <xdr:rowOff>41275</xdr:rowOff>
        </xdr:from>
        <xdr:to>
          <xdr:col>11</xdr:col>
          <xdr:colOff>657225</xdr:colOff>
          <xdr:row>8</xdr:row>
          <xdr:rowOff>247650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111125</xdr:colOff>
          <xdr:row>8</xdr:row>
          <xdr:rowOff>355600</xdr:rowOff>
        </xdr:from>
        <xdr:to>
          <xdr:col>14</xdr:col>
          <xdr:colOff>723900</xdr:colOff>
          <xdr:row>13</xdr:row>
          <xdr:rowOff>177800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41275</xdr:colOff>
          <xdr:row>15</xdr:row>
          <xdr:rowOff>22225</xdr:rowOff>
        </xdr:from>
        <xdr:to>
          <xdr:col>12</xdr:col>
          <xdr:colOff>301625</xdr:colOff>
          <xdr:row>24</xdr:row>
          <xdr:rowOff>53975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zoomScale="80" zoomScaleNormal="80" workbookViewId="0">
      <selection activeCell="D8" sqref="D8"/>
    </sheetView>
  </sheetViews>
  <sheetFormatPr defaultColWidth="10.7890625" defaultRowHeight="14.75" x14ac:dyDescent="0.75"/>
  <cols>
    <col min="1" max="1" width="28.6640625" style="4" bestFit="1" customWidth="1"/>
    <col min="2" max="7" width="10.7890625" style="4"/>
    <col min="8" max="8" width="3.7890625" style="4" customWidth="1"/>
    <col min="9" max="9" width="11.6640625" style="4" customWidth="1"/>
    <col min="10" max="10" width="2.375" style="4" customWidth="1"/>
    <col min="11" max="11" width="12" style="4" bestFit="1" customWidth="1"/>
    <col min="12" max="16384" width="10.7890625" style="4"/>
  </cols>
  <sheetData>
    <row r="1" spans="1:12" s="19" customFormat="1" ht="18.5" x14ac:dyDescent="0.9">
      <c r="A1" s="18" t="s">
        <v>12</v>
      </c>
    </row>
    <row r="2" spans="1:12" x14ac:dyDescent="0.75">
      <c r="A2" s="1"/>
      <c r="B2" s="2" t="s">
        <v>0</v>
      </c>
      <c r="C2" s="2" t="s">
        <v>1</v>
      </c>
      <c r="D2" s="2" t="s">
        <v>2</v>
      </c>
      <c r="E2" s="7"/>
      <c r="F2" s="7"/>
      <c r="G2" s="3"/>
      <c r="H2" s="3"/>
      <c r="I2" s="12" t="s">
        <v>3</v>
      </c>
      <c r="K2" s="7"/>
    </row>
    <row r="3" spans="1:12" ht="16.75" x14ac:dyDescent="0.95">
      <c r="A3" s="11" t="s">
        <v>7</v>
      </c>
      <c r="B3" s="1">
        <v>1000</v>
      </c>
      <c r="C3" s="1">
        <v>500</v>
      </c>
      <c r="D3" s="1">
        <v>2000</v>
      </c>
      <c r="E3" s="23"/>
      <c r="F3" s="23"/>
      <c r="I3" s="13">
        <v>14000</v>
      </c>
      <c r="K3" s="8"/>
    </row>
    <row r="4" spans="1:12" ht="16.75" x14ac:dyDescent="0.95">
      <c r="A4" s="11" t="s">
        <v>8</v>
      </c>
      <c r="B4" s="1">
        <v>50</v>
      </c>
      <c r="C4" s="1">
        <v>75</v>
      </c>
      <c r="D4" s="1">
        <v>100</v>
      </c>
      <c r="E4" s="23"/>
      <c r="F4" s="23"/>
    </row>
    <row r="5" spans="1:12" ht="16.75" x14ac:dyDescent="0.95">
      <c r="A5" s="11" t="s">
        <v>9</v>
      </c>
      <c r="B5" s="1">
        <v>4</v>
      </c>
      <c r="C5" s="1">
        <v>20</v>
      </c>
      <c r="D5" s="1">
        <v>10</v>
      </c>
      <c r="E5" s="23"/>
      <c r="F5" s="23"/>
    </row>
    <row r="6" spans="1:12" ht="16.75" x14ac:dyDescent="0.95">
      <c r="A6" s="11" t="s">
        <v>11</v>
      </c>
      <c r="B6" s="1">
        <v>20</v>
      </c>
      <c r="C6" s="1">
        <v>100</v>
      </c>
      <c r="D6" s="1">
        <v>50</v>
      </c>
      <c r="E6" s="23"/>
      <c r="F6" s="23"/>
    </row>
    <row r="7" spans="1:12" x14ac:dyDescent="0.75">
      <c r="A7" s="24"/>
      <c r="B7" s="23"/>
      <c r="C7" s="23"/>
      <c r="D7" s="23"/>
      <c r="E7" s="23"/>
      <c r="F7" s="23"/>
    </row>
    <row r="8" spans="1:12" ht="16.75" x14ac:dyDescent="0.95">
      <c r="A8" s="25" t="s">
        <v>16</v>
      </c>
      <c r="B8" s="13">
        <f>B6/B5</f>
        <v>5</v>
      </c>
      <c r="C8" s="13">
        <f t="shared" ref="C8:D8" si="0">C6/C5</f>
        <v>5</v>
      </c>
      <c r="D8" s="48">
        <f t="shared" si="0"/>
        <v>5</v>
      </c>
      <c r="E8" s="23"/>
      <c r="F8" s="23"/>
    </row>
    <row r="9" spans="1:12" s="15" customFormat="1" ht="29.5" x14ac:dyDescent="0.8">
      <c r="A9" s="14"/>
      <c r="E9" s="22" t="s">
        <v>14</v>
      </c>
      <c r="F9" s="22" t="s">
        <v>15</v>
      </c>
      <c r="G9" s="22" t="s">
        <v>13</v>
      </c>
      <c r="I9" s="16" t="s">
        <v>10</v>
      </c>
    </row>
    <row r="10" spans="1:12" x14ac:dyDescent="0.75">
      <c r="A10" s="10" t="s">
        <v>19</v>
      </c>
      <c r="B10" s="9">
        <f>SQRT(2*B3*B4/B5)</f>
        <v>158.11388300841898</v>
      </c>
      <c r="C10" s="9">
        <f>SQRT(2*C3*C4/C5)</f>
        <v>61.237243569579455</v>
      </c>
      <c r="D10" s="9">
        <f>SQRT(2*D3*D4/D5)</f>
        <v>200</v>
      </c>
      <c r="E10" s="27">
        <f>(B10/2)*B$5+(C10/2)*C$5+(D10/2)*D$5</f>
        <v>1928.6002017126325</v>
      </c>
      <c r="F10" s="27">
        <f>(B$3/B10)*B$4+(C$3/C10)*C$4+(D$3/D10)*D$4</f>
        <v>1928.6002017126325</v>
      </c>
      <c r="G10" s="27">
        <f>SUM(E10:F10)</f>
        <v>3857.200403425265</v>
      </c>
      <c r="I10" s="28">
        <f>SUMPRODUCT($B$6:$D$6,B10:D10)</f>
        <v>19286.002017126324</v>
      </c>
      <c r="K10" s="5" t="s">
        <v>5</v>
      </c>
      <c r="L10" s="21">
        <f>I3/I10</f>
        <v>0.72591509570349222</v>
      </c>
    </row>
    <row r="11" spans="1:12" x14ac:dyDescent="0.75">
      <c r="A11" s="10" t="s">
        <v>20</v>
      </c>
      <c r="B11" s="9">
        <f>B10*$L$10</f>
        <v>114.77725451610723</v>
      </c>
      <c r="C11" s="9">
        <f t="shared" ref="C11:D11" si="1">C10*$L$10</f>
        <v>44.453039526429336</v>
      </c>
      <c r="D11" s="9">
        <f t="shared" si="1"/>
        <v>145.18301914069843</v>
      </c>
      <c r="E11" s="27">
        <f t="shared" ref="E11:E12" si="2">(B11/2)*B$5+(C11/2)*C$5+(D11/2)*D$5</f>
        <v>1400</v>
      </c>
      <c r="F11" s="27">
        <f t="shared" ref="F11:F12" si="3">(B$3/B11)*B$4+(C$3/C11)*C$4+(D$3/D11)*D$4</f>
        <v>2656.784812890005</v>
      </c>
      <c r="G11" s="27">
        <f t="shared" ref="G11:G12" si="4">SUM(E11:F11)</f>
        <v>4056.784812890005</v>
      </c>
      <c r="I11" s="28">
        <f t="shared" ref="I11:I12" si="5">SUMPRODUCT($B$6:$D$6,B11:D11)</f>
        <v>14000</v>
      </c>
    </row>
    <row r="12" spans="1:12" x14ac:dyDescent="0.75">
      <c r="A12" s="10" t="s">
        <v>21</v>
      </c>
      <c r="B12" s="9">
        <f>SQRT(2*B3*B4/(B5+$L$12*B6))</f>
        <v>114.77725451679861</v>
      </c>
      <c r="C12" s="9">
        <f t="shared" ref="C12:D12" si="6">SQRT(2*C3*C4/(C5+$L$12*C6))</f>
        <v>44.453039526697104</v>
      </c>
      <c r="D12" s="9">
        <f t="shared" si="6"/>
        <v>145.18301914157297</v>
      </c>
      <c r="E12" s="27">
        <f t="shared" si="2"/>
        <v>1400.0000000084331</v>
      </c>
      <c r="F12" s="27">
        <f t="shared" si="3"/>
        <v>2656.7848128740011</v>
      </c>
      <c r="G12" s="27">
        <f t="shared" si="4"/>
        <v>4056.7848128824344</v>
      </c>
      <c r="I12" s="28">
        <f t="shared" si="5"/>
        <v>14000.000000084332</v>
      </c>
      <c r="K12" s="31" t="s">
        <v>6</v>
      </c>
      <c r="L12" s="26">
        <v>0.1795406875511425</v>
      </c>
    </row>
    <row r="13" spans="1:12" x14ac:dyDescent="0.75">
      <c r="B13" s="6"/>
      <c r="C13" s="6"/>
      <c r="D13" s="6"/>
      <c r="E13" s="6"/>
      <c r="F13" s="6"/>
      <c r="G13" s="6"/>
    </row>
    <row r="14" spans="1:12" x14ac:dyDescent="0.75">
      <c r="A14" s="29" t="s">
        <v>22</v>
      </c>
      <c r="B14" s="6"/>
      <c r="C14" s="6"/>
      <c r="D14" s="6"/>
      <c r="E14" s="6"/>
      <c r="F14" s="6"/>
      <c r="G14" s="6"/>
    </row>
    <row r="15" spans="1:12" x14ac:dyDescent="0.75">
      <c r="A15" s="20" t="s">
        <v>17</v>
      </c>
      <c r="B15" s="20" t="s">
        <v>18</v>
      </c>
      <c r="C15" s="20" t="s">
        <v>4</v>
      </c>
      <c r="D15" s="33" t="s">
        <v>25</v>
      </c>
      <c r="E15" s="6"/>
      <c r="F15" s="6"/>
      <c r="G15" s="6"/>
    </row>
    <row r="16" spans="1:12" x14ac:dyDescent="0.75">
      <c r="A16" s="17">
        <f>SUMPRODUCT(B6:D6,B3:D3)*2*I3</f>
        <v>4760000000</v>
      </c>
      <c r="B16" s="17">
        <f>((B3*B6)^2+(C3*C6)^2+(D3*D6)^2+SUMPRODUCT(B3:D3,B6:D6)^2)</f>
        <v>41800000000</v>
      </c>
      <c r="C16" s="35">
        <f>A16/B16</f>
        <v>0.11387559808612441</v>
      </c>
      <c r="D16" s="6">
        <f>C16*365</f>
        <v>41.564593301435409</v>
      </c>
      <c r="E16" s="6"/>
      <c r="F16" s="6"/>
      <c r="G16" s="6"/>
    </row>
    <row r="17" spans="1:9" x14ac:dyDescent="0.75">
      <c r="B17" s="6"/>
      <c r="C17" s="6"/>
      <c r="D17" s="6"/>
      <c r="E17" s="22" t="s">
        <v>14</v>
      </c>
      <c r="F17" s="22" t="s">
        <v>15</v>
      </c>
      <c r="G17" s="22" t="s">
        <v>13</v>
      </c>
    </row>
    <row r="18" spans="1:9" x14ac:dyDescent="0.75">
      <c r="A18" s="47" t="s">
        <v>29</v>
      </c>
      <c r="B18" s="9">
        <f>B3*$C$16</f>
        <v>113.87559808612441</v>
      </c>
      <c r="C18" s="9">
        <f t="shared" ref="C18:D18" si="7">C3*$C$16</f>
        <v>56.937799043062206</v>
      </c>
      <c r="D18" s="9">
        <f t="shared" si="7"/>
        <v>227.75119617224883</v>
      </c>
      <c r="E18" s="27">
        <f>(B18/2)*B$5+(C18/2)*C$5+(D18/2)*D$5</f>
        <v>1935.8851674641151</v>
      </c>
      <c r="F18" s="27">
        <f>(B$3/B18)*B$4+(C$3/C18)*C$4+(D$3/D18)*D$4</f>
        <v>1975.8403361344535</v>
      </c>
      <c r="G18" s="27">
        <f>SUM(E18:F18)</f>
        <v>3911.7255035985686</v>
      </c>
      <c r="I18" s="30"/>
    </row>
    <row r="19" spans="1:9" ht="15.5" thickBot="1" x14ac:dyDescent="0.9">
      <c r="A19" s="32" t="s">
        <v>26</v>
      </c>
    </row>
    <row r="20" spans="1:9" x14ac:dyDescent="0.75">
      <c r="A20" s="36" t="s">
        <v>23</v>
      </c>
      <c r="B20" s="37">
        <f>$C$16*B18*B6/SUMPRODUCT($B$6:$D$6,$B$18:$D$18)</f>
        <v>1.3397129186602873E-2</v>
      </c>
      <c r="C20" s="37">
        <f t="shared" ref="C20:D20" si="8">$C$16*C18*C6/SUMPRODUCT($B$6:$D$6,$B$18:$D$18)</f>
        <v>3.3492822966507185E-2</v>
      </c>
      <c r="D20" s="38">
        <f t="shared" si="8"/>
        <v>6.6985645933014371E-2</v>
      </c>
      <c r="E20" s="3" t="s">
        <v>28</v>
      </c>
    </row>
    <row r="21" spans="1:9" ht="15.5" thickBot="1" x14ac:dyDescent="0.9">
      <c r="A21" s="39" t="s">
        <v>24</v>
      </c>
      <c r="B21" s="40">
        <f>B20*365</f>
        <v>4.8899521531100483</v>
      </c>
      <c r="C21" s="40">
        <f t="shared" ref="C21:D21" si="9">C20*365</f>
        <v>12.224880382775122</v>
      </c>
      <c r="D21" s="41">
        <f t="shared" si="9"/>
        <v>24.449760765550245</v>
      </c>
      <c r="E21" s="45">
        <f>SUM(B21:D21)</f>
        <v>41.564593301435416</v>
      </c>
    </row>
    <row r="23" spans="1:9" x14ac:dyDescent="0.75">
      <c r="A23" s="42" t="s">
        <v>27</v>
      </c>
      <c r="B23" s="43">
        <f>SUM(B24:B26)</f>
        <v>14000.000000000004</v>
      </c>
      <c r="C23" s="43">
        <f>SUM(C24:C26)</f>
        <v>14000.000000000002</v>
      </c>
      <c r="D23" s="43">
        <f>SUM(D24:D26)</f>
        <v>14000</v>
      </c>
    </row>
    <row r="24" spans="1:9" x14ac:dyDescent="0.75">
      <c r="A24" s="32" t="s">
        <v>0</v>
      </c>
      <c r="B24" s="44">
        <f>B6*B18</f>
        <v>2277.5119617224882</v>
      </c>
      <c r="C24" s="34">
        <f>SUM(D20,B20)*B3*B6</f>
        <v>1607.6555023923449</v>
      </c>
      <c r="D24" s="34">
        <f>B20*B6*B3</f>
        <v>267.94258373205747</v>
      </c>
    </row>
    <row r="25" spans="1:9" x14ac:dyDescent="0.75">
      <c r="A25" s="32" t="s">
        <v>1</v>
      </c>
      <c r="B25" s="34">
        <f>+C20*C3*C6</f>
        <v>1674.6411483253592</v>
      </c>
      <c r="C25" s="44">
        <f>C18*C6</f>
        <v>5693.7799043062205</v>
      </c>
      <c r="D25" s="34">
        <f>SUM(B20:C20)*C6*C3</f>
        <v>2344.4976076555026</v>
      </c>
    </row>
    <row r="26" spans="1:9" x14ac:dyDescent="0.75">
      <c r="A26" s="32" t="s">
        <v>2</v>
      </c>
      <c r="B26" s="34">
        <f>+SUM(C20:D20)*D3*D6</f>
        <v>10047.846889952156</v>
      </c>
      <c r="C26" s="34">
        <f>D20*D3*D6</f>
        <v>6698.5645933014366</v>
      </c>
      <c r="D26" s="44">
        <f>D18*D6</f>
        <v>11387.559808612441</v>
      </c>
    </row>
  </sheetData>
  <pageMargins left="0.7" right="0.7" top="0.75" bottom="0.75" header="0.3" footer="0.3"/>
  <pageSetup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r:id="rId5">
            <anchor moveWithCells="1">
              <from>
                <xdr:col>10</xdr:col>
                <xdr:colOff>34925</xdr:colOff>
                <xdr:row>4</xdr:row>
                <xdr:rowOff>41275</xdr:rowOff>
              </from>
              <to>
                <xdr:col>11</xdr:col>
                <xdr:colOff>657225</xdr:colOff>
                <xdr:row>8</xdr:row>
                <xdr:rowOff>247650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6" r:id="rId6">
          <objectPr defaultSize="0" r:id="rId7">
            <anchor moveWithCells="1">
              <from>
                <xdr:col>12</xdr:col>
                <xdr:colOff>111125</xdr:colOff>
                <xdr:row>8</xdr:row>
                <xdr:rowOff>355600</xdr:rowOff>
              </from>
              <to>
                <xdr:col>14</xdr:col>
                <xdr:colOff>723900</xdr:colOff>
                <xdr:row>13</xdr:row>
                <xdr:rowOff>177800</xdr:rowOff>
              </to>
            </anchor>
          </objectPr>
        </oleObject>
      </mc:Choice>
      <mc:Fallback>
        <oleObject shapeId="1026" r:id="rId6"/>
      </mc:Fallback>
    </mc:AlternateContent>
    <mc:AlternateContent xmlns:mc="http://schemas.openxmlformats.org/markup-compatibility/2006">
      <mc:Choice Requires="x14">
        <oleObject shapeId="1027" r:id="rId8">
          <objectPr defaultSize="0" r:id="rId9">
            <anchor moveWithCells="1">
              <from>
                <xdr:col>8</xdr:col>
                <xdr:colOff>41275</xdr:colOff>
                <xdr:row>15</xdr:row>
                <xdr:rowOff>22225</xdr:rowOff>
              </from>
              <to>
                <xdr:col>12</xdr:col>
                <xdr:colOff>301625</xdr:colOff>
                <xdr:row>24</xdr:row>
                <xdr:rowOff>53975</xdr:rowOff>
              </to>
            </anchor>
          </objectPr>
        </oleObject>
      </mc:Choice>
      <mc:Fallback>
        <oleObject shapeId="1027" r:id="rId8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2509-AD31-43C9-9D0C-7670A45ED3D7}">
  <dimension ref="A1:L26"/>
  <sheetViews>
    <sheetView zoomScale="80" zoomScaleNormal="80" workbookViewId="0">
      <selection activeCell="F15" sqref="F15"/>
    </sheetView>
  </sheetViews>
  <sheetFormatPr defaultColWidth="10.7890625" defaultRowHeight="14.75" x14ac:dyDescent="0.75"/>
  <cols>
    <col min="1" max="1" width="28.6640625" style="4" bestFit="1" customWidth="1"/>
    <col min="2" max="7" width="10.7890625" style="4"/>
    <col min="8" max="8" width="3.7890625" style="4" customWidth="1"/>
    <col min="9" max="9" width="11.6640625" style="4" customWidth="1"/>
    <col min="10" max="10" width="2.375" style="4" customWidth="1"/>
    <col min="11" max="11" width="12" style="4" bestFit="1" customWidth="1"/>
    <col min="12" max="16384" width="10.7890625" style="4"/>
  </cols>
  <sheetData>
    <row r="1" spans="1:12" s="19" customFormat="1" ht="18.5" x14ac:dyDescent="0.9">
      <c r="A1" s="18" t="s">
        <v>12</v>
      </c>
    </row>
    <row r="2" spans="1:12" x14ac:dyDescent="0.75">
      <c r="A2" s="1"/>
      <c r="B2" s="2" t="s">
        <v>0</v>
      </c>
      <c r="C2" s="2" t="s">
        <v>1</v>
      </c>
      <c r="D2" s="2" t="s">
        <v>2</v>
      </c>
      <c r="E2" s="7"/>
      <c r="F2" s="7"/>
      <c r="G2" s="3"/>
      <c r="H2" s="3"/>
      <c r="I2" s="12" t="s">
        <v>3</v>
      </c>
      <c r="K2" s="7"/>
    </row>
    <row r="3" spans="1:12" ht="16.75" x14ac:dyDescent="0.95">
      <c r="A3" s="11" t="s">
        <v>7</v>
      </c>
      <c r="B3" s="1">
        <v>1000</v>
      </c>
      <c r="C3" s="1">
        <v>500</v>
      </c>
      <c r="D3" s="1">
        <v>2000</v>
      </c>
      <c r="E3" s="23"/>
      <c r="F3" s="23"/>
      <c r="I3" s="13">
        <v>14000</v>
      </c>
      <c r="K3" s="8"/>
    </row>
    <row r="4" spans="1:12" ht="16.75" x14ac:dyDescent="0.95">
      <c r="A4" s="11" t="s">
        <v>8</v>
      </c>
      <c r="B4" s="1">
        <v>50</v>
      </c>
      <c r="C4" s="1">
        <v>75</v>
      </c>
      <c r="D4" s="1">
        <v>100</v>
      </c>
      <c r="E4" s="23"/>
      <c r="F4" s="23"/>
    </row>
    <row r="5" spans="1:12" ht="16.75" x14ac:dyDescent="0.95">
      <c r="A5" s="11" t="s">
        <v>9</v>
      </c>
      <c r="B5" s="1">
        <v>4</v>
      </c>
      <c r="C5" s="1">
        <v>20</v>
      </c>
      <c r="D5" s="1">
        <v>10</v>
      </c>
      <c r="E5" s="23"/>
      <c r="F5" s="23"/>
    </row>
    <row r="6" spans="1:12" ht="16.75" x14ac:dyDescent="0.95">
      <c r="A6" s="11" t="s">
        <v>11</v>
      </c>
      <c r="B6" s="1">
        <v>20</v>
      </c>
      <c r="C6" s="1">
        <v>100</v>
      </c>
      <c r="D6" s="46">
        <v>100</v>
      </c>
      <c r="E6" s="23"/>
      <c r="F6" s="23"/>
    </row>
    <row r="7" spans="1:12" x14ac:dyDescent="0.75">
      <c r="A7" s="24"/>
      <c r="B7" s="23"/>
      <c r="C7" s="23"/>
      <c r="D7" s="23"/>
      <c r="E7" s="23"/>
      <c r="F7" s="23"/>
    </row>
    <row r="8" spans="1:12" ht="16.75" x14ac:dyDescent="0.95">
      <c r="A8" s="25" t="s">
        <v>16</v>
      </c>
      <c r="B8" s="13">
        <f>B6/B5</f>
        <v>5</v>
      </c>
      <c r="C8" s="13">
        <f t="shared" ref="C8:D8" si="0">C6/C5</f>
        <v>5</v>
      </c>
      <c r="D8" s="48">
        <f t="shared" si="0"/>
        <v>10</v>
      </c>
      <c r="E8" s="23"/>
      <c r="F8" s="23"/>
    </row>
    <row r="9" spans="1:12" s="15" customFormat="1" ht="29.5" x14ac:dyDescent="0.8">
      <c r="A9" s="14"/>
      <c r="E9" s="22" t="s">
        <v>14</v>
      </c>
      <c r="F9" s="22" t="s">
        <v>15</v>
      </c>
      <c r="G9" s="22" t="s">
        <v>13</v>
      </c>
      <c r="I9" s="16" t="s">
        <v>10</v>
      </c>
    </row>
    <row r="10" spans="1:12" x14ac:dyDescent="0.75">
      <c r="A10" s="10" t="s">
        <v>19</v>
      </c>
      <c r="B10" s="9">
        <f>SQRT(2*B3*B4/B5)</f>
        <v>158.11388300841898</v>
      </c>
      <c r="C10" s="9">
        <f>SQRT(2*C3*C4/C5)</f>
        <v>61.237243569579455</v>
      </c>
      <c r="D10" s="9">
        <f>SQRT(2*D3*D4/D5)</f>
        <v>200</v>
      </c>
      <c r="E10" s="27">
        <f>(B10/2)*B$5+(C10/2)*C$5+(D10/2)*D$5</f>
        <v>1928.6002017126325</v>
      </c>
      <c r="F10" s="27">
        <f>(B$3/B10)*B$4+(C$3/C10)*C$4+(D$3/D10)*D$4</f>
        <v>1928.6002017126325</v>
      </c>
      <c r="G10" s="27">
        <f>SUM(E10:F10)</f>
        <v>3857.200403425265</v>
      </c>
      <c r="I10" s="28">
        <f>SUMPRODUCT($B$6:$D$6,B10:D10)</f>
        <v>29286.002017126324</v>
      </c>
      <c r="K10" s="5" t="s">
        <v>5</v>
      </c>
      <c r="L10" s="21">
        <f>I3/I10</f>
        <v>0.47804408371661183</v>
      </c>
    </row>
    <row r="11" spans="1:12" x14ac:dyDescent="0.75">
      <c r="A11" s="10" t="s">
        <v>20</v>
      </c>
      <c r="B11" s="9">
        <f>B10*$L$10</f>
        <v>75.585406325635219</v>
      </c>
      <c r="C11" s="9">
        <f t="shared" ref="C11:D11" si="1">C10*$L$10</f>
        <v>29.274101991550591</v>
      </c>
      <c r="D11" s="9">
        <f t="shared" si="1"/>
        <v>95.608816743322365</v>
      </c>
      <c r="E11" s="27">
        <f t="shared" ref="E11:E12" si="2">(B11/2)*B$5+(C11/2)*C$5+(D11/2)*D$5</f>
        <v>921.95591628338809</v>
      </c>
      <c r="F11" s="27">
        <f t="shared" ref="F11:F12" si="3">(B$3/B11)*B$4+(C$3/C11)*C$4+(D$3/D11)*D$4</f>
        <v>4034.3563855418852</v>
      </c>
      <c r="G11" s="27">
        <f t="shared" ref="G11:G12" si="4">SUM(E11:F11)</f>
        <v>4956.3123018252736</v>
      </c>
      <c r="I11" s="28">
        <f t="shared" ref="I11:I12" si="5">SUMPRODUCT($B$6:$D$6,B11:D11)</f>
        <v>14000</v>
      </c>
    </row>
    <row r="12" spans="1:12" x14ac:dyDescent="0.75">
      <c r="A12" s="10" t="s">
        <v>21</v>
      </c>
      <c r="B12" s="9">
        <f>SQRT(2*B3*B4/(B5+$L$12*B6))</f>
        <v>89.547484343936375</v>
      </c>
      <c r="C12" s="9">
        <f t="shared" ref="C12:D12" si="6">SQRT(2*C3*C4/(C5+$L$12*C6))</f>
        <v>34.681591555883493</v>
      </c>
      <c r="D12" s="9">
        <f t="shared" si="6"/>
        <v>87.408911631435075</v>
      </c>
      <c r="E12" s="27">
        <f t="shared" si="2"/>
        <v>962.95544240388313</v>
      </c>
      <c r="F12" s="27">
        <f t="shared" si="3"/>
        <v>3927.7244510484697</v>
      </c>
      <c r="G12" s="27">
        <f t="shared" si="4"/>
        <v>4890.6798934523531</v>
      </c>
      <c r="I12" s="28">
        <f t="shared" si="5"/>
        <v>14000.000005610586</v>
      </c>
      <c r="K12" s="31" t="s">
        <v>6</v>
      </c>
      <c r="L12" s="26">
        <v>0.42353842963663396</v>
      </c>
    </row>
    <row r="13" spans="1:12" x14ac:dyDescent="0.75">
      <c r="B13" s="6"/>
      <c r="C13" s="6"/>
      <c r="D13" s="6"/>
      <c r="E13" s="6"/>
      <c r="F13" s="6"/>
      <c r="G13" s="6"/>
    </row>
    <row r="14" spans="1:12" x14ac:dyDescent="0.75">
      <c r="A14" s="29" t="s">
        <v>22</v>
      </c>
      <c r="B14" s="6"/>
      <c r="C14" s="6"/>
      <c r="D14" s="6"/>
      <c r="E14" s="6"/>
      <c r="F14" s="6"/>
      <c r="G14" s="6"/>
    </row>
    <row r="15" spans="1:12" x14ac:dyDescent="0.75">
      <c r="A15" s="20" t="s">
        <v>17</v>
      </c>
      <c r="B15" s="20" t="s">
        <v>18</v>
      </c>
      <c r="C15" s="20" t="s">
        <v>4</v>
      </c>
      <c r="D15" s="33" t="s">
        <v>25</v>
      </c>
      <c r="E15" s="6"/>
      <c r="F15" s="6"/>
      <c r="G15" s="6"/>
    </row>
    <row r="16" spans="1:12" x14ac:dyDescent="0.75">
      <c r="A16" s="17">
        <f>SUMPRODUCT(B6:D6,B3:D3)*2*I3</f>
        <v>7560000000</v>
      </c>
      <c r="B16" s="17">
        <f>((B3*B6)^2+(C3*C6)^2+(D3*D6)^2+SUMPRODUCT(B3:D3,B6:D6)^2)</f>
        <v>115800000000</v>
      </c>
      <c r="C16" s="35">
        <f>A16/B16</f>
        <v>6.5284974093264253E-2</v>
      </c>
      <c r="D16" s="6">
        <f>C16*365</f>
        <v>23.829015544041454</v>
      </c>
      <c r="E16" s="6"/>
      <c r="F16" s="6"/>
      <c r="G16" s="6"/>
    </row>
    <row r="17" spans="1:9" x14ac:dyDescent="0.75">
      <c r="B17" s="6"/>
      <c r="C17" s="6"/>
      <c r="D17" s="6"/>
      <c r="E17" s="22" t="s">
        <v>14</v>
      </c>
      <c r="F17" s="22" t="s">
        <v>15</v>
      </c>
      <c r="G17" s="22" t="s">
        <v>13</v>
      </c>
    </row>
    <row r="18" spans="1:9" x14ac:dyDescent="0.75">
      <c r="A18" s="47" t="s">
        <v>29</v>
      </c>
      <c r="B18" s="9">
        <f>B3*$C$16</f>
        <v>65.284974093264253</v>
      </c>
      <c r="C18" s="9">
        <f t="shared" ref="C18:D18" si="7">C3*$C$16</f>
        <v>32.642487046632127</v>
      </c>
      <c r="D18" s="9">
        <f t="shared" si="7"/>
        <v>130.56994818652851</v>
      </c>
      <c r="E18" s="27">
        <f>(B18/2)*B$5+(C18/2)*C$5+(D18/2)*D$5</f>
        <v>1109.8445595854923</v>
      </c>
      <c r="F18" s="27">
        <f>(B$3/B18)*B$4+(C$3/C18)*C$4+(D$3/D18)*D$4</f>
        <v>3446.4285714285706</v>
      </c>
      <c r="G18" s="27">
        <f>SUM(E18:F18)</f>
        <v>4556.2731310140625</v>
      </c>
      <c r="I18" s="30"/>
    </row>
    <row r="19" spans="1:9" ht="15.5" thickBot="1" x14ac:dyDescent="0.9">
      <c r="A19" s="32" t="s">
        <v>26</v>
      </c>
    </row>
    <row r="20" spans="1:9" x14ac:dyDescent="0.75">
      <c r="A20" s="36" t="s">
        <v>23</v>
      </c>
      <c r="B20" s="37">
        <f>$C$16*B18*B6/SUMPRODUCT($B$6:$D$6,$B$18:$D$18)</f>
        <v>4.8359240069084626E-3</v>
      </c>
      <c r="C20" s="37">
        <f t="shared" ref="C20:D20" si="8">$C$16*C18*C6/SUMPRODUCT($B$6:$D$6,$B$18:$D$18)</f>
        <v>1.2089810017271158E-2</v>
      </c>
      <c r="D20" s="38">
        <f t="shared" si="8"/>
        <v>4.8359240069084632E-2</v>
      </c>
      <c r="E20" s="3" t="s">
        <v>28</v>
      </c>
    </row>
    <row r="21" spans="1:9" ht="15.5" thickBot="1" x14ac:dyDescent="0.9">
      <c r="A21" s="39" t="s">
        <v>24</v>
      </c>
      <c r="B21" s="40">
        <f>B20*365</f>
        <v>1.7651122625215889</v>
      </c>
      <c r="C21" s="40">
        <f t="shared" ref="C21:D21" si="9">C20*365</f>
        <v>4.4127806563039726</v>
      </c>
      <c r="D21" s="41">
        <f t="shared" si="9"/>
        <v>17.651122625215891</v>
      </c>
      <c r="E21" s="45">
        <f>SUM(B21:D21)</f>
        <v>23.829015544041454</v>
      </c>
    </row>
    <row r="23" spans="1:9" x14ac:dyDescent="0.75">
      <c r="A23" s="42" t="s">
        <v>27</v>
      </c>
      <c r="B23" s="43">
        <f>SUM(B24:B26)</f>
        <v>14000.000000000002</v>
      </c>
      <c r="C23" s="43">
        <f>SUM(C24:C26)</f>
        <v>14000.000000000002</v>
      </c>
      <c r="D23" s="43">
        <f>SUM(D24:D26)</f>
        <v>14000.000000000002</v>
      </c>
    </row>
    <row r="24" spans="1:9" x14ac:dyDescent="0.75">
      <c r="A24" s="32" t="s">
        <v>0</v>
      </c>
      <c r="B24" s="44">
        <f>B6*B18</f>
        <v>1305.6994818652852</v>
      </c>
      <c r="C24" s="34">
        <f>SUM(D20,B20)*B3*B6</f>
        <v>1063.903281519862</v>
      </c>
      <c r="D24" s="34">
        <f>B20*B6*B3</f>
        <v>96.718480138169255</v>
      </c>
    </row>
    <row r="25" spans="1:9" x14ac:dyDescent="0.75">
      <c r="A25" s="32" t="s">
        <v>1</v>
      </c>
      <c r="B25" s="34">
        <f>+C20*C3*C6</f>
        <v>604.49050086355794</v>
      </c>
      <c r="C25" s="44">
        <f>C18*C6</f>
        <v>3264.2487046632127</v>
      </c>
      <c r="D25" s="34">
        <f>SUM(B20:C20)*C6*C3</f>
        <v>846.28670120898107</v>
      </c>
    </row>
    <row r="26" spans="1:9" x14ac:dyDescent="0.75">
      <c r="A26" s="32" t="s">
        <v>2</v>
      </c>
      <c r="B26" s="34">
        <f>+SUM(C20:D20)*D3*D6</f>
        <v>12089.810017271158</v>
      </c>
      <c r="C26" s="34">
        <f>D20*D3*D6</f>
        <v>9671.8480138169271</v>
      </c>
      <c r="D26" s="44">
        <f>D18*D6</f>
        <v>13056.994818652851</v>
      </c>
    </row>
  </sheetData>
  <pageMargins left="0.7" right="0.7" top="0.75" bottom="0.75" header="0.3" footer="0.3"/>
  <pageSetup orientation="portrait" horizontalDpi="4294967292" verticalDpi="4294967292" r:id="rId1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r:id="rId5">
            <anchor moveWithCells="1">
              <from>
                <xdr:col>10</xdr:col>
                <xdr:colOff>34925</xdr:colOff>
                <xdr:row>4</xdr:row>
                <xdr:rowOff>41275</xdr:rowOff>
              </from>
              <to>
                <xdr:col>11</xdr:col>
                <xdr:colOff>657225</xdr:colOff>
                <xdr:row>8</xdr:row>
                <xdr:rowOff>247650</xdr:rowOff>
              </to>
            </anchor>
          </objectPr>
        </oleObject>
      </mc:Choice>
      <mc:Fallback>
        <oleObject shapeId="4097" r:id="rId4"/>
      </mc:Fallback>
    </mc:AlternateContent>
    <mc:AlternateContent xmlns:mc="http://schemas.openxmlformats.org/markup-compatibility/2006">
      <mc:Choice Requires="x14">
        <oleObject shapeId="4098" r:id="rId6">
          <objectPr defaultSize="0" r:id="rId7">
            <anchor moveWithCells="1">
              <from>
                <xdr:col>12</xdr:col>
                <xdr:colOff>111125</xdr:colOff>
                <xdr:row>8</xdr:row>
                <xdr:rowOff>355600</xdr:rowOff>
              </from>
              <to>
                <xdr:col>14</xdr:col>
                <xdr:colOff>723900</xdr:colOff>
                <xdr:row>13</xdr:row>
                <xdr:rowOff>177800</xdr:rowOff>
              </to>
            </anchor>
          </objectPr>
        </oleObject>
      </mc:Choice>
      <mc:Fallback>
        <oleObject shapeId="4098" r:id="rId6"/>
      </mc:Fallback>
    </mc:AlternateContent>
    <mc:AlternateContent xmlns:mc="http://schemas.openxmlformats.org/markup-compatibility/2006">
      <mc:Choice Requires="x14">
        <oleObject shapeId="4099" r:id="rId8">
          <objectPr defaultSize="0" r:id="rId9">
            <anchor moveWithCells="1">
              <from>
                <xdr:col>8</xdr:col>
                <xdr:colOff>41275</xdr:colOff>
                <xdr:row>15</xdr:row>
                <xdr:rowOff>22225</xdr:rowOff>
              </from>
              <to>
                <xdr:col>12</xdr:col>
                <xdr:colOff>301625</xdr:colOff>
                <xdr:row>24</xdr:row>
                <xdr:rowOff>53975</xdr:rowOff>
              </to>
            </anchor>
          </objectPr>
        </oleObject>
      </mc:Choice>
      <mc:Fallback>
        <oleObject shapeId="4099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</vt:lpstr>
      <vt:lpstr>Ex2</vt:lpstr>
    </vt:vector>
  </TitlesOfParts>
  <Company>TU/e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 Gabali</dc:creator>
  <cp:lastModifiedBy>Yossiri A</cp:lastModifiedBy>
  <dcterms:created xsi:type="dcterms:W3CDTF">2012-09-16T21:12:13Z</dcterms:created>
  <dcterms:modified xsi:type="dcterms:W3CDTF">2021-01-24T21:48:58Z</dcterms:modified>
</cp:coreProperties>
</file>