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rinterSettings/printerSettings1.bin" ContentType="application/vnd.openxmlformats-officedocument.spreadsheetml.printerSettings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D:\GoogleDrive\Courses\PCLS MSc\2024H\S5-IM Stochastic\Exercise\"/>
    </mc:Choice>
  </mc:AlternateContent>
  <xr:revisionPtr revIDLastSave="0" documentId="13_ncr:1_{051BF585-51BB-49E5-AA4B-B6612E88F192}" xr6:coauthVersionLast="47" xr6:coauthVersionMax="47" xr10:uidLastSave="{00000000-0000-0000-0000-000000000000}"/>
  <bookViews>
    <workbookView xWindow="-110" yWindow="-110" windowWidth="19420" windowHeight="10080" firstSheet="1" activeTab="1" xr2:uid="{00000000-000D-0000-FFFF-FFFF00000000}"/>
  </bookViews>
  <sheets>
    <sheet name="(s,Q)" sheetId="4" r:id="rId1"/>
    <sheet name="(s,S)" sheetId="6" r:id="rId2"/>
    <sheet name="(R,S)" sheetId="9" r:id="rId3"/>
    <sheet name="(R,s,S)" sheetId="8" r:id="rId4"/>
    <sheet name="All_policies" sheetId="10" r:id="rId5"/>
    <sheet name="fixed shortage cost" sheetId="1" r:id="rId6"/>
    <sheet name="unit shortage cost" sheetId="3" r:id="rId7"/>
    <sheet name="(s,Q) (with Forecast)" sheetId="11" r:id="rId8"/>
  </sheets>
  <definedNames>
    <definedName name="solver_adj" localSheetId="5" hidden="1">'fixed shortage cost'!$B$10</definedName>
    <definedName name="solver_adj" localSheetId="6" hidden="1">'unit shortage cost'!$B$10</definedName>
    <definedName name="solver_cvg" localSheetId="5" hidden="1">0.001</definedName>
    <definedName name="solver_cvg" localSheetId="6" hidden="1">0.0001</definedName>
    <definedName name="solver_drv" localSheetId="5" hidden="1">1</definedName>
    <definedName name="solver_drv" localSheetId="6" hidden="1">1</definedName>
    <definedName name="solver_eng" localSheetId="5" hidden="1">1</definedName>
    <definedName name="solver_eng" localSheetId="6" hidden="1">1</definedName>
    <definedName name="solver_est" localSheetId="5" hidden="1">1</definedName>
    <definedName name="solver_est" localSheetId="6" hidden="1">1</definedName>
    <definedName name="solver_itr" localSheetId="5" hidden="1">100</definedName>
    <definedName name="solver_itr" localSheetId="6" hidden="1">2147483647</definedName>
    <definedName name="solver_lhs1" localSheetId="5" hidden="1">'fixed shortage cost'!$B$10</definedName>
    <definedName name="solver_lhs1" localSheetId="6" hidden="1">'unit shortage cost'!$B$10</definedName>
    <definedName name="solver_lhs2" localSheetId="5" hidden="1">'fixed shortage cost'!$B$10</definedName>
    <definedName name="solver_lhs2" localSheetId="6" hidden="1">'unit shortage cost'!$B$10</definedName>
    <definedName name="solver_lin" localSheetId="5" hidden="1">2</definedName>
    <definedName name="solver_lin" localSheetId="6" hidden="1">2</definedName>
    <definedName name="solver_mip" localSheetId="5" hidden="1">2147483647</definedName>
    <definedName name="solver_mip" localSheetId="6" hidden="1">2147483647</definedName>
    <definedName name="solver_mni" localSheetId="5" hidden="1">30</definedName>
    <definedName name="solver_mni" localSheetId="6" hidden="1">30</definedName>
    <definedName name="solver_mrt" localSheetId="5" hidden="1">0.075</definedName>
    <definedName name="solver_mrt" localSheetId="6" hidden="1">0.075</definedName>
    <definedName name="solver_msl" localSheetId="5" hidden="1">1</definedName>
    <definedName name="solver_msl" localSheetId="6" hidden="1">1</definedName>
    <definedName name="solver_neg" localSheetId="5" hidden="1">1</definedName>
    <definedName name="solver_neg" localSheetId="6" hidden="1">1</definedName>
    <definedName name="solver_nod" localSheetId="5" hidden="1">2147483647</definedName>
    <definedName name="solver_nod" localSheetId="6" hidden="1">2147483647</definedName>
    <definedName name="solver_num" localSheetId="5" hidden="1">1</definedName>
    <definedName name="solver_num" localSheetId="6" hidden="1">1</definedName>
    <definedName name="solver_nwt" localSheetId="5" hidden="1">1</definedName>
    <definedName name="solver_nwt" localSheetId="6" hidden="1">1</definedName>
    <definedName name="solver_opt" localSheetId="5" hidden="1">'fixed shortage cost'!$B$17</definedName>
    <definedName name="solver_opt" localSheetId="6" hidden="1">'unit shortage cost'!$B$19</definedName>
    <definedName name="solver_pre" localSheetId="5" hidden="1">0.000001</definedName>
    <definedName name="solver_pre" localSheetId="6" hidden="1">0.000001</definedName>
    <definedName name="solver_rbv" localSheetId="5" hidden="1">1</definedName>
    <definedName name="solver_rbv" localSheetId="6" hidden="1">1</definedName>
    <definedName name="solver_rel1" localSheetId="5" hidden="1">1</definedName>
    <definedName name="solver_rel1" localSheetId="6" hidden="1">1</definedName>
    <definedName name="solver_rel2" localSheetId="5" hidden="1">3</definedName>
    <definedName name="solver_rel2" localSheetId="6" hidden="1">3</definedName>
    <definedName name="solver_rhs1" localSheetId="5" hidden="1">6</definedName>
    <definedName name="solver_rhs1" localSheetId="6" hidden="1">6</definedName>
    <definedName name="solver_rhs2" localSheetId="5" hidden="1">-6</definedName>
    <definedName name="solver_rhs2" localSheetId="6" hidden="1">-6</definedName>
    <definedName name="solver_rlx" localSheetId="5" hidden="1">1</definedName>
    <definedName name="solver_rlx" localSheetId="6" hidden="1">2</definedName>
    <definedName name="solver_rsd" localSheetId="5" hidden="1">0</definedName>
    <definedName name="solver_rsd" localSheetId="6" hidden="1">0</definedName>
    <definedName name="solver_scl" localSheetId="5" hidden="1">2</definedName>
    <definedName name="solver_scl" localSheetId="6" hidden="1">1</definedName>
    <definedName name="solver_sho" localSheetId="5" hidden="1">2</definedName>
    <definedName name="solver_sho" localSheetId="6" hidden="1">2</definedName>
    <definedName name="solver_ssz" localSheetId="5" hidden="1">100</definedName>
    <definedName name="solver_ssz" localSheetId="6" hidden="1">100</definedName>
    <definedName name="solver_tim" localSheetId="5" hidden="1">100</definedName>
    <definedName name="solver_tim" localSheetId="6" hidden="1">2147483647</definedName>
    <definedName name="solver_tol" localSheetId="5" hidden="1">0.05</definedName>
    <definedName name="solver_tol" localSheetId="6" hidden="1">0.01</definedName>
    <definedName name="solver_typ" localSheetId="5" hidden="1">2</definedName>
    <definedName name="solver_typ" localSheetId="6" hidden="1">2</definedName>
    <definedName name="solver_val" localSheetId="5" hidden="1">0</definedName>
    <definedName name="solver_val" localSheetId="6" hidden="1">0</definedName>
    <definedName name="solver_ver" localSheetId="5" hidden="1">3</definedName>
    <definedName name="solver_ver" localSheetId="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3" i="11" l="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2" i="11"/>
  <c r="B8" i="11"/>
  <c r="B6" i="11"/>
  <c r="B5" i="11"/>
  <c r="B3" i="11"/>
  <c r="B1" i="11"/>
  <c r="C2" i="11" s="1"/>
  <c r="C13" i="11" a="1"/>
  <c r="C13" i="11" s="1"/>
  <c r="B12" i="11"/>
  <c r="C6" i="11"/>
  <c r="G115" i="8"/>
  <c r="G116" i="8"/>
  <c r="G115" i="9"/>
  <c r="G116" i="9"/>
  <c r="D114" i="4"/>
  <c r="D114" i="6" s="1"/>
  <c r="D115" i="4"/>
  <c r="D115" i="6" s="1"/>
  <c r="D115" i="9" l="1"/>
  <c r="D116" i="9"/>
  <c r="D115" i="11"/>
  <c r="D114" i="11"/>
  <c r="B7" i="11"/>
  <c r="H88" i="11" s="1"/>
  <c r="H71" i="11"/>
  <c r="H81" i="11"/>
  <c r="D116" i="8"/>
  <c r="D115" i="8"/>
  <c r="C6" i="4"/>
  <c r="B7" i="4" s="1"/>
  <c r="B7" i="6" s="1"/>
  <c r="A6" i="10"/>
  <c r="A7" i="10"/>
  <c r="A8" i="10"/>
  <c r="A9" i="10"/>
  <c r="F13" i="10" s="1"/>
  <c r="A5" i="10"/>
  <c r="G13" i="10"/>
  <c r="B7" i="9"/>
  <c r="B6" i="9"/>
  <c r="B2" i="9"/>
  <c r="B3" i="9"/>
  <c r="B1" i="9"/>
  <c r="B1" i="8" s="1"/>
  <c r="B4" i="8"/>
  <c r="G17" i="8" s="1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I12" i="9"/>
  <c r="C7" i="9"/>
  <c r="J12" i="8"/>
  <c r="I12" i="8"/>
  <c r="B7" i="8"/>
  <c r="C7" i="8" s="1"/>
  <c r="B6" i="6"/>
  <c r="C6" i="6" s="1"/>
  <c r="B3" i="6"/>
  <c r="B2" i="6"/>
  <c r="B1" i="6"/>
  <c r="I11" i="6"/>
  <c r="H11" i="6"/>
  <c r="H11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9" s="1"/>
  <c r="D106" i="4"/>
  <c r="D107" i="4"/>
  <c r="D108" i="4"/>
  <c r="D109" i="4"/>
  <c r="D110" i="4"/>
  <c r="D111" i="4"/>
  <c r="D112" i="9" s="1"/>
  <c r="D112" i="4"/>
  <c r="D113" i="4"/>
  <c r="D114" i="9" s="1"/>
  <c r="B12" i="4"/>
  <c r="D62" i="4"/>
  <c r="D63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40" i="9" s="1"/>
  <c r="D38" i="4"/>
  <c r="D39" i="9" s="1"/>
  <c r="D37" i="4"/>
  <c r="D38" i="9" s="1"/>
  <c r="D36" i="4"/>
  <c r="D37" i="9" s="1"/>
  <c r="D35" i="4"/>
  <c r="D34" i="4"/>
  <c r="D33" i="4"/>
  <c r="D32" i="4"/>
  <c r="D31" i="4"/>
  <c r="D32" i="9" s="1"/>
  <c r="D30" i="4"/>
  <c r="D29" i="4"/>
  <c r="D30" i="9" s="1"/>
  <c r="D28" i="4"/>
  <c r="D29" i="9" s="1"/>
  <c r="D27" i="4"/>
  <c r="D28" i="9" s="1"/>
  <c r="D26" i="4"/>
  <c r="D27" i="9" s="1"/>
  <c r="D25" i="4"/>
  <c r="D26" i="9" s="1"/>
  <c r="D24" i="4"/>
  <c r="D23" i="4"/>
  <c r="D24" i="9" s="1"/>
  <c r="D22" i="4"/>
  <c r="D21" i="4"/>
  <c r="D22" i="9" s="1"/>
  <c r="D20" i="4"/>
  <c r="D21" i="9" s="1"/>
  <c r="D19" i="4"/>
  <c r="D20" i="9" s="1"/>
  <c r="D18" i="4"/>
  <c r="D17" i="4"/>
  <c r="D18" i="9" s="1"/>
  <c r="D16" i="4"/>
  <c r="D15" i="4"/>
  <c r="D16" i="9" s="1"/>
  <c r="D14" i="4"/>
  <c r="D13" i="4"/>
  <c r="D14" i="9" s="1"/>
  <c r="D12" i="4"/>
  <c r="D13" i="9" s="1"/>
  <c r="H93" i="11" l="1"/>
  <c r="H44" i="11"/>
  <c r="H83" i="11"/>
  <c r="H82" i="11"/>
  <c r="H20" i="11"/>
  <c r="J20" i="11"/>
  <c r="J28" i="11"/>
  <c r="J36" i="11"/>
  <c r="J44" i="11"/>
  <c r="J52" i="11"/>
  <c r="J60" i="11"/>
  <c r="J68" i="11"/>
  <c r="J76" i="11"/>
  <c r="J84" i="11"/>
  <c r="J92" i="11"/>
  <c r="J100" i="11"/>
  <c r="J108" i="11"/>
  <c r="J12" i="11"/>
  <c r="J13" i="11"/>
  <c r="J21" i="11"/>
  <c r="J29" i="11"/>
  <c r="J37" i="11"/>
  <c r="J45" i="11"/>
  <c r="J53" i="11"/>
  <c r="J61" i="11"/>
  <c r="J69" i="11"/>
  <c r="J77" i="11"/>
  <c r="J85" i="11"/>
  <c r="J93" i="11"/>
  <c r="J101" i="11"/>
  <c r="J109" i="11"/>
  <c r="J14" i="11"/>
  <c r="J22" i="11"/>
  <c r="J30" i="11"/>
  <c r="J38" i="11"/>
  <c r="J46" i="11"/>
  <c r="J54" i="11"/>
  <c r="J62" i="11"/>
  <c r="J70" i="11"/>
  <c r="J78" i="11"/>
  <c r="J86" i="11"/>
  <c r="J94" i="11"/>
  <c r="J102" i="11"/>
  <c r="J110" i="11"/>
  <c r="J25" i="11"/>
  <c r="J73" i="11"/>
  <c r="J105" i="11"/>
  <c r="J115" i="11"/>
  <c r="J15" i="11"/>
  <c r="J23" i="11"/>
  <c r="J31" i="11"/>
  <c r="J39" i="11"/>
  <c r="J47" i="11"/>
  <c r="J55" i="11"/>
  <c r="J63" i="11"/>
  <c r="J71" i="11"/>
  <c r="J79" i="11"/>
  <c r="J87" i="11"/>
  <c r="J95" i="11"/>
  <c r="J103" i="11"/>
  <c r="J111" i="11"/>
  <c r="J107" i="11"/>
  <c r="J16" i="11"/>
  <c r="J24" i="11"/>
  <c r="J32" i="11"/>
  <c r="J40" i="11"/>
  <c r="J48" i="11"/>
  <c r="J56" i="11"/>
  <c r="J64" i="11"/>
  <c r="J72" i="11"/>
  <c r="J80" i="11"/>
  <c r="J88" i="11"/>
  <c r="J96" i="11"/>
  <c r="J104" i="11"/>
  <c r="J112" i="11"/>
  <c r="J17" i="11"/>
  <c r="J33" i="11"/>
  <c r="J41" i="11"/>
  <c r="J49" i="11"/>
  <c r="J57" i="11"/>
  <c r="J65" i="11"/>
  <c r="J81" i="11"/>
  <c r="J89" i="11"/>
  <c r="J97" i="11"/>
  <c r="J113" i="11"/>
  <c r="J91" i="11"/>
  <c r="J18" i="11"/>
  <c r="J26" i="11"/>
  <c r="J34" i="11"/>
  <c r="J42" i="11"/>
  <c r="J50" i="11"/>
  <c r="J58" i="11"/>
  <c r="J66" i="11"/>
  <c r="J74" i="11"/>
  <c r="J82" i="11"/>
  <c r="J90" i="11"/>
  <c r="J98" i="11"/>
  <c r="J106" i="11"/>
  <c r="J114" i="11"/>
  <c r="J19" i="11"/>
  <c r="J27" i="11"/>
  <c r="J35" i="11"/>
  <c r="J43" i="11"/>
  <c r="J51" i="11"/>
  <c r="J59" i="11"/>
  <c r="J67" i="11"/>
  <c r="J75" i="11"/>
  <c r="J83" i="11"/>
  <c r="J99" i="11"/>
  <c r="H67" i="11"/>
  <c r="H85" i="11"/>
  <c r="H107" i="11"/>
  <c r="H106" i="11"/>
  <c r="H113" i="11"/>
  <c r="H104" i="11"/>
  <c r="H111" i="11"/>
  <c r="H46" i="11"/>
  <c r="H76" i="11"/>
  <c r="H72" i="11"/>
  <c r="H99" i="11"/>
  <c r="H90" i="11"/>
  <c r="H97" i="11"/>
  <c r="H96" i="11"/>
  <c r="H79" i="11"/>
  <c r="H22" i="11"/>
  <c r="H68" i="11"/>
  <c r="H74" i="11"/>
  <c r="H51" i="11"/>
  <c r="H58" i="11"/>
  <c r="H57" i="11"/>
  <c r="H56" i="11"/>
  <c r="H15" i="11"/>
  <c r="H61" i="11"/>
  <c r="H43" i="11"/>
  <c r="H42" i="11"/>
  <c r="H49" i="11"/>
  <c r="H40" i="11"/>
  <c r="H110" i="11"/>
  <c r="H29" i="11"/>
  <c r="H47" i="11"/>
  <c r="H35" i="11"/>
  <c r="H26" i="11"/>
  <c r="H33" i="11"/>
  <c r="H32" i="11"/>
  <c r="H86" i="11"/>
  <c r="H21" i="11"/>
  <c r="H65" i="11"/>
  <c r="H115" i="11"/>
  <c r="H19" i="11"/>
  <c r="H18" i="11"/>
  <c r="H17" i="11"/>
  <c r="H24" i="11"/>
  <c r="H54" i="11"/>
  <c r="H108" i="11"/>
  <c r="D53" i="11"/>
  <c r="D54" i="9"/>
  <c r="D69" i="11"/>
  <c r="D70" i="9"/>
  <c r="D22" i="11"/>
  <c r="D23" i="9"/>
  <c r="D30" i="11"/>
  <c r="D31" i="9"/>
  <c r="D46" i="11"/>
  <c r="D47" i="9"/>
  <c r="D54" i="11"/>
  <c r="D55" i="9"/>
  <c r="D63" i="11"/>
  <c r="D64" i="9"/>
  <c r="D108" i="11"/>
  <c r="D109" i="9"/>
  <c r="D100" i="11"/>
  <c r="D101" i="9"/>
  <c r="D92" i="11"/>
  <c r="D93" i="9"/>
  <c r="D84" i="11"/>
  <c r="D85" i="9"/>
  <c r="D76" i="11"/>
  <c r="D77" i="9"/>
  <c r="D68" i="11"/>
  <c r="D69" i="9"/>
  <c r="D101" i="11"/>
  <c r="D102" i="9"/>
  <c r="D47" i="11"/>
  <c r="D48" i="9"/>
  <c r="D55" i="11"/>
  <c r="D56" i="9"/>
  <c r="D62" i="11"/>
  <c r="D63" i="9"/>
  <c r="D107" i="11"/>
  <c r="D108" i="9"/>
  <c r="D99" i="11"/>
  <c r="D100" i="9"/>
  <c r="D91" i="11"/>
  <c r="D92" i="9"/>
  <c r="D83" i="11"/>
  <c r="D84" i="9"/>
  <c r="D75" i="11"/>
  <c r="D76" i="9"/>
  <c r="D67" i="11"/>
  <c r="D68" i="9"/>
  <c r="D85" i="11"/>
  <c r="D86" i="9"/>
  <c r="D16" i="11"/>
  <c r="D17" i="9"/>
  <c r="D24" i="11"/>
  <c r="D25" i="9"/>
  <c r="D32" i="11"/>
  <c r="D33" i="9"/>
  <c r="D40" i="11"/>
  <c r="D41" i="9"/>
  <c r="D48" i="11"/>
  <c r="D49" i="9"/>
  <c r="D56" i="11"/>
  <c r="D57" i="9"/>
  <c r="D106" i="11"/>
  <c r="D107" i="9"/>
  <c r="D98" i="11"/>
  <c r="D99" i="9"/>
  <c r="D90" i="11"/>
  <c r="D91" i="9"/>
  <c r="D82" i="11"/>
  <c r="D83" i="9"/>
  <c r="D74" i="11"/>
  <c r="D75" i="9"/>
  <c r="D66" i="11"/>
  <c r="D67" i="9"/>
  <c r="D45" i="11"/>
  <c r="D46" i="9"/>
  <c r="D77" i="11"/>
  <c r="D78" i="9"/>
  <c r="D14" i="11"/>
  <c r="D15" i="9"/>
  <c r="D33" i="11"/>
  <c r="D34" i="9"/>
  <c r="D41" i="11"/>
  <c r="D42" i="9"/>
  <c r="D49" i="11"/>
  <c r="D50" i="9"/>
  <c r="D57" i="11"/>
  <c r="D58" i="9"/>
  <c r="D97" i="11"/>
  <c r="D98" i="9"/>
  <c r="D89" i="11"/>
  <c r="D90" i="9"/>
  <c r="D81" i="11"/>
  <c r="D82" i="9"/>
  <c r="D73" i="11"/>
  <c r="D74" i="9"/>
  <c r="D65" i="11"/>
  <c r="D66" i="9"/>
  <c r="D109" i="11"/>
  <c r="D110" i="9"/>
  <c r="D18" i="11"/>
  <c r="D19" i="9"/>
  <c r="D34" i="11"/>
  <c r="D35" i="9"/>
  <c r="D42" i="11"/>
  <c r="D43" i="9"/>
  <c r="D50" i="11"/>
  <c r="D51" i="9"/>
  <c r="D58" i="11"/>
  <c r="D59" i="9"/>
  <c r="D112" i="11"/>
  <c r="D113" i="9"/>
  <c r="D104" i="11"/>
  <c r="D105" i="9"/>
  <c r="D96" i="11"/>
  <c r="D97" i="9"/>
  <c r="D88" i="11"/>
  <c r="D89" i="9"/>
  <c r="D80" i="11"/>
  <c r="D81" i="9"/>
  <c r="D72" i="11"/>
  <c r="D73" i="9"/>
  <c r="D64" i="11"/>
  <c r="D65" i="9"/>
  <c r="D93" i="11"/>
  <c r="D94" i="9"/>
  <c r="D35" i="11"/>
  <c r="D36" i="9"/>
  <c r="D43" i="11"/>
  <c r="D44" i="9"/>
  <c r="D51" i="11"/>
  <c r="D52" i="9"/>
  <c r="D59" i="11"/>
  <c r="D60" i="9"/>
  <c r="D103" i="11"/>
  <c r="D104" i="9"/>
  <c r="D95" i="11"/>
  <c r="D96" i="9"/>
  <c r="D87" i="11"/>
  <c r="D88" i="9"/>
  <c r="D79" i="11"/>
  <c r="D80" i="9"/>
  <c r="D71" i="11"/>
  <c r="D72" i="9"/>
  <c r="D61" i="11"/>
  <c r="D62" i="9"/>
  <c r="D44" i="11"/>
  <c r="D45" i="9"/>
  <c r="D52" i="11"/>
  <c r="D53" i="9"/>
  <c r="D60" i="11"/>
  <c r="D61" i="9"/>
  <c r="D110" i="11"/>
  <c r="D111" i="9"/>
  <c r="D102" i="11"/>
  <c r="D103" i="9"/>
  <c r="D94" i="11"/>
  <c r="D95" i="9"/>
  <c r="D86" i="11"/>
  <c r="D87" i="9"/>
  <c r="D78" i="11"/>
  <c r="D79" i="9"/>
  <c r="D70" i="11"/>
  <c r="D71" i="9"/>
  <c r="D21" i="8"/>
  <c r="D20" i="11"/>
  <c r="D29" i="8"/>
  <c r="D28" i="11"/>
  <c r="D37" i="8"/>
  <c r="D36" i="11"/>
  <c r="D19" i="6"/>
  <c r="D19" i="11"/>
  <c r="D21" i="6"/>
  <c r="D21" i="11"/>
  <c r="D17" i="6"/>
  <c r="D17" i="11"/>
  <c r="D27" i="6"/>
  <c r="D27" i="11"/>
  <c r="D112" i="8"/>
  <c r="D111" i="11"/>
  <c r="D14" i="8"/>
  <c r="D13" i="11"/>
  <c r="D29" i="6"/>
  <c r="D29" i="11"/>
  <c r="D39" i="8"/>
  <c r="D38" i="11"/>
  <c r="D16" i="8"/>
  <c r="D15" i="11"/>
  <c r="D24" i="8"/>
  <c r="D23" i="11"/>
  <c r="D32" i="8"/>
  <c r="D31" i="11"/>
  <c r="D40" i="8"/>
  <c r="D39" i="11"/>
  <c r="D37" i="6"/>
  <c r="D37" i="11"/>
  <c r="D25" i="6"/>
  <c r="D25" i="11"/>
  <c r="D106" i="8"/>
  <c r="D105" i="11"/>
  <c r="D114" i="8"/>
  <c r="D113" i="11"/>
  <c r="D26" i="6"/>
  <c r="D26" i="11"/>
  <c r="D12" i="6"/>
  <c r="D12" i="11"/>
  <c r="H63" i="11"/>
  <c r="H102" i="11"/>
  <c r="H38" i="11"/>
  <c r="H77" i="11"/>
  <c r="H13" i="11"/>
  <c r="H60" i="11"/>
  <c r="H91" i="11"/>
  <c r="H27" i="11"/>
  <c r="H66" i="11"/>
  <c r="H105" i="11"/>
  <c r="H41" i="11"/>
  <c r="H80" i="11"/>
  <c r="H16" i="11"/>
  <c r="H55" i="11"/>
  <c r="H94" i="11"/>
  <c r="H30" i="11"/>
  <c r="H69" i="11"/>
  <c r="H12" i="11"/>
  <c r="H52" i="11"/>
  <c r="H75" i="11"/>
  <c r="H114" i="11"/>
  <c r="H50" i="11"/>
  <c r="H89" i="11"/>
  <c r="H25" i="11"/>
  <c r="H64" i="11"/>
  <c r="H103" i="11"/>
  <c r="H39" i="11"/>
  <c r="H78" i="11"/>
  <c r="H14" i="11"/>
  <c r="H53" i="11"/>
  <c r="H100" i="11"/>
  <c r="H36" i="11"/>
  <c r="H95" i="11"/>
  <c r="H31" i="11"/>
  <c r="H70" i="11"/>
  <c r="H109" i="11"/>
  <c r="H45" i="11"/>
  <c r="H92" i="11"/>
  <c r="H28" i="11"/>
  <c r="H59" i="11"/>
  <c r="H98" i="11"/>
  <c r="H34" i="11"/>
  <c r="H73" i="11"/>
  <c r="H112" i="11"/>
  <c r="H48" i="11"/>
  <c r="H87" i="11"/>
  <c r="H23" i="11"/>
  <c r="H62" i="11"/>
  <c r="H101" i="11"/>
  <c r="H37" i="11"/>
  <c r="H84" i="11"/>
  <c r="B8" i="9"/>
  <c r="H29" i="6"/>
  <c r="B4" i="10"/>
  <c r="H13" i="4"/>
  <c r="G70" i="8"/>
  <c r="G110" i="8"/>
  <c r="G56" i="8"/>
  <c r="G104" i="8"/>
  <c r="G54" i="8"/>
  <c r="G102" i="8"/>
  <c r="G46" i="8"/>
  <c r="G88" i="8"/>
  <c r="G40" i="8"/>
  <c r="G86" i="8"/>
  <c r="G38" i="8"/>
  <c r="G78" i="8"/>
  <c r="G22" i="8"/>
  <c r="G72" i="8"/>
  <c r="B2" i="8"/>
  <c r="G112" i="8"/>
  <c r="G80" i="8"/>
  <c r="G48" i="8"/>
  <c r="G16" i="8"/>
  <c r="G14" i="8"/>
  <c r="G96" i="8"/>
  <c r="G64" i="8"/>
  <c r="G32" i="8"/>
  <c r="G94" i="8"/>
  <c r="G62" i="8"/>
  <c r="G30" i="8"/>
  <c r="G24" i="8"/>
  <c r="D109" i="8"/>
  <c r="D42" i="8"/>
  <c r="D50" i="8"/>
  <c r="D58" i="8"/>
  <c r="D108" i="8"/>
  <c r="D59" i="8"/>
  <c r="D45" i="8"/>
  <c r="D61" i="8"/>
  <c r="D113" i="8"/>
  <c r="D105" i="8"/>
  <c r="D97" i="8"/>
  <c r="D89" i="8"/>
  <c r="D81" i="8"/>
  <c r="D73" i="8"/>
  <c r="D65" i="8"/>
  <c r="D45" i="6"/>
  <c r="D53" i="6"/>
  <c r="D61" i="6"/>
  <c r="D47" i="8"/>
  <c r="D55" i="8"/>
  <c r="D64" i="8"/>
  <c r="D111" i="8"/>
  <c r="D107" i="8"/>
  <c r="D48" i="8"/>
  <c r="D56" i="8"/>
  <c r="D63" i="8"/>
  <c r="D110" i="8"/>
  <c r="G111" i="8"/>
  <c r="G103" i="8"/>
  <c r="G95" i="8"/>
  <c r="G87" i="8"/>
  <c r="G79" i="8"/>
  <c r="G71" i="8"/>
  <c r="G63" i="8"/>
  <c r="G55" i="8"/>
  <c r="G47" i="8"/>
  <c r="G39" i="8"/>
  <c r="G31" i="8"/>
  <c r="G23" i="8"/>
  <c r="G15" i="8"/>
  <c r="G109" i="8"/>
  <c r="G101" i="8"/>
  <c r="G93" i="8"/>
  <c r="G85" i="8"/>
  <c r="G77" i="8"/>
  <c r="G69" i="8"/>
  <c r="G61" i="8"/>
  <c r="G53" i="8"/>
  <c r="G45" i="8"/>
  <c r="G37" i="8"/>
  <c r="G29" i="8"/>
  <c r="G21" i="8"/>
  <c r="G108" i="8"/>
  <c r="G100" i="8"/>
  <c r="G92" i="8"/>
  <c r="G84" i="8"/>
  <c r="G76" i="8"/>
  <c r="G68" i="8"/>
  <c r="G60" i="8"/>
  <c r="G52" i="8"/>
  <c r="G44" i="8"/>
  <c r="G36" i="8"/>
  <c r="G28" i="8"/>
  <c r="G20" i="8"/>
  <c r="G13" i="8"/>
  <c r="G107" i="8"/>
  <c r="G99" i="8"/>
  <c r="G91" i="8"/>
  <c r="G83" i="8"/>
  <c r="G75" i="8"/>
  <c r="G67" i="8"/>
  <c r="G59" i="8"/>
  <c r="G51" i="8"/>
  <c r="G43" i="8"/>
  <c r="G35" i="8"/>
  <c r="G27" i="8"/>
  <c r="G19" i="8"/>
  <c r="G114" i="8"/>
  <c r="G106" i="8"/>
  <c r="G98" i="8"/>
  <c r="G90" i="8"/>
  <c r="G82" i="8"/>
  <c r="G74" i="8"/>
  <c r="G66" i="8"/>
  <c r="G58" i="8"/>
  <c r="G50" i="8"/>
  <c r="G42" i="8"/>
  <c r="G34" i="8"/>
  <c r="G26" i="8"/>
  <c r="G18" i="8"/>
  <c r="G113" i="8"/>
  <c r="G105" i="8"/>
  <c r="G97" i="8"/>
  <c r="G89" i="8"/>
  <c r="G81" i="8"/>
  <c r="G73" i="8"/>
  <c r="G65" i="8"/>
  <c r="G57" i="8"/>
  <c r="G49" i="8"/>
  <c r="G41" i="8"/>
  <c r="G33" i="8"/>
  <c r="G25" i="8"/>
  <c r="B13" i="9"/>
  <c r="B3" i="8"/>
  <c r="B6" i="8"/>
  <c r="B13" i="8" s="1"/>
  <c r="D20" i="8"/>
  <c r="D26" i="8"/>
  <c r="D22" i="8"/>
  <c r="D28" i="8"/>
  <c r="D30" i="8"/>
  <c r="D38" i="8"/>
  <c r="D18" i="8"/>
  <c r="D22" i="6"/>
  <c r="D23" i="8"/>
  <c r="D97" i="6"/>
  <c r="D98" i="8"/>
  <c r="D24" i="6"/>
  <c r="D25" i="8"/>
  <c r="D73" i="6"/>
  <c r="D74" i="8"/>
  <c r="D40" i="6"/>
  <c r="D41" i="8"/>
  <c r="D16" i="6"/>
  <c r="D17" i="8"/>
  <c r="D48" i="6"/>
  <c r="D49" i="8"/>
  <c r="D18" i="6"/>
  <c r="D19" i="8"/>
  <c r="D14" i="6"/>
  <c r="D15" i="8"/>
  <c r="D89" i="6"/>
  <c r="D90" i="8"/>
  <c r="D32" i="6"/>
  <c r="D33" i="8"/>
  <c r="D30" i="6"/>
  <c r="D31" i="8"/>
  <c r="D81" i="6"/>
  <c r="D82" i="8"/>
  <c r="D56" i="6"/>
  <c r="D57" i="8"/>
  <c r="D103" i="6"/>
  <c r="D104" i="8"/>
  <c r="D95" i="6"/>
  <c r="D96" i="8"/>
  <c r="D87" i="6"/>
  <c r="D88" i="8"/>
  <c r="D79" i="6"/>
  <c r="D80" i="8"/>
  <c r="D71" i="6"/>
  <c r="D72" i="8"/>
  <c r="D33" i="6"/>
  <c r="D34" i="8"/>
  <c r="D102" i="6"/>
  <c r="D103" i="8"/>
  <c r="D94" i="6"/>
  <c r="D95" i="8"/>
  <c r="D86" i="6"/>
  <c r="D87" i="8"/>
  <c r="D78" i="6"/>
  <c r="D79" i="8"/>
  <c r="D70" i="6"/>
  <c r="D71" i="8"/>
  <c r="D13" i="8"/>
  <c r="D46" i="8"/>
  <c r="D34" i="6"/>
  <c r="D35" i="8"/>
  <c r="D42" i="6"/>
  <c r="D43" i="8"/>
  <c r="D50" i="6"/>
  <c r="D51" i="8"/>
  <c r="D101" i="6"/>
  <c r="D102" i="8"/>
  <c r="D85" i="6"/>
  <c r="D86" i="8"/>
  <c r="D77" i="6"/>
  <c r="D78" i="8"/>
  <c r="D69" i="6"/>
  <c r="D70" i="8"/>
  <c r="D35" i="6"/>
  <c r="D36" i="8"/>
  <c r="D43" i="6"/>
  <c r="D44" i="8"/>
  <c r="D51" i="6"/>
  <c r="D52" i="8"/>
  <c r="D59" i="6"/>
  <c r="D60" i="8"/>
  <c r="D100" i="6"/>
  <c r="D101" i="8"/>
  <c r="D92" i="6"/>
  <c r="D93" i="8"/>
  <c r="D84" i="6"/>
  <c r="D85" i="8"/>
  <c r="D76" i="6"/>
  <c r="D77" i="8"/>
  <c r="D68" i="6"/>
  <c r="D69" i="8"/>
  <c r="D52" i="6"/>
  <c r="D53" i="8"/>
  <c r="D99" i="6"/>
  <c r="D100" i="8"/>
  <c r="D91" i="6"/>
  <c r="D92" i="8"/>
  <c r="D83" i="6"/>
  <c r="D84" i="8"/>
  <c r="D75" i="6"/>
  <c r="D76" i="8"/>
  <c r="D67" i="6"/>
  <c r="D68" i="8"/>
  <c r="D54" i="8"/>
  <c r="D93" i="6"/>
  <c r="D94" i="8"/>
  <c r="D98" i="6"/>
  <c r="D99" i="8"/>
  <c r="D90" i="6"/>
  <c r="D91" i="8"/>
  <c r="D82" i="6"/>
  <c r="D83" i="8"/>
  <c r="D74" i="6"/>
  <c r="D75" i="8"/>
  <c r="D66" i="6"/>
  <c r="D67" i="8"/>
  <c r="D65" i="6"/>
  <c r="D66" i="8"/>
  <c r="D27" i="8"/>
  <c r="D62" i="8"/>
  <c r="D23" i="6"/>
  <c r="D39" i="6"/>
  <c r="D55" i="6"/>
  <c r="D104" i="6"/>
  <c r="D88" i="6"/>
  <c r="D72" i="6"/>
  <c r="D13" i="6"/>
  <c r="D15" i="6"/>
  <c r="D31" i="6"/>
  <c r="D47" i="6"/>
  <c r="D62" i="6"/>
  <c r="D112" i="6"/>
  <c r="D96" i="6"/>
  <c r="D80" i="6"/>
  <c r="D64" i="6"/>
  <c r="D20" i="6"/>
  <c r="D28" i="6"/>
  <c r="D36" i="6"/>
  <c r="D44" i="6"/>
  <c r="D111" i="6"/>
  <c r="D49" i="6"/>
  <c r="D110" i="6"/>
  <c r="D41" i="6"/>
  <c r="D57" i="6"/>
  <c r="D58" i="6"/>
  <c r="D109" i="6"/>
  <c r="D108" i="6"/>
  <c r="D60" i="6"/>
  <c r="D107" i="6"/>
  <c r="D106" i="6"/>
  <c r="D38" i="6"/>
  <c r="D46" i="6"/>
  <c r="D54" i="6"/>
  <c r="D63" i="6"/>
  <c r="D113" i="6"/>
  <c r="D105" i="6"/>
  <c r="B5" i="6"/>
  <c r="B12" i="6" s="1"/>
  <c r="H53" i="4"/>
  <c r="H21" i="4"/>
  <c r="H60" i="4"/>
  <c r="H52" i="4"/>
  <c r="H44" i="4"/>
  <c r="H36" i="4"/>
  <c r="H28" i="4"/>
  <c r="H20" i="4"/>
  <c r="H45" i="4"/>
  <c r="H29" i="4"/>
  <c r="H59" i="4"/>
  <c r="H51" i="4"/>
  <c r="H43" i="4"/>
  <c r="H35" i="4"/>
  <c r="H27" i="4"/>
  <c r="H19" i="4"/>
  <c r="H50" i="4"/>
  <c r="H34" i="4"/>
  <c r="H57" i="4"/>
  <c r="H49" i="4"/>
  <c r="H41" i="4"/>
  <c r="H33" i="4"/>
  <c r="H25" i="4"/>
  <c r="H17" i="4"/>
  <c r="H58" i="4"/>
  <c r="H42" i="4"/>
  <c r="H18" i="4"/>
  <c r="H12" i="4"/>
  <c r="H56" i="4"/>
  <c r="H48" i="4"/>
  <c r="H40" i="4"/>
  <c r="H32" i="4"/>
  <c r="H24" i="4"/>
  <c r="H16" i="4"/>
  <c r="H26" i="4"/>
  <c r="H63" i="4"/>
  <c r="H55" i="4"/>
  <c r="H47" i="4"/>
  <c r="H39" i="4"/>
  <c r="H31" i="4"/>
  <c r="H23" i="4"/>
  <c r="H15" i="4"/>
  <c r="H62" i="4"/>
  <c r="H54" i="4"/>
  <c r="H46" i="4"/>
  <c r="H38" i="4"/>
  <c r="H30" i="4"/>
  <c r="H22" i="4"/>
  <c r="H14" i="4"/>
  <c r="H61" i="4"/>
  <c r="H37" i="4"/>
  <c r="E12" i="4"/>
  <c r="E12" i="6" l="1"/>
  <c r="C14" i="10" s="1"/>
  <c r="D4" i="10"/>
  <c r="B8" i="8"/>
  <c r="I18" i="8" s="1"/>
  <c r="I14" i="9"/>
  <c r="E13" i="9"/>
  <c r="B14" i="10"/>
  <c r="G115" i="10"/>
  <c r="G107" i="10"/>
  <c r="G99" i="10"/>
  <c r="G91" i="10"/>
  <c r="G83" i="10"/>
  <c r="G75" i="10"/>
  <c r="G67" i="10"/>
  <c r="G62" i="10"/>
  <c r="G58" i="10"/>
  <c r="G54" i="10"/>
  <c r="G50" i="10"/>
  <c r="G46" i="10"/>
  <c r="G114" i="10"/>
  <c r="G106" i="10"/>
  <c r="G98" i="10"/>
  <c r="G90" i="10"/>
  <c r="G82" i="10"/>
  <c r="G74" i="10"/>
  <c r="G66" i="10"/>
  <c r="G113" i="10"/>
  <c r="G105" i="10"/>
  <c r="G97" i="10"/>
  <c r="G89" i="10"/>
  <c r="G81" i="10"/>
  <c r="G73" i="10"/>
  <c r="G65" i="10"/>
  <c r="G61" i="10"/>
  <c r="G57" i="10"/>
  <c r="G53" i="10"/>
  <c r="G49" i="10"/>
  <c r="G45" i="10"/>
  <c r="G112" i="10"/>
  <c r="G104" i="10"/>
  <c r="G96" i="10"/>
  <c r="G88" i="10"/>
  <c r="G80" i="10"/>
  <c r="G72" i="10"/>
  <c r="G111" i="10"/>
  <c r="G103" i="10"/>
  <c r="G95" i="10"/>
  <c r="G87" i="10"/>
  <c r="G79" i="10"/>
  <c r="G71" i="10"/>
  <c r="G64" i="10"/>
  <c r="G60" i="10"/>
  <c r="G56" i="10"/>
  <c r="G52" i="10"/>
  <c r="G48" i="10"/>
  <c r="G44" i="10"/>
  <c r="G109" i="10"/>
  <c r="G101" i="10"/>
  <c r="G93" i="10"/>
  <c r="G85" i="10"/>
  <c r="G77" i="10"/>
  <c r="G69" i="10"/>
  <c r="G63" i="10"/>
  <c r="G59" i="10"/>
  <c r="G55" i="10"/>
  <c r="G51" i="10"/>
  <c r="G47" i="10"/>
  <c r="G86" i="10"/>
  <c r="G40" i="10"/>
  <c r="G36" i="10"/>
  <c r="G32" i="10"/>
  <c r="G28" i="10"/>
  <c r="G24" i="10"/>
  <c r="G20" i="10"/>
  <c r="G16" i="10"/>
  <c r="G100" i="10"/>
  <c r="G68" i="10"/>
  <c r="G110" i="10"/>
  <c r="G78" i="10"/>
  <c r="G39" i="10"/>
  <c r="G35" i="10"/>
  <c r="G31" i="10"/>
  <c r="G27" i="10"/>
  <c r="G23" i="10"/>
  <c r="G19" i="10"/>
  <c r="G15" i="10"/>
  <c r="G92" i="10"/>
  <c r="G102" i="10"/>
  <c r="G70" i="10"/>
  <c r="G42" i="10"/>
  <c r="G38" i="10"/>
  <c r="G34" i="10"/>
  <c r="G30" i="10"/>
  <c r="G26" i="10"/>
  <c r="G22" i="10"/>
  <c r="G18" i="10"/>
  <c r="G14" i="10"/>
  <c r="G84" i="10"/>
  <c r="G94" i="10"/>
  <c r="G41" i="10"/>
  <c r="G37" i="10"/>
  <c r="G33" i="10"/>
  <c r="G29" i="10"/>
  <c r="G25" i="10"/>
  <c r="G21" i="10"/>
  <c r="G17" i="10"/>
  <c r="G108" i="10"/>
  <c r="G76" i="10"/>
  <c r="G43" i="10"/>
  <c r="I51" i="9"/>
  <c r="I36" i="9"/>
  <c r="I23" i="9"/>
  <c r="I55" i="9"/>
  <c r="I58" i="9"/>
  <c r="I49" i="9"/>
  <c r="I54" i="9"/>
  <c r="I40" i="9"/>
  <c r="I22" i="9"/>
  <c r="I27" i="9"/>
  <c r="I59" i="9"/>
  <c r="I19" i="9"/>
  <c r="I53" i="9"/>
  <c r="I62" i="9"/>
  <c r="I44" i="9"/>
  <c r="I15" i="9"/>
  <c r="I63" i="9"/>
  <c r="I34" i="9"/>
  <c r="I46" i="9"/>
  <c r="I18" i="9"/>
  <c r="I35" i="9"/>
  <c r="I20" i="9"/>
  <c r="I29" i="9"/>
  <c r="I61" i="9"/>
  <c r="I17" i="9"/>
  <c r="I52" i="9"/>
  <c r="I50" i="9"/>
  <c r="I45" i="9"/>
  <c r="I25" i="9"/>
  <c r="I48" i="9"/>
  <c r="I39" i="9"/>
  <c r="I21" i="9"/>
  <c r="I33" i="9"/>
  <c r="I64" i="9"/>
  <c r="I24" i="9"/>
  <c r="I56" i="9"/>
  <c r="I13" i="9"/>
  <c r="I43" i="9"/>
  <c r="I38" i="9"/>
  <c r="I37" i="9"/>
  <c r="I26" i="9"/>
  <c r="I28" i="9"/>
  <c r="I60" i="9"/>
  <c r="I31" i="9"/>
  <c r="I57" i="9"/>
  <c r="I47" i="9"/>
  <c r="I42" i="9"/>
  <c r="I41" i="9"/>
  <c r="I30" i="9"/>
  <c r="I32" i="9"/>
  <c r="I16" i="9"/>
  <c r="E13" i="8"/>
  <c r="H40" i="6"/>
  <c r="H49" i="6"/>
  <c r="H61" i="6"/>
  <c r="H51" i="6"/>
  <c r="H62" i="6"/>
  <c r="H18" i="6"/>
  <c r="B8" i="6"/>
  <c r="H30" i="6"/>
  <c r="H39" i="6"/>
  <c r="H23" i="6"/>
  <c r="H32" i="6"/>
  <c r="H43" i="6"/>
  <c r="H54" i="6"/>
  <c r="H19" i="6"/>
  <c r="H41" i="6"/>
  <c r="H45" i="6"/>
  <c r="H24" i="6"/>
  <c r="H35" i="6"/>
  <c r="H46" i="6"/>
  <c r="H56" i="6"/>
  <c r="H22" i="6"/>
  <c r="H63" i="6"/>
  <c r="H25" i="6"/>
  <c r="H37" i="6"/>
  <c r="H47" i="6"/>
  <c r="H57" i="6"/>
  <c r="H13" i="6"/>
  <c r="H31" i="6"/>
  <c r="H53" i="6"/>
  <c r="H16" i="6"/>
  <c r="H17" i="6"/>
  <c r="H33" i="6"/>
  <c r="H55" i="6"/>
  <c r="H20" i="6"/>
  <c r="H27" i="6"/>
  <c r="H38" i="6"/>
  <c r="H48" i="6"/>
  <c r="H59" i="6"/>
  <c r="H12" i="6"/>
  <c r="H26" i="6"/>
  <c r="H34" i="6"/>
  <c r="H42" i="6"/>
  <c r="H50" i="6"/>
  <c r="H58" i="6"/>
  <c r="H21" i="6"/>
  <c r="H28" i="6"/>
  <c r="H36" i="6"/>
  <c r="H44" i="6"/>
  <c r="H52" i="6"/>
  <c r="H60" i="6"/>
  <c r="H15" i="6"/>
  <c r="H14" i="6"/>
  <c r="B13" i="4"/>
  <c r="B13" i="6" l="1"/>
  <c r="B14" i="9"/>
  <c r="I36" i="8"/>
  <c r="I59" i="8"/>
  <c r="I61" i="8"/>
  <c r="I27" i="8"/>
  <c r="I37" i="8"/>
  <c r="I15" i="8"/>
  <c r="I26" i="8"/>
  <c r="I17" i="8"/>
  <c r="I64" i="8"/>
  <c r="I19" i="8"/>
  <c r="I55" i="8"/>
  <c r="I42" i="8"/>
  <c r="I34" i="8"/>
  <c r="B9" i="8"/>
  <c r="J52" i="8" s="1"/>
  <c r="I22" i="8"/>
  <c r="I28" i="8"/>
  <c r="I13" i="8"/>
  <c r="I35" i="8"/>
  <c r="I49" i="8"/>
  <c r="I51" i="8"/>
  <c r="I56" i="8"/>
  <c r="I43" i="8"/>
  <c r="I33" i="8"/>
  <c r="I54" i="8"/>
  <c r="I32" i="8"/>
  <c r="I40" i="8"/>
  <c r="I50" i="8"/>
  <c r="I62" i="8"/>
  <c r="I30" i="8"/>
  <c r="I45" i="8"/>
  <c r="I47" i="8"/>
  <c r="I16" i="8"/>
  <c r="I46" i="8"/>
  <c r="I41" i="8"/>
  <c r="I53" i="8"/>
  <c r="I20" i="8"/>
  <c r="I21" i="8"/>
  <c r="I38" i="8"/>
  <c r="I63" i="8"/>
  <c r="I23" i="8"/>
  <c r="I44" i="8"/>
  <c r="I58" i="8"/>
  <c r="I24" i="8"/>
  <c r="I48" i="8"/>
  <c r="I31" i="8"/>
  <c r="I14" i="8"/>
  <c r="I57" i="8"/>
  <c r="I39" i="8"/>
  <c r="I60" i="8"/>
  <c r="I25" i="8"/>
  <c r="I52" i="8"/>
  <c r="I29" i="8"/>
  <c r="I45" i="6"/>
  <c r="C4" i="10"/>
  <c r="D14" i="10"/>
  <c r="I87" i="6"/>
  <c r="I59" i="6"/>
  <c r="E14" i="10"/>
  <c r="I51" i="6"/>
  <c r="I37" i="6"/>
  <c r="I92" i="6"/>
  <c r="I34" i="6"/>
  <c r="I98" i="6"/>
  <c r="I90" i="6"/>
  <c r="I84" i="6"/>
  <c r="I26" i="6"/>
  <c r="I28" i="6"/>
  <c r="I73" i="6"/>
  <c r="I23" i="6"/>
  <c r="I62" i="6"/>
  <c r="I20" i="6"/>
  <c r="I48" i="6"/>
  <c r="I101" i="6"/>
  <c r="I65" i="6"/>
  <c r="I112" i="6"/>
  <c r="B14" i="8"/>
  <c r="I40" i="6"/>
  <c r="I15" i="6"/>
  <c r="I93" i="6"/>
  <c r="I82" i="6"/>
  <c r="I21" i="6"/>
  <c r="I68" i="6"/>
  <c r="I99" i="6"/>
  <c r="I35" i="6"/>
  <c r="I74" i="6"/>
  <c r="I113" i="6"/>
  <c r="I49" i="6"/>
  <c r="I88" i="6"/>
  <c r="I24" i="6"/>
  <c r="I63" i="6"/>
  <c r="I102" i="6"/>
  <c r="I38" i="6"/>
  <c r="I77" i="6"/>
  <c r="I13" i="6"/>
  <c r="I104" i="6"/>
  <c r="I79" i="6"/>
  <c r="I54" i="6"/>
  <c r="I29" i="6"/>
  <c r="I43" i="6"/>
  <c r="I91" i="6"/>
  <c r="I27" i="6"/>
  <c r="I66" i="6"/>
  <c r="I105" i="6"/>
  <c r="I41" i="6"/>
  <c r="I80" i="6"/>
  <c r="I16" i="6"/>
  <c r="I55" i="6"/>
  <c r="I94" i="6"/>
  <c r="I30" i="6"/>
  <c r="I69" i="6"/>
  <c r="I52" i="6"/>
  <c r="I83" i="6"/>
  <c r="I19" i="6"/>
  <c r="I58" i="6"/>
  <c r="I97" i="6"/>
  <c r="I33" i="6"/>
  <c r="I72" i="6"/>
  <c r="I111" i="6"/>
  <c r="I47" i="6"/>
  <c r="I86" i="6"/>
  <c r="I22" i="6"/>
  <c r="I61" i="6"/>
  <c r="I76" i="6"/>
  <c r="I18" i="6"/>
  <c r="I32" i="6"/>
  <c r="I110" i="6"/>
  <c r="I46" i="6"/>
  <c r="I60" i="6"/>
  <c r="I108" i="6"/>
  <c r="I44" i="6"/>
  <c r="I75" i="6"/>
  <c r="I12" i="6"/>
  <c r="I50" i="6"/>
  <c r="I89" i="6"/>
  <c r="I25" i="6"/>
  <c r="I64" i="6"/>
  <c r="I103" i="6"/>
  <c r="I39" i="6"/>
  <c r="I78" i="6"/>
  <c r="I14" i="6"/>
  <c r="I53" i="6"/>
  <c r="I107" i="6"/>
  <c r="I57" i="6"/>
  <c r="I96" i="6"/>
  <c r="I71" i="6"/>
  <c r="I85" i="6"/>
  <c r="I100" i="6"/>
  <c r="I36" i="6"/>
  <c r="I67" i="6"/>
  <c r="I106" i="6"/>
  <c r="I42" i="6"/>
  <c r="I81" i="6"/>
  <c r="I17" i="6"/>
  <c r="I56" i="6"/>
  <c r="I95" i="6"/>
  <c r="I31" i="6"/>
  <c r="I70" i="6"/>
  <c r="I109" i="6"/>
  <c r="J66" i="8" l="1"/>
  <c r="J29" i="8"/>
  <c r="J37" i="8"/>
  <c r="E4" i="10"/>
  <c r="J106" i="8"/>
  <c r="J101" i="8"/>
  <c r="J79" i="8"/>
  <c r="J27" i="8"/>
  <c r="J112" i="8"/>
  <c r="J94" i="8"/>
  <c r="J42" i="8"/>
  <c r="J62" i="8"/>
  <c r="J59" i="8"/>
  <c r="J21" i="8"/>
  <c r="J84" i="8"/>
  <c r="J96" i="8"/>
  <c r="J35" i="8"/>
  <c r="J31" i="8"/>
  <c r="J68" i="8"/>
  <c r="J70" i="8"/>
  <c r="J100" i="8"/>
  <c r="J46" i="8"/>
  <c r="J53" i="8"/>
  <c r="J32" i="8"/>
  <c r="J82" i="8"/>
  <c r="J16" i="8"/>
  <c r="J73" i="8"/>
  <c r="J93" i="8"/>
  <c r="J60" i="8"/>
  <c r="J87" i="8"/>
  <c r="J18" i="8"/>
  <c r="J48" i="8"/>
  <c r="J103" i="8"/>
  <c r="J49" i="8"/>
  <c r="J76" i="8"/>
  <c r="J110" i="8"/>
  <c r="J22" i="8"/>
  <c r="J74" i="8"/>
  <c r="J98" i="8"/>
  <c r="J39" i="8"/>
  <c r="J51" i="8"/>
  <c r="J85" i="8"/>
  <c r="J91" i="8"/>
  <c r="J109" i="8"/>
  <c r="J88" i="8"/>
  <c r="J26" i="8"/>
  <c r="J56" i="8"/>
  <c r="J104" i="8"/>
  <c r="J57" i="8"/>
  <c r="J77" i="8"/>
  <c r="J15" i="8"/>
  <c r="J61" i="8"/>
  <c r="J83" i="8"/>
  <c r="J24" i="8"/>
  <c r="J45" i="8"/>
  <c r="J20" i="8"/>
  <c r="J97" i="8"/>
  <c r="J50" i="8"/>
  <c r="J63" i="8"/>
  <c r="J47" i="8"/>
  <c r="J80" i="8"/>
  <c r="J34" i="8"/>
  <c r="J54" i="8"/>
  <c r="J95" i="8"/>
  <c r="J19" i="8"/>
  <c r="J69" i="8"/>
  <c r="J111" i="8"/>
  <c r="J30" i="8"/>
  <c r="J75" i="8"/>
  <c r="J108" i="8"/>
  <c r="J14" i="8"/>
  <c r="J89" i="8"/>
  <c r="J71" i="8"/>
  <c r="J43" i="8"/>
  <c r="J107" i="8"/>
  <c r="J72" i="8"/>
  <c r="J114" i="8"/>
  <c r="J58" i="8"/>
  <c r="J86" i="8"/>
  <c r="J17" i="8"/>
  <c r="J40" i="8"/>
  <c r="J102" i="8"/>
  <c r="J44" i="8"/>
  <c r="J67" i="8"/>
  <c r="J99" i="8"/>
  <c r="J28" i="8"/>
  <c r="J25" i="8"/>
  <c r="J113" i="8"/>
  <c r="J36" i="8"/>
  <c r="J64" i="8"/>
  <c r="J105" i="8"/>
  <c r="J13" i="8"/>
  <c r="J78" i="8"/>
  <c r="J23" i="8"/>
  <c r="J38" i="8"/>
  <c r="J92" i="8"/>
  <c r="J41" i="8"/>
  <c r="J55" i="8"/>
  <c r="J90" i="8"/>
  <c r="J33" i="8"/>
  <c r="J65" i="8"/>
  <c r="J81" i="8"/>
  <c r="B11" i="3" l="1"/>
  <c r="B13" i="3" s="1"/>
  <c r="B14" i="1"/>
  <c r="B15" i="1" s="1"/>
  <c r="B11" i="1"/>
  <c r="B13" i="1" s="1"/>
  <c r="B12" i="3" l="1"/>
  <c r="B12" i="1"/>
  <c r="B15" i="3" l="1"/>
  <c r="B14" i="3"/>
  <c r="B16" i="3" l="1"/>
  <c r="B17" i="3" s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20" i="1"/>
  <c r="B23" i="3" l="1"/>
  <c r="G23" i="3" s="1"/>
  <c r="B24" i="3"/>
  <c r="G24" i="3" s="1"/>
  <c r="B25" i="3"/>
  <c r="G25" i="3" s="1"/>
  <c r="B26" i="3"/>
  <c r="G26" i="3" s="1"/>
  <c r="B27" i="3"/>
  <c r="G27" i="3" s="1"/>
  <c r="B28" i="3"/>
  <c r="G28" i="3" s="1"/>
  <c r="B29" i="3"/>
  <c r="G29" i="3" s="1"/>
  <c r="B30" i="3"/>
  <c r="G30" i="3" s="1"/>
  <c r="B31" i="3"/>
  <c r="G31" i="3" s="1"/>
  <c r="B32" i="3"/>
  <c r="G32" i="3" s="1"/>
  <c r="B33" i="3"/>
  <c r="G33" i="3" s="1"/>
  <c r="B34" i="3"/>
  <c r="G34" i="3" s="1"/>
  <c r="B35" i="3"/>
  <c r="G35" i="3" s="1"/>
  <c r="B36" i="3"/>
  <c r="G36" i="3" s="1"/>
  <c r="B37" i="3"/>
  <c r="G37" i="3" s="1"/>
  <c r="B38" i="3"/>
  <c r="G38" i="3" s="1"/>
  <c r="B39" i="3"/>
  <c r="G39" i="3" s="1"/>
  <c r="B40" i="3"/>
  <c r="G40" i="3" s="1"/>
  <c r="B41" i="3"/>
  <c r="G41" i="3" s="1"/>
  <c r="B42" i="3"/>
  <c r="G42" i="3" s="1"/>
  <c r="B43" i="3"/>
  <c r="G43" i="3" s="1"/>
  <c r="B44" i="3"/>
  <c r="G44" i="3" s="1"/>
  <c r="B45" i="3"/>
  <c r="G45" i="3" s="1"/>
  <c r="B46" i="3"/>
  <c r="G46" i="3" s="1"/>
  <c r="B47" i="3"/>
  <c r="G47" i="3" s="1"/>
  <c r="B48" i="3"/>
  <c r="G48" i="3" s="1"/>
  <c r="B49" i="3"/>
  <c r="G49" i="3" s="1"/>
  <c r="B50" i="3"/>
  <c r="G50" i="3" s="1"/>
  <c r="B51" i="3"/>
  <c r="G51" i="3" s="1"/>
  <c r="B52" i="3"/>
  <c r="G52" i="3" s="1"/>
  <c r="B53" i="3"/>
  <c r="G53" i="3" s="1"/>
  <c r="B54" i="3"/>
  <c r="G54" i="3" s="1"/>
  <c r="B55" i="3"/>
  <c r="G55" i="3" s="1"/>
  <c r="B56" i="3"/>
  <c r="G56" i="3" s="1"/>
  <c r="B57" i="3"/>
  <c r="G57" i="3" s="1"/>
  <c r="B58" i="3"/>
  <c r="G58" i="3" s="1"/>
  <c r="B59" i="3"/>
  <c r="G59" i="3" s="1"/>
  <c r="B60" i="3"/>
  <c r="G60" i="3" s="1"/>
  <c r="B61" i="3"/>
  <c r="G61" i="3" s="1"/>
  <c r="B62" i="3"/>
  <c r="G62" i="3" s="1"/>
  <c r="B63" i="3"/>
  <c r="G63" i="3" s="1"/>
  <c r="B64" i="3"/>
  <c r="G64" i="3" s="1"/>
  <c r="B65" i="3"/>
  <c r="G65" i="3" s="1"/>
  <c r="B66" i="3"/>
  <c r="G66" i="3" s="1"/>
  <c r="B67" i="3"/>
  <c r="G67" i="3" s="1"/>
  <c r="B68" i="3"/>
  <c r="G68" i="3" s="1"/>
  <c r="B69" i="3"/>
  <c r="G69" i="3" s="1"/>
  <c r="B70" i="3"/>
  <c r="G70" i="3" s="1"/>
  <c r="B71" i="3"/>
  <c r="G71" i="3" s="1"/>
  <c r="B72" i="3"/>
  <c r="G72" i="3" s="1"/>
  <c r="B73" i="3"/>
  <c r="G73" i="3" s="1"/>
  <c r="B74" i="3"/>
  <c r="G74" i="3" s="1"/>
  <c r="B75" i="3"/>
  <c r="G75" i="3" s="1"/>
  <c r="B76" i="3"/>
  <c r="G76" i="3" s="1"/>
  <c r="B77" i="3"/>
  <c r="G77" i="3" s="1"/>
  <c r="B78" i="3"/>
  <c r="G78" i="3" s="1"/>
  <c r="B79" i="3"/>
  <c r="G79" i="3" s="1"/>
  <c r="B80" i="3"/>
  <c r="G80" i="3" s="1"/>
  <c r="B81" i="3"/>
  <c r="G81" i="3" s="1"/>
  <c r="B82" i="3"/>
  <c r="G82" i="3" s="1"/>
  <c r="B83" i="3"/>
  <c r="G83" i="3" s="1"/>
  <c r="B84" i="3"/>
  <c r="G84" i="3" s="1"/>
  <c r="B85" i="3"/>
  <c r="G85" i="3" s="1"/>
  <c r="B86" i="3"/>
  <c r="G86" i="3" s="1"/>
  <c r="B87" i="3"/>
  <c r="G87" i="3" s="1"/>
  <c r="B88" i="3"/>
  <c r="G88" i="3" s="1"/>
  <c r="B89" i="3"/>
  <c r="G89" i="3" s="1"/>
  <c r="B90" i="3"/>
  <c r="G90" i="3" s="1"/>
  <c r="B91" i="3"/>
  <c r="G91" i="3" s="1"/>
  <c r="B92" i="3"/>
  <c r="G92" i="3" s="1"/>
  <c r="B93" i="3"/>
  <c r="G93" i="3" s="1"/>
  <c r="B94" i="3"/>
  <c r="G94" i="3" s="1"/>
  <c r="B95" i="3"/>
  <c r="G95" i="3" s="1"/>
  <c r="B96" i="3"/>
  <c r="G96" i="3" s="1"/>
  <c r="B97" i="3"/>
  <c r="G97" i="3" s="1"/>
  <c r="B98" i="3"/>
  <c r="G98" i="3" s="1"/>
  <c r="B99" i="3"/>
  <c r="G99" i="3" s="1"/>
  <c r="B100" i="3"/>
  <c r="G100" i="3" s="1"/>
  <c r="B101" i="3"/>
  <c r="G101" i="3" s="1"/>
  <c r="B22" i="3"/>
  <c r="G22" i="3" s="1"/>
  <c r="B21" i="1"/>
  <c r="C21" i="1" s="1"/>
  <c r="B22" i="1"/>
  <c r="E22" i="1" s="1"/>
  <c r="B23" i="1"/>
  <c r="C23" i="1" s="1"/>
  <c r="B24" i="1"/>
  <c r="C24" i="1" s="1"/>
  <c r="B25" i="1"/>
  <c r="C25" i="1" s="1"/>
  <c r="B26" i="1"/>
  <c r="E26" i="1" s="1"/>
  <c r="B27" i="1"/>
  <c r="C27" i="1" s="1"/>
  <c r="B28" i="1"/>
  <c r="E28" i="1" s="1"/>
  <c r="B29" i="1"/>
  <c r="C29" i="1" s="1"/>
  <c r="B30" i="1"/>
  <c r="E30" i="1" s="1"/>
  <c r="B31" i="1"/>
  <c r="C31" i="1" s="1"/>
  <c r="B32" i="1"/>
  <c r="C32" i="1" s="1"/>
  <c r="B33" i="1"/>
  <c r="C33" i="1" s="1"/>
  <c r="B34" i="1"/>
  <c r="E34" i="1" s="1"/>
  <c r="B35" i="1"/>
  <c r="C35" i="1" s="1"/>
  <c r="B36" i="1"/>
  <c r="E36" i="1" s="1"/>
  <c r="B37" i="1"/>
  <c r="C37" i="1" s="1"/>
  <c r="B38" i="1"/>
  <c r="E38" i="1" s="1"/>
  <c r="B39" i="1"/>
  <c r="C39" i="1" s="1"/>
  <c r="B40" i="1"/>
  <c r="C40" i="1" s="1"/>
  <c r="B41" i="1"/>
  <c r="C41" i="1" s="1"/>
  <c r="B42" i="1"/>
  <c r="E42" i="1" s="1"/>
  <c r="B43" i="1"/>
  <c r="C43" i="1" s="1"/>
  <c r="B44" i="1"/>
  <c r="E44" i="1" s="1"/>
  <c r="B45" i="1"/>
  <c r="C45" i="1" s="1"/>
  <c r="B46" i="1"/>
  <c r="E46" i="1" s="1"/>
  <c r="B47" i="1"/>
  <c r="C47" i="1" s="1"/>
  <c r="B48" i="1"/>
  <c r="C48" i="1" s="1"/>
  <c r="B49" i="1"/>
  <c r="C49" i="1" s="1"/>
  <c r="B50" i="1"/>
  <c r="E50" i="1" s="1"/>
  <c r="B51" i="1"/>
  <c r="C51" i="1" s="1"/>
  <c r="B52" i="1"/>
  <c r="E52" i="1" s="1"/>
  <c r="B53" i="1"/>
  <c r="C53" i="1" s="1"/>
  <c r="B54" i="1"/>
  <c r="E54" i="1" s="1"/>
  <c r="B55" i="1"/>
  <c r="C55" i="1" s="1"/>
  <c r="B56" i="1"/>
  <c r="C56" i="1" s="1"/>
  <c r="B57" i="1"/>
  <c r="C57" i="1" s="1"/>
  <c r="B58" i="1"/>
  <c r="E58" i="1" s="1"/>
  <c r="B59" i="1"/>
  <c r="C59" i="1" s="1"/>
  <c r="B60" i="1"/>
  <c r="E60" i="1" s="1"/>
  <c r="B61" i="1"/>
  <c r="C61" i="1" s="1"/>
  <c r="B62" i="1"/>
  <c r="E62" i="1" s="1"/>
  <c r="B63" i="1"/>
  <c r="C63" i="1" s="1"/>
  <c r="B64" i="1"/>
  <c r="C64" i="1" s="1"/>
  <c r="B65" i="1"/>
  <c r="C65" i="1" s="1"/>
  <c r="B66" i="1"/>
  <c r="E66" i="1" s="1"/>
  <c r="B67" i="1"/>
  <c r="C67" i="1" s="1"/>
  <c r="B68" i="1"/>
  <c r="E68" i="1" s="1"/>
  <c r="B69" i="1"/>
  <c r="C69" i="1" s="1"/>
  <c r="B70" i="1"/>
  <c r="E70" i="1" s="1"/>
  <c r="B71" i="1"/>
  <c r="C71" i="1" s="1"/>
  <c r="B72" i="1"/>
  <c r="C72" i="1" s="1"/>
  <c r="B73" i="1"/>
  <c r="C73" i="1" s="1"/>
  <c r="B74" i="1"/>
  <c r="E74" i="1" s="1"/>
  <c r="B75" i="1"/>
  <c r="C75" i="1" s="1"/>
  <c r="B76" i="1"/>
  <c r="E76" i="1" s="1"/>
  <c r="B77" i="1"/>
  <c r="C77" i="1" s="1"/>
  <c r="B78" i="1"/>
  <c r="E78" i="1" s="1"/>
  <c r="B79" i="1"/>
  <c r="C79" i="1" s="1"/>
  <c r="B80" i="1"/>
  <c r="C80" i="1" s="1"/>
  <c r="B81" i="1"/>
  <c r="C81" i="1" s="1"/>
  <c r="B82" i="1"/>
  <c r="E82" i="1" s="1"/>
  <c r="B83" i="1"/>
  <c r="C83" i="1" s="1"/>
  <c r="B84" i="1"/>
  <c r="E84" i="1" s="1"/>
  <c r="B85" i="1"/>
  <c r="C85" i="1" s="1"/>
  <c r="B86" i="1"/>
  <c r="E86" i="1" s="1"/>
  <c r="B87" i="1"/>
  <c r="C87" i="1" s="1"/>
  <c r="B88" i="1"/>
  <c r="C88" i="1" s="1"/>
  <c r="B89" i="1"/>
  <c r="C89" i="1" s="1"/>
  <c r="B90" i="1"/>
  <c r="E90" i="1" s="1"/>
  <c r="B91" i="1"/>
  <c r="C91" i="1" s="1"/>
  <c r="B92" i="1"/>
  <c r="E92" i="1" s="1"/>
  <c r="B93" i="1"/>
  <c r="C93" i="1" s="1"/>
  <c r="B94" i="1"/>
  <c r="E94" i="1" s="1"/>
  <c r="B95" i="1"/>
  <c r="C95" i="1" s="1"/>
  <c r="B96" i="1"/>
  <c r="C96" i="1" s="1"/>
  <c r="B97" i="1"/>
  <c r="C97" i="1" s="1"/>
  <c r="B98" i="1"/>
  <c r="E98" i="1" s="1"/>
  <c r="B99" i="1"/>
  <c r="C99" i="1" s="1"/>
  <c r="B20" i="1"/>
  <c r="E20" i="1" s="1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D22" i="3"/>
  <c r="C22" i="3"/>
  <c r="B2" i="3"/>
  <c r="B18" i="3" s="1"/>
  <c r="B19" i="3" s="1"/>
  <c r="E22" i="3" l="1"/>
  <c r="F22" i="3" s="1"/>
  <c r="C60" i="1"/>
  <c r="C52" i="1"/>
  <c r="C44" i="1"/>
  <c r="C36" i="1"/>
  <c r="C98" i="1"/>
  <c r="C94" i="1"/>
  <c r="C90" i="1"/>
  <c r="C86" i="1"/>
  <c r="C82" i="1"/>
  <c r="C78" i="1"/>
  <c r="C74" i="1"/>
  <c r="C70" i="1"/>
  <c r="C66" i="1"/>
  <c r="C62" i="1"/>
  <c r="C58" i="1"/>
  <c r="C54" i="1"/>
  <c r="C50" i="1"/>
  <c r="C46" i="1"/>
  <c r="C42" i="1"/>
  <c r="C38" i="1"/>
  <c r="C34" i="1"/>
  <c r="C30" i="1"/>
  <c r="C26" i="1"/>
  <c r="C22" i="1"/>
  <c r="C20" i="1"/>
  <c r="C92" i="1"/>
  <c r="C84" i="1"/>
  <c r="C76" i="1"/>
  <c r="C68" i="1"/>
  <c r="C28" i="1"/>
  <c r="E101" i="3"/>
  <c r="F101" i="3" s="1"/>
  <c r="H101" i="3" s="1"/>
  <c r="I101" i="3" s="1"/>
  <c r="E97" i="3"/>
  <c r="F97" i="3" s="1"/>
  <c r="H97" i="3" s="1"/>
  <c r="I97" i="3" s="1"/>
  <c r="E93" i="3"/>
  <c r="F93" i="3" s="1"/>
  <c r="E89" i="3"/>
  <c r="F89" i="3" s="1"/>
  <c r="H89" i="3" s="1"/>
  <c r="I89" i="3" s="1"/>
  <c r="E85" i="3"/>
  <c r="F85" i="3" s="1"/>
  <c r="H85" i="3" s="1"/>
  <c r="I85" i="3" s="1"/>
  <c r="E81" i="3"/>
  <c r="F81" i="3" s="1"/>
  <c r="H81" i="3" s="1"/>
  <c r="I81" i="3" s="1"/>
  <c r="E77" i="3"/>
  <c r="F77" i="3" s="1"/>
  <c r="H77" i="3" s="1"/>
  <c r="I77" i="3" s="1"/>
  <c r="E73" i="3"/>
  <c r="F73" i="3" s="1"/>
  <c r="H73" i="3" s="1"/>
  <c r="I73" i="3" s="1"/>
  <c r="E69" i="3"/>
  <c r="F69" i="3" s="1"/>
  <c r="H69" i="3" s="1"/>
  <c r="I69" i="3" s="1"/>
  <c r="E65" i="3"/>
  <c r="F65" i="3" s="1"/>
  <c r="H65" i="3" s="1"/>
  <c r="I65" i="3" s="1"/>
  <c r="E61" i="3"/>
  <c r="F61" i="3" s="1"/>
  <c r="H61" i="3" s="1"/>
  <c r="I61" i="3" s="1"/>
  <c r="E57" i="3"/>
  <c r="F57" i="3" s="1"/>
  <c r="H57" i="3" s="1"/>
  <c r="I57" i="3" s="1"/>
  <c r="E55" i="3"/>
  <c r="F55" i="3" s="1"/>
  <c r="H55" i="3" s="1"/>
  <c r="I55" i="3" s="1"/>
  <c r="E51" i="3"/>
  <c r="F51" i="3" s="1"/>
  <c r="H51" i="3" s="1"/>
  <c r="I51" i="3" s="1"/>
  <c r="E47" i="3"/>
  <c r="F47" i="3" s="1"/>
  <c r="H47" i="3" s="1"/>
  <c r="I47" i="3" s="1"/>
  <c r="E43" i="3"/>
  <c r="F43" i="3" s="1"/>
  <c r="H43" i="3" s="1"/>
  <c r="I43" i="3" s="1"/>
  <c r="E39" i="3"/>
  <c r="F39" i="3" s="1"/>
  <c r="H39" i="3" s="1"/>
  <c r="I39" i="3" s="1"/>
  <c r="E35" i="3"/>
  <c r="F35" i="3" s="1"/>
  <c r="H35" i="3" s="1"/>
  <c r="I35" i="3" s="1"/>
  <c r="E33" i="3"/>
  <c r="F33" i="3" s="1"/>
  <c r="H33" i="3" s="1"/>
  <c r="I33" i="3" s="1"/>
  <c r="E29" i="3"/>
  <c r="F29" i="3" s="1"/>
  <c r="H29" i="3" s="1"/>
  <c r="I29" i="3" s="1"/>
  <c r="E25" i="3"/>
  <c r="F25" i="3" s="1"/>
  <c r="H25" i="3" s="1"/>
  <c r="I25" i="3" s="1"/>
  <c r="E99" i="3"/>
  <c r="F99" i="3" s="1"/>
  <c r="H99" i="3" s="1"/>
  <c r="I99" i="3" s="1"/>
  <c r="E95" i="3"/>
  <c r="F95" i="3" s="1"/>
  <c r="H95" i="3" s="1"/>
  <c r="I95" i="3" s="1"/>
  <c r="E91" i="3"/>
  <c r="F91" i="3" s="1"/>
  <c r="H91" i="3" s="1"/>
  <c r="I91" i="3" s="1"/>
  <c r="E87" i="3"/>
  <c r="F87" i="3" s="1"/>
  <c r="H87" i="3" s="1"/>
  <c r="I87" i="3" s="1"/>
  <c r="E83" i="3"/>
  <c r="F83" i="3" s="1"/>
  <c r="H83" i="3" s="1"/>
  <c r="I83" i="3" s="1"/>
  <c r="E79" i="3"/>
  <c r="F79" i="3" s="1"/>
  <c r="H79" i="3" s="1"/>
  <c r="I79" i="3" s="1"/>
  <c r="E75" i="3"/>
  <c r="F75" i="3" s="1"/>
  <c r="H75" i="3" s="1"/>
  <c r="I75" i="3" s="1"/>
  <c r="E71" i="3"/>
  <c r="F71" i="3" s="1"/>
  <c r="H71" i="3" s="1"/>
  <c r="I71" i="3" s="1"/>
  <c r="E67" i="3"/>
  <c r="F67" i="3" s="1"/>
  <c r="H67" i="3" s="1"/>
  <c r="I67" i="3" s="1"/>
  <c r="E63" i="3"/>
  <c r="F63" i="3" s="1"/>
  <c r="H63" i="3" s="1"/>
  <c r="I63" i="3" s="1"/>
  <c r="E59" i="3"/>
  <c r="F59" i="3" s="1"/>
  <c r="H59" i="3" s="1"/>
  <c r="I59" i="3" s="1"/>
  <c r="E53" i="3"/>
  <c r="F53" i="3" s="1"/>
  <c r="H53" i="3" s="1"/>
  <c r="I53" i="3" s="1"/>
  <c r="E49" i="3"/>
  <c r="F49" i="3" s="1"/>
  <c r="H49" i="3" s="1"/>
  <c r="I49" i="3" s="1"/>
  <c r="E45" i="3"/>
  <c r="F45" i="3" s="1"/>
  <c r="H45" i="3" s="1"/>
  <c r="I45" i="3" s="1"/>
  <c r="E41" i="3"/>
  <c r="F41" i="3" s="1"/>
  <c r="H41" i="3" s="1"/>
  <c r="I41" i="3" s="1"/>
  <c r="E37" i="3"/>
  <c r="F37" i="3" s="1"/>
  <c r="H37" i="3" s="1"/>
  <c r="I37" i="3" s="1"/>
  <c r="E31" i="3"/>
  <c r="F31" i="3" s="1"/>
  <c r="H31" i="3" s="1"/>
  <c r="I31" i="3" s="1"/>
  <c r="E27" i="3"/>
  <c r="F27" i="3" s="1"/>
  <c r="H27" i="3" s="1"/>
  <c r="I27" i="3" s="1"/>
  <c r="E23" i="3"/>
  <c r="F23" i="3" s="1"/>
  <c r="H23" i="3" s="1"/>
  <c r="I23" i="3" s="1"/>
  <c r="H22" i="3"/>
  <c r="I22" i="3" s="1"/>
  <c r="H93" i="3"/>
  <c r="I93" i="3" s="1"/>
  <c r="E100" i="3"/>
  <c r="F100" i="3" s="1"/>
  <c r="H100" i="3" s="1"/>
  <c r="I100" i="3" s="1"/>
  <c r="E98" i="3"/>
  <c r="F98" i="3" s="1"/>
  <c r="H98" i="3" s="1"/>
  <c r="I98" i="3" s="1"/>
  <c r="E96" i="3"/>
  <c r="F96" i="3" s="1"/>
  <c r="H96" i="3" s="1"/>
  <c r="I96" i="3" s="1"/>
  <c r="E94" i="3"/>
  <c r="F94" i="3" s="1"/>
  <c r="H94" i="3" s="1"/>
  <c r="I94" i="3" s="1"/>
  <c r="E92" i="3"/>
  <c r="F92" i="3" s="1"/>
  <c r="H92" i="3" s="1"/>
  <c r="I92" i="3" s="1"/>
  <c r="E90" i="3"/>
  <c r="F90" i="3" s="1"/>
  <c r="H90" i="3" s="1"/>
  <c r="I90" i="3" s="1"/>
  <c r="E88" i="3"/>
  <c r="F88" i="3" s="1"/>
  <c r="H88" i="3" s="1"/>
  <c r="I88" i="3" s="1"/>
  <c r="E86" i="3"/>
  <c r="F86" i="3" s="1"/>
  <c r="H86" i="3" s="1"/>
  <c r="I86" i="3" s="1"/>
  <c r="E84" i="3"/>
  <c r="F84" i="3" s="1"/>
  <c r="H84" i="3" s="1"/>
  <c r="I84" i="3" s="1"/>
  <c r="E82" i="3"/>
  <c r="F82" i="3" s="1"/>
  <c r="H82" i="3" s="1"/>
  <c r="I82" i="3" s="1"/>
  <c r="E80" i="3"/>
  <c r="F80" i="3" s="1"/>
  <c r="H80" i="3" s="1"/>
  <c r="I80" i="3" s="1"/>
  <c r="E78" i="3"/>
  <c r="F78" i="3" s="1"/>
  <c r="H78" i="3" s="1"/>
  <c r="I78" i="3" s="1"/>
  <c r="E76" i="3"/>
  <c r="F76" i="3" s="1"/>
  <c r="H76" i="3" s="1"/>
  <c r="I76" i="3" s="1"/>
  <c r="E74" i="3"/>
  <c r="F74" i="3" s="1"/>
  <c r="H74" i="3" s="1"/>
  <c r="I74" i="3" s="1"/>
  <c r="E72" i="3"/>
  <c r="F72" i="3" s="1"/>
  <c r="H72" i="3" s="1"/>
  <c r="I72" i="3" s="1"/>
  <c r="E70" i="3"/>
  <c r="F70" i="3" s="1"/>
  <c r="H70" i="3" s="1"/>
  <c r="I70" i="3" s="1"/>
  <c r="E68" i="3"/>
  <c r="F68" i="3" s="1"/>
  <c r="H68" i="3" s="1"/>
  <c r="I68" i="3" s="1"/>
  <c r="E66" i="3"/>
  <c r="F66" i="3" s="1"/>
  <c r="H66" i="3" s="1"/>
  <c r="I66" i="3" s="1"/>
  <c r="E64" i="3"/>
  <c r="F64" i="3" s="1"/>
  <c r="H64" i="3" s="1"/>
  <c r="I64" i="3" s="1"/>
  <c r="E62" i="3"/>
  <c r="F62" i="3" s="1"/>
  <c r="H62" i="3" s="1"/>
  <c r="I62" i="3" s="1"/>
  <c r="E60" i="3"/>
  <c r="F60" i="3" s="1"/>
  <c r="H60" i="3" s="1"/>
  <c r="I60" i="3" s="1"/>
  <c r="E58" i="3"/>
  <c r="F58" i="3" s="1"/>
  <c r="H58" i="3" s="1"/>
  <c r="I58" i="3" s="1"/>
  <c r="E56" i="3"/>
  <c r="F56" i="3" s="1"/>
  <c r="H56" i="3" s="1"/>
  <c r="I56" i="3" s="1"/>
  <c r="E54" i="3"/>
  <c r="F54" i="3" s="1"/>
  <c r="H54" i="3" s="1"/>
  <c r="I54" i="3" s="1"/>
  <c r="E52" i="3"/>
  <c r="F52" i="3" s="1"/>
  <c r="H52" i="3" s="1"/>
  <c r="I52" i="3" s="1"/>
  <c r="E50" i="3"/>
  <c r="F50" i="3" s="1"/>
  <c r="H50" i="3" s="1"/>
  <c r="I50" i="3" s="1"/>
  <c r="E48" i="3"/>
  <c r="F48" i="3" s="1"/>
  <c r="H48" i="3" s="1"/>
  <c r="I48" i="3" s="1"/>
  <c r="E46" i="3"/>
  <c r="F46" i="3" s="1"/>
  <c r="H46" i="3" s="1"/>
  <c r="I46" i="3" s="1"/>
  <c r="E44" i="3"/>
  <c r="F44" i="3" s="1"/>
  <c r="H44" i="3" s="1"/>
  <c r="I44" i="3" s="1"/>
  <c r="E42" i="3"/>
  <c r="F42" i="3" s="1"/>
  <c r="H42" i="3" s="1"/>
  <c r="I42" i="3" s="1"/>
  <c r="E40" i="3"/>
  <c r="F40" i="3" s="1"/>
  <c r="H40" i="3" s="1"/>
  <c r="I40" i="3" s="1"/>
  <c r="E38" i="3"/>
  <c r="F38" i="3" s="1"/>
  <c r="H38" i="3" s="1"/>
  <c r="I38" i="3" s="1"/>
  <c r="E36" i="3"/>
  <c r="F36" i="3" s="1"/>
  <c r="H36" i="3" s="1"/>
  <c r="I36" i="3" s="1"/>
  <c r="E34" i="3"/>
  <c r="F34" i="3" s="1"/>
  <c r="H34" i="3" s="1"/>
  <c r="I34" i="3" s="1"/>
  <c r="E32" i="3"/>
  <c r="F32" i="3" s="1"/>
  <c r="H32" i="3" s="1"/>
  <c r="I32" i="3" s="1"/>
  <c r="E30" i="3"/>
  <c r="F30" i="3" s="1"/>
  <c r="H30" i="3" s="1"/>
  <c r="I30" i="3" s="1"/>
  <c r="E28" i="3"/>
  <c r="F28" i="3" s="1"/>
  <c r="H28" i="3" s="1"/>
  <c r="I28" i="3" s="1"/>
  <c r="E26" i="3"/>
  <c r="F26" i="3" s="1"/>
  <c r="H26" i="3" s="1"/>
  <c r="I26" i="3" s="1"/>
  <c r="E24" i="3"/>
  <c r="F24" i="3" s="1"/>
  <c r="H24" i="3" s="1"/>
  <c r="I24" i="3" s="1"/>
  <c r="E96" i="1"/>
  <c r="E88" i="1"/>
  <c r="E80" i="1"/>
  <c r="E72" i="1"/>
  <c r="E64" i="1"/>
  <c r="E56" i="1"/>
  <c r="E48" i="1"/>
  <c r="E40" i="1"/>
  <c r="E32" i="1"/>
  <c r="E24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B2" i="1" l="1"/>
  <c r="B16" i="1" s="1"/>
  <c r="B17" i="1" s="1"/>
  <c r="F24" i="1" l="1"/>
  <c r="G24" i="1" s="1"/>
  <c r="F28" i="1"/>
  <c r="G28" i="1" s="1"/>
  <c r="F32" i="1"/>
  <c r="G32" i="1" s="1"/>
  <c r="F36" i="1"/>
  <c r="G36" i="1" s="1"/>
  <c r="F40" i="1"/>
  <c r="F44" i="1"/>
  <c r="G44" i="1" s="1"/>
  <c r="F48" i="1"/>
  <c r="G48" i="1" s="1"/>
  <c r="F52" i="1"/>
  <c r="G52" i="1" s="1"/>
  <c r="F56" i="1"/>
  <c r="G56" i="1" s="1"/>
  <c r="F60" i="1"/>
  <c r="G60" i="1" s="1"/>
  <c r="F64" i="1"/>
  <c r="G64" i="1" s="1"/>
  <c r="F68" i="1"/>
  <c r="G68" i="1" s="1"/>
  <c r="F72" i="1"/>
  <c r="G72" i="1" s="1"/>
  <c r="F76" i="1"/>
  <c r="G76" i="1" s="1"/>
  <c r="F80" i="1"/>
  <c r="G80" i="1" s="1"/>
  <c r="F84" i="1"/>
  <c r="G84" i="1" s="1"/>
  <c r="F88" i="1"/>
  <c r="G88" i="1" s="1"/>
  <c r="F92" i="1"/>
  <c r="G92" i="1" s="1"/>
  <c r="F96" i="1"/>
  <c r="G96" i="1" s="1"/>
  <c r="F21" i="1"/>
  <c r="G21" i="1" s="1"/>
  <c r="F25" i="1"/>
  <c r="G25" i="1" s="1"/>
  <c r="F29" i="1"/>
  <c r="G29" i="1" s="1"/>
  <c r="F33" i="1"/>
  <c r="G33" i="1" s="1"/>
  <c r="F37" i="1"/>
  <c r="G37" i="1" s="1"/>
  <c r="F41" i="1"/>
  <c r="G41" i="1" s="1"/>
  <c r="F45" i="1"/>
  <c r="G45" i="1" s="1"/>
  <c r="F49" i="1"/>
  <c r="G49" i="1" s="1"/>
  <c r="F53" i="1"/>
  <c r="G53" i="1" s="1"/>
  <c r="F57" i="1"/>
  <c r="G57" i="1" s="1"/>
  <c r="F61" i="1"/>
  <c r="G61" i="1" s="1"/>
  <c r="F65" i="1"/>
  <c r="G65" i="1" s="1"/>
  <c r="F69" i="1"/>
  <c r="G69" i="1" s="1"/>
  <c r="F73" i="1"/>
  <c r="G73" i="1" s="1"/>
  <c r="F77" i="1"/>
  <c r="G77" i="1" s="1"/>
  <c r="F81" i="1"/>
  <c r="G81" i="1" s="1"/>
  <c r="F85" i="1"/>
  <c r="G85" i="1" s="1"/>
  <c r="F89" i="1"/>
  <c r="G89" i="1" s="1"/>
  <c r="F93" i="1"/>
  <c r="G93" i="1" s="1"/>
  <c r="F97" i="1"/>
  <c r="G97" i="1" s="1"/>
  <c r="F22" i="1"/>
  <c r="G22" i="1" s="1"/>
  <c r="F26" i="1"/>
  <c r="G26" i="1" s="1"/>
  <c r="F30" i="1"/>
  <c r="G30" i="1" s="1"/>
  <c r="F34" i="1"/>
  <c r="G34" i="1" s="1"/>
  <c r="F38" i="1"/>
  <c r="G38" i="1" s="1"/>
  <c r="F42" i="1"/>
  <c r="G42" i="1" s="1"/>
  <c r="F46" i="1"/>
  <c r="G46" i="1" s="1"/>
  <c r="F50" i="1"/>
  <c r="G50" i="1" s="1"/>
  <c r="F54" i="1"/>
  <c r="G54" i="1" s="1"/>
  <c r="F58" i="1"/>
  <c r="G58" i="1" s="1"/>
  <c r="F62" i="1"/>
  <c r="G62" i="1" s="1"/>
  <c r="F66" i="1"/>
  <c r="G66" i="1" s="1"/>
  <c r="F70" i="1"/>
  <c r="G70" i="1" s="1"/>
  <c r="F74" i="1"/>
  <c r="G74" i="1" s="1"/>
  <c r="F78" i="1"/>
  <c r="G78" i="1" s="1"/>
  <c r="F82" i="1"/>
  <c r="G82" i="1" s="1"/>
  <c r="F86" i="1"/>
  <c r="G86" i="1" s="1"/>
  <c r="F90" i="1"/>
  <c r="G90" i="1" s="1"/>
  <c r="F94" i="1"/>
  <c r="G94" i="1" s="1"/>
  <c r="F98" i="1"/>
  <c r="G98" i="1" s="1"/>
  <c r="F23" i="1"/>
  <c r="G23" i="1" s="1"/>
  <c r="F27" i="1"/>
  <c r="G27" i="1" s="1"/>
  <c r="F31" i="1"/>
  <c r="G31" i="1" s="1"/>
  <c r="F35" i="1"/>
  <c r="G35" i="1" s="1"/>
  <c r="F39" i="1"/>
  <c r="G39" i="1" s="1"/>
  <c r="F43" i="1"/>
  <c r="G43" i="1" s="1"/>
  <c r="F47" i="1"/>
  <c r="G47" i="1" s="1"/>
  <c r="F51" i="1"/>
  <c r="G51" i="1" s="1"/>
  <c r="F55" i="1"/>
  <c r="G55" i="1" s="1"/>
  <c r="F59" i="1"/>
  <c r="G59" i="1" s="1"/>
  <c r="F63" i="1"/>
  <c r="G63" i="1" s="1"/>
  <c r="F67" i="1"/>
  <c r="G67" i="1" s="1"/>
  <c r="F71" i="1"/>
  <c r="G71" i="1" s="1"/>
  <c r="F75" i="1"/>
  <c r="G75" i="1" s="1"/>
  <c r="F79" i="1"/>
  <c r="G79" i="1" s="1"/>
  <c r="F83" i="1"/>
  <c r="G83" i="1" s="1"/>
  <c r="F87" i="1"/>
  <c r="G87" i="1" s="1"/>
  <c r="F91" i="1"/>
  <c r="G91" i="1" s="1"/>
  <c r="F95" i="1"/>
  <c r="G95" i="1" s="1"/>
  <c r="F99" i="1"/>
  <c r="G99" i="1" s="1"/>
  <c r="F20" i="1"/>
  <c r="G20" i="1" s="1"/>
  <c r="G40" i="1"/>
  <c r="C13" i="6" l="1" a="1"/>
  <c r="C13" i="6" s="1"/>
  <c r="E13" i="6" s="1"/>
  <c r="B14" i="6" s="1"/>
  <c r="C15" i="10" l="1"/>
  <c r="C14" i="8" l="1" a="1"/>
  <c r="C14" i="8" s="1"/>
  <c r="C13" i="4" a="1"/>
  <c r="C13" i="4" s="1"/>
  <c r="C14" i="9" a="1"/>
  <c r="C14" i="9" s="1"/>
  <c r="E13" i="4" l="1"/>
  <c r="B15" i="10" s="1"/>
  <c r="E14" i="9"/>
  <c r="D15" i="10" s="1"/>
  <c r="E14" i="8"/>
  <c r="E15" i="10" s="1"/>
  <c r="B14" i="4" l="1"/>
  <c r="B15" i="9"/>
  <c r="B15" i="8"/>
  <c r="E12" i="11" l="1"/>
  <c r="B13" i="11" l="1"/>
  <c r="E13" i="11" s="1"/>
  <c r="B14" i="11" l="1"/>
  <c r="C14" i="11" l="1" a="1"/>
  <c r="C14" i="11" s="1"/>
  <c r="E14" i="11" l="1"/>
  <c r="B15" i="11" s="1"/>
  <c r="C15" i="8" l="1" a="1"/>
  <c r="C15" i="8" s="1"/>
  <c r="E15" i="8" l="1"/>
  <c r="B16" i="8" s="1"/>
  <c r="E16" i="8" s="1"/>
  <c r="B17" i="8" s="1"/>
  <c r="E17" i="8" s="1"/>
  <c r="B18" i="8" s="1"/>
  <c r="E16" i="10"/>
  <c r="C15" i="11" a="1"/>
  <c r="C15" i="11"/>
  <c r="E15" i="11"/>
  <c r="B16" i="11" s="1"/>
  <c r="E16" i="11" s="1"/>
  <c r="C16" i="11" a="1"/>
  <c r="C16" i="11"/>
  <c r="F12" i="11"/>
  <c r="I12" i="11" s="1"/>
  <c r="C17" i="11" s="1" a="1"/>
  <c r="C17" i="11" s="1"/>
  <c r="C16" i="8" a="1"/>
  <c r="C16" i="8" s="1"/>
  <c r="F13" i="8" s="1"/>
  <c r="H13" i="8" s="1"/>
  <c r="C18" i="8" s="1" a="1"/>
  <c r="C18" i="8" s="1"/>
  <c r="C17" i="8" a="1"/>
  <c r="C17" i="8" s="1"/>
  <c r="C14" i="6" a="1"/>
  <c r="C14" i="6"/>
  <c r="C15" i="6" a="1"/>
  <c r="C15" i="6" s="1"/>
  <c r="F12" i="6" s="1"/>
  <c r="G12" i="6" s="1"/>
  <c r="C17" i="6" s="1" a="1"/>
  <c r="C17" i="6" s="1"/>
  <c r="C16" i="6" a="1"/>
  <c r="C16" i="6" s="1"/>
  <c r="E14" i="6"/>
  <c r="B15" i="6" s="1"/>
  <c r="C15" i="9" a="1"/>
  <c r="C15" i="9"/>
  <c r="E15" i="9"/>
  <c r="B16" i="9" s="1"/>
  <c r="C16" i="9" a="1"/>
  <c r="C16" i="9"/>
  <c r="F13" i="9" s="1"/>
  <c r="H13" i="9" s="1"/>
  <c r="C18" i="9" s="1" a="1"/>
  <c r="C18" i="9" s="1"/>
  <c r="C17" i="9" a="1"/>
  <c r="C17" i="9" s="1"/>
  <c r="C14" i="4" a="1"/>
  <c r="C14" i="4"/>
  <c r="E14" i="4"/>
  <c r="B15" i="4" s="1"/>
  <c r="C15" i="4" a="1"/>
  <c r="C15" i="4"/>
  <c r="F12" i="4" s="1"/>
  <c r="G12" i="4" s="1"/>
  <c r="C17" i="4" s="1" a="1"/>
  <c r="C17" i="4" s="1"/>
  <c r="C16" i="4" a="1"/>
  <c r="C16" i="4" s="1"/>
  <c r="E15" i="4" l="1"/>
  <c r="B16" i="4" s="1"/>
  <c r="E16" i="4" s="1"/>
  <c r="E16" i="9"/>
  <c r="D17" i="10" s="1"/>
  <c r="E15" i="6"/>
  <c r="C17" i="10" s="1"/>
  <c r="C16" i="10"/>
  <c r="D16" i="10"/>
  <c r="B16" i="10"/>
  <c r="E17" i="10"/>
  <c r="E18" i="10"/>
  <c r="F13" i="4"/>
  <c r="G13" i="4" s="1"/>
  <c r="F14" i="9"/>
  <c r="H14" i="9" s="1"/>
  <c r="B16" i="6"/>
  <c r="E16" i="6" s="1"/>
  <c r="F14" i="8"/>
  <c r="H14" i="8" s="1"/>
  <c r="F13" i="6"/>
  <c r="G13" i="6" s="1"/>
  <c r="E18" i="8"/>
  <c r="B17" i="11"/>
  <c r="E17" i="11" s="1"/>
  <c r="F13" i="11"/>
  <c r="I13" i="11" s="1"/>
  <c r="B18" i="10" l="1"/>
  <c r="B17" i="4"/>
  <c r="E17" i="4" s="1"/>
  <c r="B18" i="4" s="1"/>
  <c r="B17" i="10"/>
  <c r="B17" i="9"/>
  <c r="E17" i="9" s="1"/>
  <c r="B18" i="9" s="1"/>
  <c r="E18" i="9" s="1"/>
  <c r="B17" i="6"/>
  <c r="E17" i="6" s="1"/>
  <c r="C18" i="10"/>
  <c r="B19" i="8"/>
  <c r="E19" i="10"/>
  <c r="C18" i="6" a="1"/>
  <c r="C18" i="6" s="1"/>
  <c r="C19" i="9" a="1"/>
  <c r="C19" i="9" s="1"/>
  <c r="C18" i="4" a="1"/>
  <c r="C18" i="4" s="1"/>
  <c r="C18" i="11" a="1"/>
  <c r="C18" i="11" s="1"/>
  <c r="B18" i="11"/>
  <c r="C19" i="8" a="1"/>
  <c r="C19" i="8" s="1"/>
  <c r="B19" i="10"/>
  <c r="D18" i="10" l="1"/>
  <c r="E18" i="4"/>
  <c r="B19" i="4" s="1"/>
  <c r="E19" i="8"/>
  <c r="E18" i="11"/>
  <c r="B19" i="9"/>
  <c r="E19" i="9" s="1"/>
  <c r="D19" i="10"/>
  <c r="F14" i="6"/>
  <c r="G14" i="6" s="1"/>
  <c r="F14" i="4"/>
  <c r="G14" i="4" s="1"/>
  <c r="F15" i="8"/>
  <c r="H15" i="8" s="1"/>
  <c r="F15" i="9"/>
  <c r="H15" i="9" s="1"/>
  <c r="F14" i="11"/>
  <c r="I14" i="11" s="1"/>
  <c r="B18" i="6"/>
  <c r="E18" i="6" s="1"/>
  <c r="C19" i="10"/>
  <c r="B20" i="10" l="1"/>
  <c r="C20" i="9" a="1"/>
  <c r="C20" i="9" s="1"/>
  <c r="C19" i="6" a="1"/>
  <c r="C19" i="6" s="1"/>
  <c r="C20" i="8" a="1"/>
  <c r="C20" i="8" s="1"/>
  <c r="C19" i="4" a="1"/>
  <c r="C19" i="4" s="1"/>
  <c r="B19" i="6"/>
  <c r="C20" i="10"/>
  <c r="B20" i="9"/>
  <c r="D20" i="10"/>
  <c r="B20" i="8"/>
  <c r="E20" i="10"/>
  <c r="C19" i="11" a="1"/>
  <c r="C19" i="11" s="1"/>
  <c r="B19" i="11"/>
  <c r="E20" i="9" l="1"/>
  <c r="F16" i="8"/>
  <c r="H16" i="8" s="1"/>
  <c r="E19" i="6"/>
  <c r="F15" i="11"/>
  <c r="I15" i="11" s="1"/>
  <c r="F15" i="6"/>
  <c r="G15" i="6" s="1"/>
  <c r="B21" i="9"/>
  <c r="D21" i="10"/>
  <c r="E19" i="11"/>
  <c r="F15" i="4"/>
  <c r="G15" i="4" s="1"/>
  <c r="E20" i="8"/>
  <c r="E19" i="4"/>
  <c r="F16" i="9"/>
  <c r="H16" i="9" s="1"/>
  <c r="C20" i="11" l="1" a="1"/>
  <c r="C20" i="11" s="1"/>
  <c r="B21" i="8"/>
  <c r="E21" i="10"/>
  <c r="B20" i="11"/>
  <c r="B20" i="4"/>
  <c r="B21" i="10"/>
  <c r="B20" i="6"/>
  <c r="C21" i="10"/>
  <c r="C21" i="8" a="1"/>
  <c r="C21" i="8" s="1"/>
  <c r="C20" i="4" a="1"/>
  <c r="C20" i="4" s="1"/>
  <c r="C20" i="6" a="1"/>
  <c r="C20" i="6" s="1"/>
  <c r="C21" i="9" a="1"/>
  <c r="C21" i="9" s="1"/>
  <c r="E20" i="11" l="1"/>
  <c r="E20" i="6"/>
  <c r="E20" i="4"/>
  <c r="F16" i="4"/>
  <c r="G16" i="4" s="1"/>
  <c r="B21" i="6"/>
  <c r="C22" i="10"/>
  <c r="F17" i="9"/>
  <c r="H17" i="9" s="1"/>
  <c r="E21" i="8"/>
  <c r="F17" i="8"/>
  <c r="H17" i="8" s="1"/>
  <c r="B21" i="11"/>
  <c r="F16" i="6"/>
  <c r="G16" i="6" s="1"/>
  <c r="E21" i="9"/>
  <c r="B21" i="4"/>
  <c r="B22" i="10"/>
  <c r="F16" i="11"/>
  <c r="I16" i="11" s="1"/>
  <c r="C21" i="6" l="1" a="1"/>
  <c r="C21" i="6" s="1"/>
  <c r="E21" i="6" s="1"/>
  <c r="B22" i="8"/>
  <c r="E22" i="10"/>
  <c r="C21" i="4" a="1"/>
  <c r="C21" i="4" s="1"/>
  <c r="C22" i="8" a="1"/>
  <c r="C22" i="8" s="1"/>
  <c r="C21" i="11" a="1"/>
  <c r="C21" i="11" s="1"/>
  <c r="B22" i="9"/>
  <c r="D22" i="10"/>
  <c r="C22" i="9" a="1"/>
  <c r="C22" i="9" s="1"/>
  <c r="E22" i="9" l="1"/>
  <c r="F18" i="8"/>
  <c r="H18" i="8" s="1"/>
  <c r="E22" i="8"/>
  <c r="F18" i="9"/>
  <c r="H18" i="9" s="1"/>
  <c r="B22" i="6"/>
  <c r="C23" i="10"/>
  <c r="F17" i="11"/>
  <c r="I17" i="11" s="1"/>
  <c r="F17" i="4"/>
  <c r="G17" i="4" s="1"/>
  <c r="B23" i="9"/>
  <c r="D23" i="10"/>
  <c r="E21" i="4"/>
  <c r="E21" i="11"/>
  <c r="F17" i="6"/>
  <c r="G17" i="6" s="1"/>
  <c r="B22" i="11" l="1"/>
  <c r="B23" i="8"/>
  <c r="E23" i="10"/>
  <c r="C22" i="4" a="1"/>
  <c r="C22" i="4" s="1"/>
  <c r="C23" i="8" a="1"/>
  <c r="C23" i="8" s="1"/>
  <c r="B22" i="4"/>
  <c r="B23" i="10"/>
  <c r="C22" i="6" a="1"/>
  <c r="C22" i="6" s="1"/>
  <c r="E22" i="6" s="1"/>
  <c r="C22" i="11" a="1"/>
  <c r="C22" i="11" s="1"/>
  <c r="C23" i="9" a="1"/>
  <c r="C23" i="9" s="1"/>
  <c r="B23" i="6" l="1"/>
  <c r="C24" i="10"/>
  <c r="F19" i="8"/>
  <c r="H19" i="8" s="1"/>
  <c r="C24" i="8" s="1" a="1"/>
  <c r="C24" i="8" s="1"/>
  <c r="F20" i="8" s="1"/>
  <c r="H20" i="8" s="1"/>
  <c r="C25" i="8" s="1" a="1"/>
  <c r="C25" i="8" s="1"/>
  <c r="E23" i="8"/>
  <c r="F18" i="4"/>
  <c r="G18" i="4" s="1"/>
  <c r="C23" i="4" s="1" a="1"/>
  <c r="C23" i="4" s="1"/>
  <c r="F19" i="4" s="1"/>
  <c r="G19" i="4" s="1"/>
  <c r="C24" i="4" s="1" a="1"/>
  <c r="C24" i="4" s="1"/>
  <c r="F19" i="9"/>
  <c r="H19" i="9" s="1"/>
  <c r="C24" i="9" s="1" a="1"/>
  <c r="C24" i="9" s="1"/>
  <c r="F18" i="6"/>
  <c r="G18" i="6" s="1"/>
  <c r="C23" i="6" s="1" a="1"/>
  <c r="C23" i="6" s="1"/>
  <c r="E22" i="4"/>
  <c r="E22" i="11"/>
  <c r="F18" i="11"/>
  <c r="I18" i="11" s="1"/>
  <c r="C23" i="11" s="1" a="1"/>
  <c r="C23" i="11" s="1"/>
  <c r="F19" i="11" s="1"/>
  <c r="I19" i="11" s="1"/>
  <c r="C24" i="11" s="1" a="1"/>
  <c r="C24" i="11" s="1"/>
  <c r="E23" i="9"/>
  <c r="F21" i="8" l="1"/>
  <c r="H21" i="8" s="1"/>
  <c r="C26" i="8" s="1" a="1"/>
  <c r="C26" i="8" s="1"/>
  <c r="F22" i="8" s="1"/>
  <c r="H22" i="8" s="1"/>
  <c r="C27" i="8" s="1" a="1"/>
  <c r="C27" i="8" s="1"/>
  <c r="B24" i="8"/>
  <c r="E24" i="8" s="1"/>
  <c r="E24" i="10"/>
  <c r="F20" i="9"/>
  <c r="H20" i="9" s="1"/>
  <c r="C25" i="9" s="1" a="1"/>
  <c r="C25" i="9" s="1"/>
  <c r="B23" i="11"/>
  <c r="E23" i="11" s="1"/>
  <c r="B23" i="4"/>
  <c r="E23" i="4" s="1"/>
  <c r="B24" i="10"/>
  <c r="F19" i="6"/>
  <c r="G19" i="6" s="1"/>
  <c r="C24" i="6" s="1" a="1"/>
  <c r="C24" i="6" s="1"/>
  <c r="F20" i="6" s="1"/>
  <c r="G20" i="6" s="1"/>
  <c r="C25" i="6" s="1" a="1"/>
  <c r="C25" i="6" s="1"/>
  <c r="F20" i="4"/>
  <c r="G20" i="4" s="1"/>
  <c r="C25" i="4" s="1" a="1"/>
  <c r="C25" i="4" s="1"/>
  <c r="B24" i="9"/>
  <c r="E24" i="9" s="1"/>
  <c r="D24" i="10"/>
  <c r="F20" i="11"/>
  <c r="I20" i="11" s="1"/>
  <c r="C25" i="11" s="1" a="1"/>
  <c r="C25" i="11" s="1"/>
  <c r="F21" i="11" s="1"/>
  <c r="I21" i="11" s="1"/>
  <c r="C26" i="11" s="1" a="1"/>
  <c r="C26" i="11" s="1"/>
  <c r="E23" i="6"/>
  <c r="F21" i="6" l="1"/>
  <c r="G21" i="6" s="1"/>
  <c r="C26" i="6" s="1" a="1"/>
  <c r="C26" i="6" s="1"/>
  <c r="F22" i="6" s="1"/>
  <c r="G22" i="6" s="1"/>
  <c r="C27" i="6" s="1" a="1"/>
  <c r="C27" i="6" s="1"/>
  <c r="F23" i="6" s="1"/>
  <c r="G23" i="6" s="1"/>
  <c r="C28" i="6" s="1" a="1"/>
  <c r="C28" i="6" s="1"/>
  <c r="F23" i="8"/>
  <c r="H23" i="8" s="1"/>
  <c r="C28" i="8" s="1" a="1"/>
  <c r="C28" i="8" s="1"/>
  <c r="F24" i="8" s="1"/>
  <c r="H24" i="8" s="1"/>
  <c r="C29" i="8" s="1" a="1"/>
  <c r="C29" i="8" s="1"/>
  <c r="B25" i="9"/>
  <c r="E25" i="9" s="1"/>
  <c r="D25" i="10"/>
  <c r="F22" i="11"/>
  <c r="I22" i="11" s="1"/>
  <c r="C27" i="11" s="1" a="1"/>
  <c r="C27" i="11" s="1"/>
  <c r="F23" i="11" s="1"/>
  <c r="I23" i="11" s="1"/>
  <c r="C28" i="11" s="1" a="1"/>
  <c r="C28" i="11" s="1"/>
  <c r="B25" i="8"/>
  <c r="E25" i="8" s="1"/>
  <c r="E25" i="10"/>
  <c r="B24" i="4"/>
  <c r="E24" i="4" s="1"/>
  <c r="B25" i="10"/>
  <c r="B24" i="6"/>
  <c r="E24" i="6" s="1"/>
  <c r="C25" i="10"/>
  <c r="F21" i="4"/>
  <c r="G21" i="4" s="1"/>
  <c r="C26" i="4" s="1" a="1"/>
  <c r="C26" i="4" s="1"/>
  <c r="F22" i="4" s="1"/>
  <c r="G22" i="4" s="1"/>
  <c r="C27" i="4" s="1" a="1"/>
  <c r="C27" i="4" s="1"/>
  <c r="B24" i="11"/>
  <c r="E24" i="11" s="1"/>
  <c r="F21" i="9"/>
  <c r="H21" i="9" s="1"/>
  <c r="C26" i="9" s="1" a="1"/>
  <c r="C26" i="9" s="1"/>
  <c r="B26" i="8" l="1"/>
  <c r="E26" i="8" s="1"/>
  <c r="F25" i="8"/>
  <c r="H25" i="8" s="1"/>
  <c r="C30" i="8" s="1" a="1"/>
  <c r="C30" i="8" s="1"/>
  <c r="E26" i="10"/>
  <c r="F24" i="6"/>
  <c r="G24" i="6" s="1"/>
  <c r="C29" i="6" s="1" a="1"/>
  <c r="C29" i="6" s="1"/>
  <c r="B25" i="6"/>
  <c r="E25" i="6" s="1"/>
  <c r="C26" i="10"/>
  <c r="F23" i="4"/>
  <c r="G23" i="4" s="1"/>
  <c r="C28" i="4" s="1" a="1"/>
  <c r="C28" i="4" s="1"/>
  <c r="F24" i="4" s="1"/>
  <c r="G24" i="4" s="1"/>
  <c r="C29" i="4" s="1" a="1"/>
  <c r="C29" i="4" s="1"/>
  <c r="B26" i="9"/>
  <c r="E26" i="9" s="1"/>
  <c r="D26" i="10"/>
  <c r="B25" i="4"/>
  <c r="E25" i="4" s="1"/>
  <c r="B26" i="10"/>
  <c r="B25" i="11"/>
  <c r="E25" i="11" s="1"/>
  <c r="F24" i="11"/>
  <c r="I24" i="11" s="1"/>
  <c r="C29" i="11" s="1" a="1"/>
  <c r="C29" i="11" s="1"/>
  <c r="F22" i="9"/>
  <c r="H22" i="9" s="1"/>
  <c r="C27" i="9" s="1" a="1"/>
  <c r="C27" i="9" s="1"/>
  <c r="F23" i="9" s="1"/>
  <c r="H23" i="9" s="1"/>
  <c r="C28" i="9" s="1" a="1"/>
  <c r="C28" i="9" s="1"/>
  <c r="F24" i="9" l="1"/>
  <c r="H24" i="9" s="1"/>
  <c r="C29" i="9" s="1" a="1"/>
  <c r="C29" i="9" s="1"/>
  <c r="F25" i="9" s="1"/>
  <c r="H25" i="9" s="1"/>
  <c r="C30" i="9" s="1" a="1"/>
  <c r="C30" i="9" s="1"/>
  <c r="F26" i="9" s="1"/>
  <c r="H26" i="9" s="1"/>
  <c r="C31" i="9" s="1" a="1"/>
  <c r="C31" i="9" s="1"/>
  <c r="B26" i="11"/>
  <c r="E26" i="11" s="1"/>
  <c r="F25" i="11"/>
  <c r="I25" i="11" s="1"/>
  <c r="C30" i="11" s="1" a="1"/>
  <c r="C30" i="11" s="1"/>
  <c r="F25" i="6"/>
  <c r="G25" i="6" s="1"/>
  <c r="C30" i="6" s="1" a="1"/>
  <c r="C30" i="6" s="1"/>
  <c r="B26" i="6"/>
  <c r="E26" i="6" s="1"/>
  <c r="C27" i="10"/>
  <c r="B26" i="4"/>
  <c r="E26" i="4" s="1"/>
  <c r="F25" i="4"/>
  <c r="G25" i="4" s="1"/>
  <c r="C30" i="4" s="1" a="1"/>
  <c r="C30" i="4" s="1"/>
  <c r="B27" i="10"/>
  <c r="B27" i="9"/>
  <c r="E27" i="9" s="1"/>
  <c r="D27" i="10"/>
  <c r="B27" i="8"/>
  <c r="E27" i="8" s="1"/>
  <c r="F26" i="8"/>
  <c r="H26" i="8" s="1"/>
  <c r="C31" i="8" s="1" a="1"/>
  <c r="C31" i="8" s="1"/>
  <c r="E27" i="10"/>
  <c r="B27" i="4" l="1"/>
  <c r="E27" i="4" s="1"/>
  <c r="F26" i="4"/>
  <c r="G26" i="4" s="1"/>
  <c r="C31" i="4" s="1" a="1"/>
  <c r="C31" i="4" s="1"/>
  <c r="B28" i="10"/>
  <c r="B28" i="8"/>
  <c r="E28" i="8" s="1"/>
  <c r="F27" i="8"/>
  <c r="H27" i="8" s="1"/>
  <c r="C32" i="8" s="1" a="1"/>
  <c r="C32" i="8" s="1"/>
  <c r="E28" i="10"/>
  <c r="B27" i="6"/>
  <c r="E27" i="6" s="1"/>
  <c r="F26" i="6"/>
  <c r="G26" i="6" s="1"/>
  <c r="C31" i="6" s="1" a="1"/>
  <c r="C31" i="6" s="1"/>
  <c r="C28" i="10"/>
  <c r="B28" i="9"/>
  <c r="E28" i="9" s="1"/>
  <c r="F27" i="9"/>
  <c r="H27" i="9" s="1"/>
  <c r="C32" i="9" s="1" a="1"/>
  <c r="C32" i="9" s="1"/>
  <c r="D28" i="10"/>
  <c r="B27" i="11"/>
  <c r="E27" i="11" s="1"/>
  <c r="F26" i="11"/>
  <c r="I26" i="11" s="1"/>
  <c r="C31" i="11" s="1" a="1"/>
  <c r="C31" i="11" s="1"/>
  <c r="F27" i="6" l="1"/>
  <c r="G27" i="6" s="1"/>
  <c r="C32" i="6" s="1" a="1"/>
  <c r="C32" i="6" s="1"/>
  <c r="B28" i="6"/>
  <c r="E28" i="6" s="1"/>
  <c r="C29" i="10"/>
  <c r="B28" i="11"/>
  <c r="E28" i="11" s="1"/>
  <c r="F27" i="11"/>
  <c r="I27" i="11" s="1"/>
  <c r="C32" i="11" s="1" a="1"/>
  <c r="C32" i="11" s="1"/>
  <c r="B29" i="8"/>
  <c r="E29" i="8" s="1"/>
  <c r="F28" i="8"/>
  <c r="H28" i="8" s="1"/>
  <c r="C33" i="8" s="1" a="1"/>
  <c r="C33" i="8" s="1"/>
  <c r="E29" i="10"/>
  <c r="B29" i="9"/>
  <c r="E29" i="9" s="1"/>
  <c r="F28" i="9"/>
  <c r="H28" i="9" s="1"/>
  <c r="C33" i="9" s="1" a="1"/>
  <c r="C33" i="9" s="1"/>
  <c r="D29" i="10"/>
  <c r="B28" i="4"/>
  <c r="E28" i="4" s="1"/>
  <c r="F27" i="4"/>
  <c r="G27" i="4" s="1"/>
  <c r="C32" i="4" s="1" a="1"/>
  <c r="C32" i="4" s="1"/>
  <c r="B29" i="10"/>
  <c r="B30" i="8" l="1"/>
  <c r="E30" i="8" s="1"/>
  <c r="F29" i="8"/>
  <c r="H29" i="8" s="1"/>
  <c r="C34" i="8" s="1" a="1"/>
  <c r="C34" i="8" s="1"/>
  <c r="E30" i="10"/>
  <c r="B29" i="11"/>
  <c r="E29" i="11" s="1"/>
  <c r="F28" i="11"/>
  <c r="I28" i="11" s="1"/>
  <c r="C33" i="11" s="1" a="1"/>
  <c r="C33" i="11" s="1"/>
  <c r="B29" i="4"/>
  <c r="E29" i="4" s="1"/>
  <c r="F28" i="4"/>
  <c r="G28" i="4" s="1"/>
  <c r="C33" i="4" s="1" a="1"/>
  <c r="C33" i="4" s="1"/>
  <c r="B30" i="10"/>
  <c r="F28" i="6"/>
  <c r="G28" i="6" s="1"/>
  <c r="C33" i="6" s="1" a="1"/>
  <c r="C33" i="6" s="1"/>
  <c r="B29" i="6"/>
  <c r="E29" i="6" s="1"/>
  <c r="C30" i="10"/>
  <c r="B30" i="9"/>
  <c r="E30" i="9" s="1"/>
  <c r="F29" i="9"/>
  <c r="H29" i="9" s="1"/>
  <c r="C34" i="9" s="1" a="1"/>
  <c r="C34" i="9" s="1"/>
  <c r="D30" i="10"/>
  <c r="B30" i="4" l="1"/>
  <c r="E30" i="4" s="1"/>
  <c r="F29" i="4"/>
  <c r="G29" i="4" s="1"/>
  <c r="C34" i="4" s="1" a="1"/>
  <c r="C34" i="4" s="1"/>
  <c r="B31" i="10"/>
  <c r="F29" i="6"/>
  <c r="G29" i="6" s="1"/>
  <c r="C34" i="6" s="1" a="1"/>
  <c r="C34" i="6" s="1"/>
  <c r="B30" i="6"/>
  <c r="E30" i="6" s="1"/>
  <c r="C31" i="10"/>
  <c r="B30" i="11"/>
  <c r="E30" i="11" s="1"/>
  <c r="F29" i="11"/>
  <c r="I29" i="11" s="1"/>
  <c r="C34" i="11" s="1" a="1"/>
  <c r="C34" i="11" s="1"/>
  <c r="B31" i="9"/>
  <c r="E31" i="9" s="1"/>
  <c r="F30" i="9"/>
  <c r="H30" i="9" s="1"/>
  <c r="C35" i="9" s="1" a="1"/>
  <c r="C35" i="9" s="1"/>
  <c r="D31" i="10"/>
  <c r="F30" i="8"/>
  <c r="H30" i="8" s="1"/>
  <c r="C35" i="8" s="1" a="1"/>
  <c r="C35" i="8" s="1"/>
  <c r="B31" i="8"/>
  <c r="E31" i="8" s="1"/>
  <c r="E31" i="10"/>
  <c r="B31" i="11" l="1"/>
  <c r="E31" i="11" s="1"/>
  <c r="F30" i="11"/>
  <c r="I30" i="11" s="1"/>
  <c r="C35" i="11" s="1" a="1"/>
  <c r="C35" i="11" s="1"/>
  <c r="B32" i="8"/>
  <c r="E32" i="8" s="1"/>
  <c r="F31" i="8"/>
  <c r="H31" i="8" s="1"/>
  <c r="C36" i="8" s="1" a="1"/>
  <c r="C36" i="8" s="1"/>
  <c r="E32" i="10"/>
  <c r="B31" i="6"/>
  <c r="E31" i="6" s="1"/>
  <c r="F30" i="6"/>
  <c r="G30" i="6" s="1"/>
  <c r="C35" i="6" s="1" a="1"/>
  <c r="C35" i="6" s="1"/>
  <c r="C32" i="10"/>
  <c r="B32" i="9"/>
  <c r="E32" i="9" s="1"/>
  <c r="F31" i="9"/>
  <c r="H31" i="9" s="1"/>
  <c r="C36" i="9" s="1" a="1"/>
  <c r="C36" i="9" s="1"/>
  <c r="D32" i="10"/>
  <c r="B31" i="4"/>
  <c r="E31" i="4" s="1"/>
  <c r="F30" i="4"/>
  <c r="G30" i="4" s="1"/>
  <c r="C35" i="4" s="1" a="1"/>
  <c r="C35" i="4" s="1"/>
  <c r="B32" i="10"/>
  <c r="F31" i="6" l="1"/>
  <c r="G31" i="6" s="1"/>
  <c r="C36" i="6" s="1" a="1"/>
  <c r="C36" i="6" s="1"/>
  <c r="B32" i="6"/>
  <c r="E32" i="6" s="1"/>
  <c r="C33" i="10"/>
  <c r="B32" i="4"/>
  <c r="E32" i="4" s="1"/>
  <c r="F31" i="4"/>
  <c r="G31" i="4" s="1"/>
  <c r="C36" i="4" s="1" a="1"/>
  <c r="C36" i="4" s="1"/>
  <c r="B33" i="10"/>
  <c r="B33" i="8"/>
  <c r="E33" i="8" s="1"/>
  <c r="F32" i="8"/>
  <c r="H32" i="8" s="1"/>
  <c r="C37" i="8" s="1" a="1"/>
  <c r="C37" i="8" s="1"/>
  <c r="E33" i="10"/>
  <c r="B33" i="9"/>
  <c r="E33" i="9" s="1"/>
  <c r="F32" i="9"/>
  <c r="H32" i="9" s="1"/>
  <c r="C37" i="9" s="1" a="1"/>
  <c r="C37" i="9" s="1"/>
  <c r="D33" i="10"/>
  <c r="B32" i="11"/>
  <c r="E32" i="11" s="1"/>
  <c r="F31" i="11"/>
  <c r="I31" i="11" s="1"/>
  <c r="C36" i="11" s="1" a="1"/>
  <c r="C36" i="11" s="1"/>
  <c r="B33" i="11" l="1"/>
  <c r="E33" i="11" s="1"/>
  <c r="F32" i="11"/>
  <c r="I32" i="11" s="1"/>
  <c r="C37" i="11" s="1" a="1"/>
  <c r="C37" i="11" s="1"/>
  <c r="B34" i="8"/>
  <c r="E34" i="8" s="1"/>
  <c r="F33" i="8"/>
  <c r="H33" i="8" s="1"/>
  <c r="C38" i="8" s="1" a="1"/>
  <c r="C38" i="8" s="1"/>
  <c r="E34" i="10"/>
  <c r="B33" i="4"/>
  <c r="E33" i="4" s="1"/>
  <c r="F32" i="4"/>
  <c r="G32" i="4" s="1"/>
  <c r="C37" i="4" s="1" a="1"/>
  <c r="C37" i="4" s="1"/>
  <c r="B34" i="10"/>
  <c r="B34" i="9"/>
  <c r="E34" i="9" s="1"/>
  <c r="F33" i="9"/>
  <c r="H33" i="9" s="1"/>
  <c r="C38" i="9" s="1" a="1"/>
  <c r="C38" i="9" s="1"/>
  <c r="D34" i="10"/>
  <c r="F32" i="6"/>
  <c r="G32" i="6" s="1"/>
  <c r="C37" i="6" s="1" a="1"/>
  <c r="C37" i="6" s="1"/>
  <c r="B33" i="6"/>
  <c r="E33" i="6" s="1"/>
  <c r="C34" i="10"/>
  <c r="B34" i="4" l="1"/>
  <c r="E34" i="4" s="1"/>
  <c r="F33" i="4"/>
  <c r="G33" i="4" s="1"/>
  <c r="C38" i="4" s="1" a="1"/>
  <c r="C38" i="4" s="1"/>
  <c r="B35" i="10"/>
  <c r="F33" i="6"/>
  <c r="G33" i="6" s="1"/>
  <c r="C38" i="6" s="1" a="1"/>
  <c r="C38" i="6" s="1"/>
  <c r="B34" i="6"/>
  <c r="E34" i="6" s="1"/>
  <c r="C35" i="10"/>
  <c r="B35" i="8"/>
  <c r="E35" i="8" s="1"/>
  <c r="F34" i="8"/>
  <c r="H34" i="8" s="1"/>
  <c r="C39" i="8" s="1" a="1"/>
  <c r="C39" i="8" s="1"/>
  <c r="E35" i="10"/>
  <c r="B35" i="9"/>
  <c r="E35" i="9" s="1"/>
  <c r="F34" i="9"/>
  <c r="H34" i="9" s="1"/>
  <c r="C39" i="9" s="1" a="1"/>
  <c r="C39" i="9" s="1"/>
  <c r="D35" i="10"/>
  <c r="B34" i="11"/>
  <c r="E34" i="11" s="1"/>
  <c r="F33" i="11"/>
  <c r="I33" i="11" s="1"/>
  <c r="C38" i="11" s="1" a="1"/>
  <c r="C38" i="11" s="1"/>
  <c r="B36" i="8" l="1"/>
  <c r="E36" i="8" s="1"/>
  <c r="F35" i="8"/>
  <c r="H35" i="8" s="1"/>
  <c r="C40" i="8" s="1" a="1"/>
  <c r="C40" i="8" s="1"/>
  <c r="E36" i="10"/>
  <c r="B35" i="11"/>
  <c r="E35" i="11" s="1"/>
  <c r="F34" i="11"/>
  <c r="I34" i="11" s="1"/>
  <c r="C39" i="11" s="1" a="1"/>
  <c r="C39" i="11" s="1"/>
  <c r="B35" i="6"/>
  <c r="E35" i="6" s="1"/>
  <c r="F34" i="6"/>
  <c r="G34" i="6" s="1"/>
  <c r="C39" i="6" s="1" a="1"/>
  <c r="C39" i="6" s="1"/>
  <c r="C36" i="10"/>
  <c r="F35" i="9"/>
  <c r="H35" i="9" s="1"/>
  <c r="C40" i="9" s="1" a="1"/>
  <c r="C40" i="9" s="1"/>
  <c r="B36" i="9"/>
  <c r="E36" i="9" s="1"/>
  <c r="D36" i="10"/>
  <c r="B35" i="4"/>
  <c r="E35" i="4" s="1"/>
  <c r="F34" i="4"/>
  <c r="G34" i="4" s="1"/>
  <c r="C39" i="4" s="1" a="1"/>
  <c r="C39" i="4" s="1"/>
  <c r="B36" i="10"/>
  <c r="B37" i="9" l="1"/>
  <c r="E37" i="9" s="1"/>
  <c r="F36" i="9"/>
  <c r="H36" i="9" s="1"/>
  <c r="C41" i="9" s="1" a="1"/>
  <c r="C41" i="9" s="1"/>
  <c r="D37" i="10"/>
  <c r="F35" i="6"/>
  <c r="G35" i="6" s="1"/>
  <c r="C40" i="6" s="1" a="1"/>
  <c r="C40" i="6" s="1"/>
  <c r="B36" i="6"/>
  <c r="E36" i="6" s="1"/>
  <c r="C37" i="10"/>
  <c r="B36" i="11"/>
  <c r="E36" i="11" s="1"/>
  <c r="F35" i="11"/>
  <c r="I35" i="11" s="1"/>
  <c r="C40" i="11" s="1" a="1"/>
  <c r="C40" i="11" s="1"/>
  <c r="B36" i="4"/>
  <c r="E36" i="4" s="1"/>
  <c r="F35" i="4"/>
  <c r="G35" i="4" s="1"/>
  <c r="C40" i="4" s="1" a="1"/>
  <c r="C40" i="4" s="1"/>
  <c r="B37" i="10"/>
  <c r="B37" i="8"/>
  <c r="E37" i="8" s="1"/>
  <c r="F36" i="8"/>
  <c r="H36" i="8" s="1"/>
  <c r="C41" i="8" s="1" a="1"/>
  <c r="C41" i="8" s="1"/>
  <c r="E37" i="10"/>
  <c r="B37" i="11" l="1"/>
  <c r="E37" i="11" s="1"/>
  <c r="F36" i="11"/>
  <c r="I36" i="11" s="1"/>
  <c r="C41" i="11" s="1" a="1"/>
  <c r="C41" i="11" s="1"/>
  <c r="F36" i="6"/>
  <c r="G36" i="6" s="1"/>
  <c r="C41" i="6" s="1" a="1"/>
  <c r="C41" i="6" s="1"/>
  <c r="B37" i="6"/>
  <c r="E37" i="6" s="1"/>
  <c r="C38" i="10"/>
  <c r="F37" i="8"/>
  <c r="H37" i="8" s="1"/>
  <c r="C42" i="8" s="1" a="1"/>
  <c r="C42" i="8" s="1"/>
  <c r="B38" i="8"/>
  <c r="E38" i="8" s="1"/>
  <c r="E38" i="10"/>
  <c r="B37" i="4"/>
  <c r="E37" i="4" s="1"/>
  <c r="F36" i="4"/>
  <c r="G36" i="4" s="1"/>
  <c r="C41" i="4" s="1" a="1"/>
  <c r="C41" i="4" s="1"/>
  <c r="B38" i="10"/>
  <c r="B38" i="9"/>
  <c r="E38" i="9" s="1"/>
  <c r="F37" i="9"/>
  <c r="H37" i="9" s="1"/>
  <c r="C42" i="9" s="1" a="1"/>
  <c r="C42" i="9" s="1"/>
  <c r="D38" i="10"/>
  <c r="B39" i="8" l="1"/>
  <c r="E39" i="8" s="1"/>
  <c r="F38" i="8"/>
  <c r="H38" i="8" s="1"/>
  <c r="C43" i="8" s="1" a="1"/>
  <c r="C43" i="8" s="1"/>
  <c r="E39" i="10"/>
  <c r="B39" i="9"/>
  <c r="E39" i="9" s="1"/>
  <c r="F38" i="9"/>
  <c r="H38" i="9" s="1"/>
  <c r="C43" i="9" s="1" a="1"/>
  <c r="C43" i="9" s="1"/>
  <c r="D39" i="10"/>
  <c r="F37" i="6"/>
  <c r="G37" i="6" s="1"/>
  <c r="C42" i="6" s="1" a="1"/>
  <c r="C42" i="6" s="1"/>
  <c r="B38" i="6"/>
  <c r="E38" i="6" s="1"/>
  <c r="C39" i="10"/>
  <c r="B38" i="4"/>
  <c r="E38" i="4" s="1"/>
  <c r="F37" i="4"/>
  <c r="G37" i="4" s="1"/>
  <c r="C42" i="4" s="1" a="1"/>
  <c r="C42" i="4" s="1"/>
  <c r="B39" i="10"/>
  <c r="B38" i="11"/>
  <c r="E38" i="11" s="1"/>
  <c r="F37" i="11"/>
  <c r="I37" i="11" s="1"/>
  <c r="C42" i="11" s="1" a="1"/>
  <c r="C42" i="11" s="1"/>
  <c r="F38" i="4" l="1"/>
  <c r="G38" i="4" s="1"/>
  <c r="C43" i="4" s="1" a="1"/>
  <c r="C43" i="4" s="1"/>
  <c r="B39" i="4"/>
  <c r="E39" i="4" s="1"/>
  <c r="B40" i="10"/>
  <c r="F38" i="6"/>
  <c r="G38" i="6" s="1"/>
  <c r="C43" i="6" s="1" a="1"/>
  <c r="C43" i="6" s="1"/>
  <c r="B39" i="6"/>
  <c r="E39" i="6" s="1"/>
  <c r="C40" i="10"/>
  <c r="B39" i="11"/>
  <c r="E39" i="11" s="1"/>
  <c r="F38" i="11"/>
  <c r="I38" i="11" s="1"/>
  <c r="C43" i="11" s="1" a="1"/>
  <c r="C43" i="11" s="1"/>
  <c r="B40" i="9"/>
  <c r="E40" i="9" s="1"/>
  <c r="F39" i="9"/>
  <c r="H39" i="9" s="1"/>
  <c r="C44" i="9" s="1" a="1"/>
  <c r="C44" i="9" s="1"/>
  <c r="D40" i="10"/>
  <c r="F39" i="8"/>
  <c r="H39" i="8" s="1"/>
  <c r="C44" i="8" s="1" a="1"/>
  <c r="C44" i="8" s="1"/>
  <c r="B40" i="8"/>
  <c r="E40" i="8" s="1"/>
  <c r="E40" i="10"/>
  <c r="B40" i="11" l="1"/>
  <c r="E40" i="11" s="1"/>
  <c r="F39" i="11"/>
  <c r="I39" i="11" s="1"/>
  <c r="C44" i="11" s="1" a="1"/>
  <c r="C44" i="11" s="1"/>
  <c r="F40" i="8"/>
  <c r="H40" i="8" s="1"/>
  <c r="C45" i="8" s="1" a="1"/>
  <c r="C45" i="8" s="1"/>
  <c r="B41" i="8"/>
  <c r="E41" i="8" s="1"/>
  <c r="E41" i="10"/>
  <c r="B40" i="6"/>
  <c r="E40" i="6" s="1"/>
  <c r="F39" i="6"/>
  <c r="G39" i="6" s="1"/>
  <c r="C44" i="6" s="1" a="1"/>
  <c r="C44" i="6" s="1"/>
  <c r="C41" i="10"/>
  <c r="B40" i="4"/>
  <c r="E40" i="4" s="1"/>
  <c r="F39" i="4"/>
  <c r="G39" i="4" s="1"/>
  <c r="C44" i="4" s="1" a="1"/>
  <c r="C44" i="4" s="1"/>
  <c r="B41" i="10"/>
  <c r="B41" i="9"/>
  <c r="E41" i="9" s="1"/>
  <c r="F40" i="9"/>
  <c r="H40" i="9" s="1"/>
  <c r="C45" i="9" s="1" a="1"/>
  <c r="C45" i="9" s="1"/>
  <c r="D41" i="10"/>
  <c r="F40" i="6" l="1"/>
  <c r="G40" i="6" s="1"/>
  <c r="C45" i="6" s="1" a="1"/>
  <c r="C45" i="6" s="1"/>
  <c r="B41" i="6"/>
  <c r="E41" i="6" s="1"/>
  <c r="C42" i="10"/>
  <c r="B42" i="9"/>
  <c r="E42" i="9" s="1"/>
  <c r="F41" i="9"/>
  <c r="H41" i="9" s="1"/>
  <c r="C46" i="9" s="1" a="1"/>
  <c r="C46" i="9" s="1"/>
  <c r="D42" i="10"/>
  <c r="B42" i="8"/>
  <c r="E42" i="8" s="1"/>
  <c r="F41" i="8"/>
  <c r="H41" i="8" s="1"/>
  <c r="C46" i="8" s="1" a="1"/>
  <c r="C46" i="8" s="1"/>
  <c r="E42" i="10"/>
  <c r="B41" i="4"/>
  <c r="E41" i="4" s="1"/>
  <c r="F40" i="4"/>
  <c r="G40" i="4" s="1"/>
  <c r="C45" i="4" s="1" a="1"/>
  <c r="C45" i="4" s="1"/>
  <c r="B42" i="10"/>
  <c r="B41" i="11"/>
  <c r="E41" i="11" s="1"/>
  <c r="F40" i="11"/>
  <c r="I40" i="11" s="1"/>
  <c r="C45" i="11" s="1" a="1"/>
  <c r="C45" i="11" s="1"/>
  <c r="B43" i="9" l="1"/>
  <c r="E43" i="9" s="1"/>
  <c r="F42" i="9"/>
  <c r="H42" i="9" s="1"/>
  <c r="C47" i="9" s="1" a="1"/>
  <c r="C47" i="9" s="1"/>
  <c r="D43" i="10"/>
  <c r="B43" i="8"/>
  <c r="E43" i="8" s="1"/>
  <c r="F42" i="8"/>
  <c r="H42" i="8" s="1"/>
  <c r="C47" i="8" s="1" a="1"/>
  <c r="C47" i="8" s="1"/>
  <c r="E43" i="10"/>
  <c r="B42" i="11"/>
  <c r="E42" i="11" s="1"/>
  <c r="F41" i="11"/>
  <c r="I41" i="11" s="1"/>
  <c r="C46" i="11" s="1" a="1"/>
  <c r="C46" i="11" s="1"/>
  <c r="B42" i="4"/>
  <c r="E42" i="4" s="1"/>
  <c r="F41" i="4"/>
  <c r="G41" i="4" s="1"/>
  <c r="C46" i="4" s="1" a="1"/>
  <c r="C46" i="4" s="1"/>
  <c r="B43" i="10"/>
  <c r="F41" i="6"/>
  <c r="G41" i="6" s="1"/>
  <c r="C46" i="6" s="1" a="1"/>
  <c r="C46" i="6" s="1"/>
  <c r="B42" i="6"/>
  <c r="E42" i="6" s="1"/>
  <c r="C43" i="10"/>
  <c r="B43" i="11" l="1"/>
  <c r="E43" i="11" s="1"/>
  <c r="F42" i="11"/>
  <c r="I42" i="11" s="1"/>
  <c r="C47" i="11" s="1" a="1"/>
  <c r="C47" i="11" s="1"/>
  <c r="F42" i="6"/>
  <c r="G42" i="6" s="1"/>
  <c r="C47" i="6" s="1" a="1"/>
  <c r="C47" i="6" s="1"/>
  <c r="B43" i="6"/>
  <c r="E43" i="6" s="1"/>
  <c r="C44" i="10"/>
  <c r="B44" i="8"/>
  <c r="E44" i="8" s="1"/>
  <c r="F43" i="8"/>
  <c r="H43" i="8" s="1"/>
  <c r="C48" i="8" s="1" a="1"/>
  <c r="C48" i="8" s="1"/>
  <c r="E44" i="10"/>
  <c r="B43" i="4"/>
  <c r="E43" i="4" s="1"/>
  <c r="F42" i="4"/>
  <c r="G42" i="4" s="1"/>
  <c r="C47" i="4" s="1" a="1"/>
  <c r="C47" i="4" s="1"/>
  <c r="B44" i="10"/>
  <c r="F43" i="9"/>
  <c r="H43" i="9" s="1"/>
  <c r="C48" i="9" s="1" a="1"/>
  <c r="C48" i="9" s="1"/>
  <c r="B44" i="9"/>
  <c r="E44" i="9" s="1"/>
  <c r="D44" i="10"/>
  <c r="F44" i="8" l="1"/>
  <c r="H44" i="8" s="1"/>
  <c r="C49" i="8" s="1" a="1"/>
  <c r="C49" i="8" s="1"/>
  <c r="B45" i="8"/>
  <c r="E45" i="8" s="1"/>
  <c r="E45" i="10"/>
  <c r="B45" i="9"/>
  <c r="E45" i="9" s="1"/>
  <c r="F44" i="9"/>
  <c r="H44" i="9" s="1"/>
  <c r="C49" i="9" s="1" a="1"/>
  <c r="C49" i="9" s="1"/>
  <c r="D45" i="10"/>
  <c r="F43" i="6"/>
  <c r="G43" i="6" s="1"/>
  <c r="C48" i="6" s="1" a="1"/>
  <c r="C48" i="6" s="1"/>
  <c r="B44" i="6"/>
  <c r="E44" i="6" s="1"/>
  <c r="C45" i="10"/>
  <c r="B44" i="4"/>
  <c r="E44" i="4" s="1"/>
  <c r="F43" i="4"/>
  <c r="G43" i="4" s="1"/>
  <c r="C48" i="4" s="1" a="1"/>
  <c r="C48" i="4" s="1"/>
  <c r="B45" i="10"/>
  <c r="B44" i="11"/>
  <c r="E44" i="11" s="1"/>
  <c r="F43" i="11"/>
  <c r="I43" i="11" s="1"/>
  <c r="C48" i="11" s="1" a="1"/>
  <c r="C48" i="11" s="1"/>
  <c r="F44" i="6" l="1"/>
  <c r="G44" i="6" s="1"/>
  <c r="C49" i="6" s="1" a="1"/>
  <c r="C49" i="6" s="1"/>
  <c r="B45" i="6"/>
  <c r="E45" i="6" s="1"/>
  <c r="C46" i="10"/>
  <c r="B45" i="11"/>
  <c r="E45" i="11" s="1"/>
  <c r="F44" i="11"/>
  <c r="I44" i="11" s="1"/>
  <c r="C49" i="11" s="1" a="1"/>
  <c r="C49" i="11" s="1"/>
  <c r="B46" i="9"/>
  <c r="E46" i="9" s="1"/>
  <c r="F45" i="9"/>
  <c r="H45" i="9" s="1"/>
  <c r="C50" i="9" s="1" a="1"/>
  <c r="C50" i="9" s="1"/>
  <c r="D46" i="10"/>
  <c r="B45" i="4"/>
  <c r="E45" i="4" s="1"/>
  <c r="F44" i="4"/>
  <c r="G44" i="4" s="1"/>
  <c r="C49" i="4" s="1" a="1"/>
  <c r="C49" i="4" s="1"/>
  <c r="B46" i="10"/>
  <c r="B46" i="8"/>
  <c r="E46" i="8" s="1"/>
  <c r="F45" i="8"/>
  <c r="H45" i="8" s="1"/>
  <c r="C50" i="8" s="1" a="1"/>
  <c r="C50" i="8" s="1"/>
  <c r="E46" i="10"/>
  <c r="B47" i="9" l="1"/>
  <c r="E47" i="9" s="1"/>
  <c r="F46" i="9"/>
  <c r="H46" i="9" s="1"/>
  <c r="C51" i="9" s="1" a="1"/>
  <c r="C51" i="9" s="1"/>
  <c r="D47" i="10"/>
  <c r="B46" i="11"/>
  <c r="E46" i="11" s="1"/>
  <c r="F45" i="11"/>
  <c r="I45" i="11" s="1"/>
  <c r="C50" i="11" s="1" a="1"/>
  <c r="C50" i="11" s="1"/>
  <c r="B47" i="8"/>
  <c r="E47" i="8" s="1"/>
  <c r="F46" i="8"/>
  <c r="H46" i="8" s="1"/>
  <c r="C51" i="8" s="1" a="1"/>
  <c r="C51" i="8" s="1"/>
  <c r="E47" i="10"/>
  <c r="F45" i="6"/>
  <c r="G45" i="6" s="1"/>
  <c r="C50" i="6" s="1" a="1"/>
  <c r="C50" i="6" s="1"/>
  <c r="B46" i="6"/>
  <c r="E46" i="6" s="1"/>
  <c r="C47" i="10"/>
  <c r="F45" i="4"/>
  <c r="G45" i="4" s="1"/>
  <c r="C50" i="4" s="1" a="1"/>
  <c r="C50" i="4" s="1"/>
  <c r="B46" i="4"/>
  <c r="E46" i="4" s="1"/>
  <c r="B47" i="10"/>
  <c r="F46" i="6" l="1"/>
  <c r="G46" i="6" s="1"/>
  <c r="C51" i="6" s="1" a="1"/>
  <c r="C51" i="6" s="1"/>
  <c r="B47" i="6"/>
  <c r="E47" i="6" s="1"/>
  <c r="C48" i="10"/>
  <c r="B48" i="8"/>
  <c r="E48" i="8" s="1"/>
  <c r="F47" i="8"/>
  <c r="H47" i="8" s="1"/>
  <c r="C52" i="8" s="1" a="1"/>
  <c r="C52" i="8" s="1"/>
  <c r="E48" i="10"/>
  <c r="B47" i="4"/>
  <c r="E47" i="4" s="1"/>
  <c r="F46" i="4"/>
  <c r="G46" i="4" s="1"/>
  <c r="C51" i="4" s="1" a="1"/>
  <c r="C51" i="4" s="1"/>
  <c r="B48" i="10"/>
  <c r="B47" i="11"/>
  <c r="E47" i="11" s="1"/>
  <c r="F46" i="11"/>
  <c r="I46" i="11" s="1"/>
  <c r="C51" i="11" s="1" a="1"/>
  <c r="C51" i="11" s="1"/>
  <c r="B48" i="9"/>
  <c r="E48" i="9" s="1"/>
  <c r="F47" i="9"/>
  <c r="H47" i="9" s="1"/>
  <c r="C52" i="9" s="1" a="1"/>
  <c r="C52" i="9" s="1"/>
  <c r="D48" i="10"/>
  <c r="B48" i="4" l="1"/>
  <c r="E48" i="4" s="1"/>
  <c r="F47" i="4"/>
  <c r="G47" i="4" s="1"/>
  <c r="C52" i="4" s="1" a="1"/>
  <c r="C52" i="4" s="1"/>
  <c r="B49" i="10"/>
  <c r="B49" i="8"/>
  <c r="E49" i="8" s="1"/>
  <c r="F48" i="8"/>
  <c r="H48" i="8" s="1"/>
  <c r="C53" i="8" s="1" a="1"/>
  <c r="C53" i="8" s="1"/>
  <c r="E49" i="10"/>
  <c r="B49" i="9"/>
  <c r="E49" i="9" s="1"/>
  <c r="F48" i="9"/>
  <c r="H48" i="9" s="1"/>
  <c r="C53" i="9" s="1" a="1"/>
  <c r="C53" i="9" s="1"/>
  <c r="D49" i="10"/>
  <c r="B48" i="11"/>
  <c r="E48" i="11" s="1"/>
  <c r="F47" i="11"/>
  <c r="I47" i="11" s="1"/>
  <c r="C52" i="11" s="1" a="1"/>
  <c r="C52" i="11" s="1"/>
  <c r="F47" i="6"/>
  <c r="G47" i="6" s="1"/>
  <c r="C52" i="6" s="1" a="1"/>
  <c r="C52" i="6" s="1"/>
  <c r="B48" i="6"/>
  <c r="E48" i="6" s="1"/>
  <c r="C49" i="10"/>
  <c r="B50" i="9" l="1"/>
  <c r="E50" i="9" s="1"/>
  <c r="F49" i="9"/>
  <c r="H49" i="9" s="1"/>
  <c r="C54" i="9" s="1" a="1"/>
  <c r="C54" i="9" s="1"/>
  <c r="D50" i="10"/>
  <c r="F48" i="6"/>
  <c r="G48" i="6" s="1"/>
  <c r="C53" i="6" s="1" a="1"/>
  <c r="C53" i="6" s="1"/>
  <c r="B49" i="6"/>
  <c r="E49" i="6" s="1"/>
  <c r="C50" i="10"/>
  <c r="B50" i="8"/>
  <c r="E50" i="8" s="1"/>
  <c r="F49" i="8"/>
  <c r="H49" i="8" s="1"/>
  <c r="C54" i="8" s="1" a="1"/>
  <c r="C54" i="8" s="1"/>
  <c r="E50" i="10"/>
  <c r="B49" i="11"/>
  <c r="E49" i="11" s="1"/>
  <c r="F48" i="11"/>
  <c r="I48" i="11" s="1"/>
  <c r="C53" i="11" s="1" a="1"/>
  <c r="C53" i="11" s="1"/>
  <c r="B49" i="4"/>
  <c r="E49" i="4" s="1"/>
  <c r="F48" i="4"/>
  <c r="G48" i="4" s="1"/>
  <c r="C53" i="4" s="1" a="1"/>
  <c r="C53" i="4" s="1"/>
  <c r="B50" i="10"/>
  <c r="B51" i="8" l="1"/>
  <c r="E51" i="8" s="1"/>
  <c r="F50" i="8"/>
  <c r="H50" i="8" s="1"/>
  <c r="C55" i="8" s="1" a="1"/>
  <c r="C55" i="8" s="1"/>
  <c r="E51" i="10"/>
  <c r="F49" i="6"/>
  <c r="G49" i="6" s="1"/>
  <c r="C54" i="6" s="1" a="1"/>
  <c r="C54" i="6" s="1"/>
  <c r="B50" i="6"/>
  <c r="E50" i="6" s="1"/>
  <c r="C51" i="10"/>
  <c r="B50" i="4"/>
  <c r="E50" i="4" s="1"/>
  <c r="F49" i="4"/>
  <c r="G49" i="4" s="1"/>
  <c r="C54" i="4" s="1" a="1"/>
  <c r="C54" i="4" s="1"/>
  <c r="B51" i="10"/>
  <c r="B50" i="11"/>
  <c r="E50" i="11" s="1"/>
  <c r="F49" i="11"/>
  <c r="I49" i="11" s="1"/>
  <c r="C54" i="11" s="1" a="1"/>
  <c r="C54" i="11" s="1"/>
  <c r="B51" i="9"/>
  <c r="E51" i="9" s="1"/>
  <c r="F50" i="9"/>
  <c r="H50" i="9" s="1"/>
  <c r="C55" i="9" s="1" a="1"/>
  <c r="C55" i="9" s="1"/>
  <c r="D51" i="10"/>
  <c r="F50" i="4" l="1"/>
  <c r="G50" i="4" s="1"/>
  <c r="C55" i="4" s="1" a="1"/>
  <c r="C55" i="4" s="1"/>
  <c r="B51" i="4"/>
  <c r="E51" i="4" s="1"/>
  <c r="B52" i="10"/>
  <c r="B51" i="6"/>
  <c r="E51" i="6" s="1"/>
  <c r="F50" i="6"/>
  <c r="G50" i="6" s="1"/>
  <c r="C55" i="6" s="1" a="1"/>
  <c r="C55" i="6" s="1"/>
  <c r="C52" i="10"/>
  <c r="B52" i="9"/>
  <c r="E52" i="9" s="1"/>
  <c r="F51" i="9"/>
  <c r="H51" i="9" s="1"/>
  <c r="C56" i="9" s="1" a="1"/>
  <c r="C56" i="9" s="1"/>
  <c r="D52" i="10"/>
  <c r="B51" i="11"/>
  <c r="E51" i="11" s="1"/>
  <c r="F50" i="11"/>
  <c r="I50" i="11" s="1"/>
  <c r="C55" i="11" s="1" a="1"/>
  <c r="C55" i="11" s="1"/>
  <c r="B52" i="8"/>
  <c r="E52" i="8" s="1"/>
  <c r="F51" i="8"/>
  <c r="H51" i="8" s="1"/>
  <c r="C56" i="8" s="1" a="1"/>
  <c r="C56" i="8" s="1"/>
  <c r="E52" i="10"/>
  <c r="B53" i="9" l="1"/>
  <c r="E53" i="9" s="1"/>
  <c r="F52" i="9"/>
  <c r="H52" i="9" s="1"/>
  <c r="C57" i="9" s="1" a="1"/>
  <c r="C57" i="9" s="1"/>
  <c r="D53" i="10"/>
  <c r="F51" i="6"/>
  <c r="G51" i="6" s="1"/>
  <c r="C56" i="6" s="1" a="1"/>
  <c r="C56" i="6" s="1"/>
  <c r="B52" i="6"/>
  <c r="E52" i="6" s="1"/>
  <c r="C53" i="10"/>
  <c r="B53" i="8"/>
  <c r="E53" i="8" s="1"/>
  <c r="F52" i="8"/>
  <c r="H52" i="8" s="1"/>
  <c r="C57" i="8" s="1" a="1"/>
  <c r="C57" i="8" s="1"/>
  <c r="E53" i="10"/>
  <c r="B52" i="11"/>
  <c r="E52" i="11" s="1"/>
  <c r="F51" i="11"/>
  <c r="I51" i="11" s="1"/>
  <c r="C56" i="11" s="1" a="1"/>
  <c r="C56" i="11" s="1"/>
  <c r="F51" i="4"/>
  <c r="G51" i="4" s="1"/>
  <c r="C56" i="4" s="1" a="1"/>
  <c r="C56" i="4" s="1"/>
  <c r="B52" i="4"/>
  <c r="E52" i="4" s="1"/>
  <c r="B53" i="10"/>
  <c r="B54" i="8" l="1"/>
  <c r="E54" i="8" s="1"/>
  <c r="F53" i="8"/>
  <c r="H53" i="8" s="1"/>
  <c r="C58" i="8" s="1" a="1"/>
  <c r="C58" i="8" s="1"/>
  <c r="E54" i="10"/>
  <c r="B53" i="4"/>
  <c r="E53" i="4" s="1"/>
  <c r="F52" i="4"/>
  <c r="G52" i="4" s="1"/>
  <c r="C57" i="4" s="1" a="1"/>
  <c r="C57" i="4" s="1"/>
  <c r="B54" i="10"/>
  <c r="B53" i="6"/>
  <c r="E53" i="6" s="1"/>
  <c r="F52" i="6"/>
  <c r="G52" i="6" s="1"/>
  <c r="C57" i="6" s="1" a="1"/>
  <c r="C57" i="6" s="1"/>
  <c r="C54" i="10"/>
  <c r="B53" i="11"/>
  <c r="E53" i="11" s="1"/>
  <c r="F52" i="11"/>
  <c r="I52" i="11" s="1"/>
  <c r="C57" i="11" s="1" a="1"/>
  <c r="C57" i="11" s="1"/>
  <c r="B54" i="9"/>
  <c r="E54" i="9" s="1"/>
  <c r="F53" i="9"/>
  <c r="H53" i="9" s="1"/>
  <c r="C58" i="9" s="1" a="1"/>
  <c r="C58" i="9" s="1"/>
  <c r="D54" i="10"/>
  <c r="F53" i="6" l="1"/>
  <c r="G53" i="6" s="1"/>
  <c r="C58" i="6" s="1" a="1"/>
  <c r="C58" i="6" s="1"/>
  <c r="B54" i="6"/>
  <c r="E54" i="6" s="1"/>
  <c r="C55" i="10"/>
  <c r="B55" i="9"/>
  <c r="E55" i="9" s="1"/>
  <c r="F54" i="9"/>
  <c r="H54" i="9" s="1"/>
  <c r="C59" i="9" s="1" a="1"/>
  <c r="C59" i="9" s="1"/>
  <c r="D55" i="10"/>
  <c r="B54" i="4"/>
  <c r="E54" i="4" s="1"/>
  <c r="F53" i="4"/>
  <c r="G53" i="4" s="1"/>
  <c r="C58" i="4" s="1" a="1"/>
  <c r="C58" i="4" s="1"/>
  <c r="B55" i="10"/>
  <c r="B54" i="11"/>
  <c r="E54" i="11" s="1"/>
  <c r="F53" i="11"/>
  <c r="I53" i="11" s="1"/>
  <c r="C58" i="11" s="1" a="1"/>
  <c r="C58" i="11" s="1"/>
  <c r="B55" i="8"/>
  <c r="E55" i="8" s="1"/>
  <c r="F54" i="8"/>
  <c r="H54" i="8" s="1"/>
  <c r="C59" i="8" s="1" a="1"/>
  <c r="C59" i="8" s="1"/>
  <c r="E55" i="10"/>
  <c r="F54" i="4" l="1"/>
  <c r="G54" i="4" s="1"/>
  <c r="C59" i="4" s="1" a="1"/>
  <c r="C59" i="4" s="1"/>
  <c r="B55" i="4"/>
  <c r="E55" i="4" s="1"/>
  <c r="B56" i="10"/>
  <c r="B56" i="9"/>
  <c r="E56" i="9" s="1"/>
  <c r="F55" i="9"/>
  <c r="H55" i="9" s="1"/>
  <c r="C60" i="9" s="1" a="1"/>
  <c r="C60" i="9" s="1"/>
  <c r="D56" i="10"/>
  <c r="B56" i="8"/>
  <c r="E56" i="8" s="1"/>
  <c r="F55" i="8"/>
  <c r="H55" i="8" s="1"/>
  <c r="C60" i="8" s="1" a="1"/>
  <c r="C60" i="8" s="1"/>
  <c r="E56" i="10"/>
  <c r="B55" i="11"/>
  <c r="E55" i="11" s="1"/>
  <c r="F54" i="11"/>
  <c r="I54" i="11" s="1"/>
  <c r="C59" i="11" s="1" a="1"/>
  <c r="C59" i="11" s="1"/>
  <c r="B55" i="6"/>
  <c r="E55" i="6" s="1"/>
  <c r="F54" i="6"/>
  <c r="G54" i="6" s="1"/>
  <c r="C59" i="6" s="1" a="1"/>
  <c r="C59" i="6" s="1"/>
  <c r="C56" i="10"/>
  <c r="F56" i="8" l="1"/>
  <c r="H56" i="8" s="1"/>
  <c r="C61" i="8" s="1" a="1"/>
  <c r="C61" i="8" s="1"/>
  <c r="B57" i="8"/>
  <c r="E57" i="8" s="1"/>
  <c r="E57" i="10"/>
  <c r="B57" i="9"/>
  <c r="E57" i="9" s="1"/>
  <c r="F56" i="9"/>
  <c r="H56" i="9" s="1"/>
  <c r="C61" i="9" s="1" a="1"/>
  <c r="C61" i="9" s="1"/>
  <c r="D57" i="10"/>
  <c r="F55" i="6"/>
  <c r="G55" i="6" s="1"/>
  <c r="C60" i="6" s="1" a="1"/>
  <c r="C60" i="6" s="1"/>
  <c r="B56" i="6"/>
  <c r="E56" i="6" s="1"/>
  <c r="C57" i="10"/>
  <c r="B56" i="11"/>
  <c r="E56" i="11" s="1"/>
  <c r="F55" i="11"/>
  <c r="I55" i="11" s="1"/>
  <c r="C60" i="11" s="1" a="1"/>
  <c r="C60" i="11" s="1"/>
  <c r="F55" i="4"/>
  <c r="G55" i="4" s="1"/>
  <c r="C60" i="4" s="1" a="1"/>
  <c r="C60" i="4" s="1"/>
  <c r="B56" i="4"/>
  <c r="E56" i="4" s="1"/>
  <c r="B57" i="10"/>
  <c r="F56" i="6" l="1"/>
  <c r="G56" i="6" s="1"/>
  <c r="C61" i="6" s="1" a="1"/>
  <c r="C61" i="6" s="1"/>
  <c r="B57" i="6"/>
  <c r="E57" i="6" s="1"/>
  <c r="C58" i="10"/>
  <c r="B57" i="4"/>
  <c r="E57" i="4" s="1"/>
  <c r="F56" i="4"/>
  <c r="G56" i="4" s="1"/>
  <c r="C61" i="4" s="1" a="1"/>
  <c r="C61" i="4" s="1"/>
  <c r="B58" i="10"/>
  <c r="B58" i="9"/>
  <c r="E58" i="9" s="1"/>
  <c r="F57" i="9"/>
  <c r="H57" i="9" s="1"/>
  <c r="C62" i="9" s="1" a="1"/>
  <c r="C62" i="9" s="1"/>
  <c r="D58" i="10"/>
  <c r="B57" i="11"/>
  <c r="E57" i="11" s="1"/>
  <c r="F56" i="11"/>
  <c r="I56" i="11" s="1"/>
  <c r="C61" i="11" s="1" a="1"/>
  <c r="C61" i="11" s="1"/>
  <c r="B58" i="8"/>
  <c r="E58" i="8" s="1"/>
  <c r="F57" i="8"/>
  <c r="H57" i="8" s="1"/>
  <c r="C62" i="8" s="1" a="1"/>
  <c r="C62" i="8" s="1"/>
  <c r="E58" i="10"/>
  <c r="B59" i="9" l="1"/>
  <c r="E59" i="9" s="1"/>
  <c r="F58" i="9"/>
  <c r="H58" i="9" s="1"/>
  <c r="C63" i="9" s="1" a="1"/>
  <c r="C63" i="9" s="1"/>
  <c r="D59" i="10"/>
  <c r="B58" i="4"/>
  <c r="E58" i="4" s="1"/>
  <c r="F57" i="4"/>
  <c r="G57" i="4" s="1"/>
  <c r="C62" i="4" s="1" a="1"/>
  <c r="C62" i="4" s="1"/>
  <c r="B59" i="10"/>
  <c r="B59" i="8"/>
  <c r="E59" i="8" s="1"/>
  <c r="F58" i="8"/>
  <c r="H58" i="8" s="1"/>
  <c r="C63" i="8" s="1" a="1"/>
  <c r="C63" i="8" s="1"/>
  <c r="E59" i="10"/>
  <c r="B58" i="11"/>
  <c r="E58" i="11" s="1"/>
  <c r="F57" i="11"/>
  <c r="I57" i="11" s="1"/>
  <c r="C62" i="11" s="1" a="1"/>
  <c r="C62" i="11" s="1"/>
  <c r="F57" i="6"/>
  <c r="G57" i="6" s="1"/>
  <c r="C62" i="6" s="1" a="1"/>
  <c r="C62" i="6" s="1"/>
  <c r="B58" i="6"/>
  <c r="E58" i="6" s="1"/>
  <c r="C59" i="10"/>
  <c r="B60" i="8" l="1"/>
  <c r="E60" i="8" s="1"/>
  <c r="F59" i="8"/>
  <c r="H59" i="8" s="1"/>
  <c r="C64" i="8" s="1" a="1"/>
  <c r="C64" i="8" s="1"/>
  <c r="E60" i="10"/>
  <c r="F58" i="6"/>
  <c r="G58" i="6" s="1"/>
  <c r="C63" i="6" s="1" a="1"/>
  <c r="C63" i="6" s="1"/>
  <c r="B59" i="6"/>
  <c r="E59" i="6" s="1"/>
  <c r="C60" i="10"/>
  <c r="F58" i="4"/>
  <c r="G58" i="4" s="1"/>
  <c r="C63" i="4" s="1" a="1"/>
  <c r="C63" i="4" s="1"/>
  <c r="B59" i="4"/>
  <c r="E59" i="4" s="1"/>
  <c r="B60" i="10"/>
  <c r="B59" i="11"/>
  <c r="E59" i="11" s="1"/>
  <c r="F58" i="11"/>
  <c r="I58" i="11" s="1"/>
  <c r="C63" i="11" s="1" a="1"/>
  <c r="C63" i="11" s="1"/>
  <c r="B60" i="9"/>
  <c r="E60" i="9" s="1"/>
  <c r="F59" i="9"/>
  <c r="H59" i="9" s="1"/>
  <c r="C64" i="9" s="1" a="1"/>
  <c r="C64" i="9" s="1"/>
  <c r="D60" i="10"/>
  <c r="F59" i="4" l="1"/>
  <c r="G59" i="4" s="1"/>
  <c r="C64" i="4" s="1" a="1"/>
  <c r="C64" i="4" s="1"/>
  <c r="B60" i="4"/>
  <c r="E60" i="4" s="1"/>
  <c r="B61" i="10"/>
  <c r="F59" i="6"/>
  <c r="G59" i="6" s="1"/>
  <c r="C64" i="6" s="1" a="1"/>
  <c r="C64" i="6" s="1"/>
  <c r="B60" i="6"/>
  <c r="E60" i="6" s="1"/>
  <c r="C61" i="10"/>
  <c r="B61" i="9"/>
  <c r="E61" i="9" s="1"/>
  <c r="F60" i="9"/>
  <c r="H60" i="9" s="1"/>
  <c r="C65" i="9" s="1" a="1"/>
  <c r="C65" i="9" s="1"/>
  <c r="D61" i="10"/>
  <c r="B60" i="11"/>
  <c r="E60" i="11" s="1"/>
  <c r="F59" i="11"/>
  <c r="I59" i="11" s="1"/>
  <c r="C64" i="11" s="1" a="1"/>
  <c r="C64" i="11" s="1"/>
  <c r="B61" i="8"/>
  <c r="E61" i="8" s="1"/>
  <c r="F60" i="8"/>
  <c r="H60" i="8" s="1"/>
  <c r="C65" i="8" s="1" a="1"/>
  <c r="C65" i="8" s="1"/>
  <c r="E61" i="10"/>
  <c r="B62" i="9" l="1"/>
  <c r="E62" i="9" s="1"/>
  <c r="F61" i="9"/>
  <c r="H61" i="9" s="1"/>
  <c r="C66" i="9" s="1" a="1"/>
  <c r="C66" i="9" s="1"/>
  <c r="D62" i="10"/>
  <c r="F60" i="6"/>
  <c r="G60" i="6" s="1"/>
  <c r="C65" i="6" s="1" a="1"/>
  <c r="C65" i="6" s="1"/>
  <c r="B61" i="6"/>
  <c r="E61" i="6" s="1"/>
  <c r="C62" i="10"/>
  <c r="B62" i="8"/>
  <c r="E62" i="8" s="1"/>
  <c r="F61" i="8"/>
  <c r="H61" i="8" s="1"/>
  <c r="C66" i="8" s="1" a="1"/>
  <c r="C66" i="8" s="1"/>
  <c r="E62" i="10"/>
  <c r="B61" i="11"/>
  <c r="E61" i="11" s="1"/>
  <c r="F60" i="11"/>
  <c r="I60" i="11" s="1"/>
  <c r="C65" i="11" s="1" a="1"/>
  <c r="C65" i="11" s="1"/>
  <c r="B61" i="4"/>
  <c r="E61" i="4" s="1"/>
  <c r="F60" i="4"/>
  <c r="G60" i="4" s="1"/>
  <c r="C65" i="4" s="1" a="1"/>
  <c r="C65" i="4" s="1"/>
  <c r="B62" i="10"/>
  <c r="B63" i="8" l="1"/>
  <c r="E63" i="8" s="1"/>
  <c r="F62" i="8"/>
  <c r="H62" i="8" s="1"/>
  <c r="C67" i="8" s="1" a="1"/>
  <c r="C67" i="8" s="1"/>
  <c r="E63" i="10"/>
  <c r="B62" i="6"/>
  <c r="E62" i="6" s="1"/>
  <c r="F61" i="6"/>
  <c r="G61" i="6" s="1"/>
  <c r="C66" i="6" s="1" a="1"/>
  <c r="C66" i="6" s="1"/>
  <c r="C63" i="10"/>
  <c r="B62" i="4"/>
  <c r="E62" i="4" s="1"/>
  <c r="F61" i="4"/>
  <c r="G61" i="4" s="1"/>
  <c r="C66" i="4" s="1" a="1"/>
  <c r="C66" i="4" s="1"/>
  <c r="B63" i="10"/>
  <c r="B62" i="11"/>
  <c r="E62" i="11" s="1"/>
  <c r="F61" i="11"/>
  <c r="I61" i="11" s="1"/>
  <c r="C66" i="11" s="1" a="1"/>
  <c r="C66" i="11" s="1"/>
  <c r="B63" i="9"/>
  <c r="E63" i="9" s="1"/>
  <c r="F62" i="9"/>
  <c r="H62" i="9" s="1"/>
  <c r="C67" i="9" s="1" a="1"/>
  <c r="C67" i="9" s="1"/>
  <c r="D63" i="10"/>
  <c r="F62" i="4" l="1"/>
  <c r="G62" i="4" s="1"/>
  <c r="C67" i="4" s="1" a="1"/>
  <c r="C67" i="4" s="1"/>
  <c r="B63" i="4"/>
  <c r="E63" i="4" s="1"/>
  <c r="B64" i="10"/>
  <c r="F62" i="6"/>
  <c r="G62" i="6" s="1"/>
  <c r="C67" i="6" s="1" a="1"/>
  <c r="C67" i="6" s="1"/>
  <c r="B63" i="6"/>
  <c r="E63" i="6" s="1"/>
  <c r="C64" i="10"/>
  <c r="B64" i="9"/>
  <c r="E64" i="9" s="1"/>
  <c r="F63" i="9"/>
  <c r="H63" i="9" s="1"/>
  <c r="C68" i="9" s="1" a="1"/>
  <c r="C68" i="9" s="1"/>
  <c r="D64" i="10"/>
  <c r="B63" i="11"/>
  <c r="E63" i="11" s="1"/>
  <c r="F62" i="11"/>
  <c r="I62" i="11" s="1"/>
  <c r="C67" i="11" s="1" a="1"/>
  <c r="C67" i="11" s="1"/>
  <c r="B64" i="8"/>
  <c r="E64" i="8" s="1"/>
  <c r="F63" i="8"/>
  <c r="H63" i="8" s="1"/>
  <c r="C68" i="8" s="1" a="1"/>
  <c r="C68" i="8" s="1"/>
  <c r="E64" i="10"/>
  <c r="B65" i="9" l="1"/>
  <c r="E65" i="9" s="1"/>
  <c r="F64" i="9"/>
  <c r="H64" i="9" s="1"/>
  <c r="D65" i="10"/>
  <c r="L2" i="9"/>
  <c r="D5" i="10" s="1"/>
  <c r="L3" i="9"/>
  <c r="D6" i="10" s="1"/>
  <c r="L6" i="9"/>
  <c r="D9" i="10" s="1"/>
  <c r="F63" i="6"/>
  <c r="G63" i="6" s="1"/>
  <c r="B64" i="6"/>
  <c r="E64" i="6" s="1"/>
  <c r="C65" i="10"/>
  <c r="L2" i="6"/>
  <c r="C5" i="10" s="1"/>
  <c r="L6" i="6"/>
  <c r="C9" i="10" s="1"/>
  <c r="L3" i="6"/>
  <c r="C6" i="10" s="1"/>
  <c r="B65" i="8"/>
  <c r="E65" i="8" s="1"/>
  <c r="F64" i="8"/>
  <c r="H64" i="8" s="1"/>
  <c r="E65" i="10"/>
  <c r="M2" i="8"/>
  <c r="E5" i="10" s="1"/>
  <c r="M6" i="8"/>
  <c r="E9" i="10" s="1"/>
  <c r="M3" i="8"/>
  <c r="E6" i="10" s="1"/>
  <c r="B64" i="11"/>
  <c r="E64" i="11" s="1"/>
  <c r="F63" i="11"/>
  <c r="I63" i="11" s="1"/>
  <c r="N7" i="11"/>
  <c r="N4" i="11"/>
  <c r="N3" i="11"/>
  <c r="F63" i="4"/>
  <c r="G63" i="4" s="1"/>
  <c r="B64" i="4"/>
  <c r="E64" i="4" s="1"/>
  <c r="B65" i="10"/>
  <c r="K3" i="4"/>
  <c r="K6" i="4"/>
  <c r="K2" i="4"/>
  <c r="C68" i="6" l="1" a="1"/>
  <c r="C68" i="6" s="1"/>
  <c r="L4" i="6"/>
  <c r="C7" i="10" s="1"/>
  <c r="C69" i="8" a="1"/>
  <c r="C69" i="8" s="1"/>
  <c r="F65" i="8" s="1"/>
  <c r="H65" i="8" s="1"/>
  <c r="C70" i="8" s="1" a="1"/>
  <c r="C70" i="8" s="1"/>
  <c r="M4" i="8"/>
  <c r="E7" i="10" s="1"/>
  <c r="B66" i="8"/>
  <c r="E66" i="8" s="1"/>
  <c r="E66" i="10"/>
  <c r="C68" i="4" a="1"/>
  <c r="C68" i="4" s="1"/>
  <c r="F64" i="4" s="1"/>
  <c r="G64" i="4" s="1"/>
  <c r="C69" i="4" s="1" a="1"/>
  <c r="C69" i="4" s="1"/>
  <c r="K4" i="4"/>
  <c r="K5" i="4" s="1"/>
  <c r="B5" i="10"/>
  <c r="O3" i="11"/>
  <c r="O4" i="11"/>
  <c r="B6" i="10"/>
  <c r="B65" i="11"/>
  <c r="E65" i="11" s="1"/>
  <c r="C68" i="11" a="1"/>
  <c r="C68" i="11" s="1"/>
  <c r="F64" i="11" s="1"/>
  <c r="I64" i="11" s="1"/>
  <c r="C69" i="11" s="1" a="1"/>
  <c r="C69" i="11" s="1"/>
  <c r="N5" i="11"/>
  <c r="N6" i="11" s="1"/>
  <c r="C69" i="9" a="1"/>
  <c r="C69" i="9" s="1"/>
  <c r="F65" i="9" s="1"/>
  <c r="H65" i="9" s="1"/>
  <c r="C70" i="9" s="1" a="1"/>
  <c r="C70" i="9" s="1"/>
  <c r="L4" i="9"/>
  <c r="D7" i="10" s="1"/>
  <c r="F64" i="6"/>
  <c r="G64" i="6" s="1"/>
  <c r="C69" i="6" s="1" a="1"/>
  <c r="C69" i="6" s="1"/>
  <c r="B65" i="6"/>
  <c r="E65" i="6" s="1"/>
  <c r="C66" i="10"/>
  <c r="B9" i="10"/>
  <c r="O7" i="11"/>
  <c r="B65" i="4"/>
  <c r="E65" i="4" s="1"/>
  <c r="B66" i="10"/>
  <c r="B66" i="9"/>
  <c r="E66" i="9" s="1"/>
  <c r="D66" i="10"/>
  <c r="L5" i="9" l="1"/>
  <c r="D8" i="10" s="1"/>
  <c r="O6" i="11"/>
  <c r="B8" i="10"/>
  <c r="B67" i="8"/>
  <c r="E67" i="8" s="1"/>
  <c r="F66" i="8"/>
  <c r="H66" i="8" s="1"/>
  <c r="C71" i="8" s="1" a="1"/>
  <c r="C71" i="8" s="1"/>
  <c r="E67" i="10"/>
  <c r="M5" i="8"/>
  <c r="E8" i="10" s="1"/>
  <c r="F49" i="10"/>
  <c r="F31" i="10"/>
  <c r="F58" i="10"/>
  <c r="F59" i="10"/>
  <c r="F60" i="10"/>
  <c r="F14" i="10"/>
  <c r="F32" i="10"/>
  <c r="F40" i="10"/>
  <c r="F65" i="10"/>
  <c r="F23" i="10"/>
  <c r="F48" i="10"/>
  <c r="F46" i="10"/>
  <c r="F56" i="10"/>
  <c r="F19" i="10"/>
  <c r="F38" i="10"/>
  <c r="F39" i="10"/>
  <c r="F55" i="10"/>
  <c r="F30" i="10"/>
  <c r="F35" i="10"/>
  <c r="F62" i="10"/>
  <c r="F47" i="10"/>
  <c r="F37" i="10"/>
  <c r="F53" i="10"/>
  <c r="F28" i="10"/>
  <c r="F42" i="10"/>
  <c r="F63" i="10"/>
  <c r="F51" i="10"/>
  <c r="F61" i="10"/>
  <c r="F24" i="10"/>
  <c r="F29" i="10"/>
  <c r="F25" i="10"/>
  <c r="F64" i="10"/>
  <c r="F54" i="10"/>
  <c r="F34" i="10"/>
  <c r="F57" i="10"/>
  <c r="F45" i="10"/>
  <c r="F22" i="10"/>
  <c r="F43" i="10"/>
  <c r="F44" i="10"/>
  <c r="F50" i="10"/>
  <c r="F16" i="10"/>
  <c r="F27" i="10"/>
  <c r="F20" i="10"/>
  <c r="F18" i="10"/>
  <c r="F36" i="10"/>
  <c r="F21" i="10"/>
  <c r="F41" i="10"/>
  <c r="F33" i="10"/>
  <c r="F26" i="10"/>
  <c r="F15" i="10"/>
  <c r="F52" i="10"/>
  <c r="F17" i="10"/>
  <c r="B66" i="4"/>
  <c r="E66" i="4" s="1"/>
  <c r="F65" i="4"/>
  <c r="G65" i="4" s="1"/>
  <c r="C70" i="4" s="1" a="1"/>
  <c r="C70" i="4" s="1"/>
  <c r="B67" i="10"/>
  <c r="O5" i="11"/>
  <c r="B7" i="10"/>
  <c r="L5" i="6"/>
  <c r="C8" i="10" s="1"/>
  <c r="B66" i="6"/>
  <c r="E66" i="6" s="1"/>
  <c r="C67" i="10"/>
  <c r="F65" i="6"/>
  <c r="G65" i="6" s="1"/>
  <c r="C70" i="6" s="1" a="1"/>
  <c r="C70" i="6" s="1"/>
  <c r="F66" i="9"/>
  <c r="H66" i="9" s="1"/>
  <c r="C71" i="9" s="1" a="1"/>
  <c r="C71" i="9" s="1"/>
  <c r="B67" i="9"/>
  <c r="E67" i="9" s="1"/>
  <c r="D67" i="10"/>
  <c r="B66" i="11"/>
  <c r="E66" i="11" s="1"/>
  <c r="F65" i="11"/>
  <c r="I65" i="11" s="1"/>
  <c r="C70" i="11" s="1" a="1"/>
  <c r="C70" i="11" s="1"/>
  <c r="B67" i="11" l="1"/>
  <c r="E67" i="11" s="1"/>
  <c r="F66" i="11"/>
  <c r="I66" i="11" s="1"/>
  <c r="C71" i="11" s="1" a="1"/>
  <c r="C71" i="11" s="1"/>
  <c r="B68" i="9"/>
  <c r="E68" i="9" s="1"/>
  <c r="F67" i="9"/>
  <c r="H67" i="9" s="1"/>
  <c r="C72" i="9" s="1" a="1"/>
  <c r="C72" i="9" s="1"/>
  <c r="D68" i="10"/>
  <c r="B68" i="8"/>
  <c r="E68" i="8" s="1"/>
  <c r="F67" i="8"/>
  <c r="H67" i="8" s="1"/>
  <c r="C72" i="8" s="1" a="1"/>
  <c r="C72" i="8" s="1"/>
  <c r="E68" i="10"/>
  <c r="F66" i="4"/>
  <c r="G66" i="4" s="1"/>
  <c r="C71" i="4" s="1" a="1"/>
  <c r="C71" i="4" s="1"/>
  <c r="B68" i="10"/>
  <c r="B67" i="4"/>
  <c r="E67" i="4" s="1"/>
  <c r="B67" i="6"/>
  <c r="E67" i="6" s="1"/>
  <c r="F66" i="6"/>
  <c r="G66" i="6" s="1"/>
  <c r="C71" i="6" s="1" a="1"/>
  <c r="C71" i="6" s="1"/>
  <c r="C68" i="10"/>
  <c r="B69" i="8" l="1"/>
  <c r="E69" i="8" s="1"/>
  <c r="F68" i="8"/>
  <c r="H68" i="8" s="1"/>
  <c r="C73" i="8" s="1" a="1"/>
  <c r="C73" i="8" s="1"/>
  <c r="E69" i="10"/>
  <c r="F67" i="6"/>
  <c r="G67" i="6" s="1"/>
  <c r="C72" i="6" s="1" a="1"/>
  <c r="C72" i="6" s="1"/>
  <c r="B68" i="6"/>
  <c r="E68" i="6" s="1"/>
  <c r="C69" i="10"/>
  <c r="F67" i="4"/>
  <c r="G67" i="4" s="1"/>
  <c r="C72" i="4" s="1" a="1"/>
  <c r="C72" i="4" s="1"/>
  <c r="B68" i="4"/>
  <c r="E68" i="4" s="1"/>
  <c r="B69" i="10"/>
  <c r="F68" i="9"/>
  <c r="H68" i="9" s="1"/>
  <c r="C73" i="9" s="1" a="1"/>
  <c r="C73" i="9" s="1"/>
  <c r="B69" i="9"/>
  <c r="E69" i="9" s="1"/>
  <c r="D69" i="10"/>
  <c r="B68" i="11"/>
  <c r="E68" i="11" s="1"/>
  <c r="F67" i="11"/>
  <c r="I67" i="11" s="1"/>
  <c r="C72" i="11" s="1" a="1"/>
  <c r="C72" i="11" s="1"/>
  <c r="B69" i="4" l="1"/>
  <c r="E69" i="4" s="1"/>
  <c r="F68" i="4"/>
  <c r="G68" i="4" s="1"/>
  <c r="C73" i="4" s="1" a="1"/>
  <c r="C73" i="4" s="1"/>
  <c r="B70" i="10"/>
  <c r="B69" i="11"/>
  <c r="E69" i="11" s="1"/>
  <c r="F68" i="11"/>
  <c r="I68" i="11" s="1"/>
  <c r="C73" i="11" s="1" a="1"/>
  <c r="C73" i="11" s="1"/>
  <c r="B69" i="6"/>
  <c r="E69" i="6" s="1"/>
  <c r="F68" i="6"/>
  <c r="G68" i="6" s="1"/>
  <c r="C73" i="6" s="1" a="1"/>
  <c r="C73" i="6" s="1"/>
  <c r="C70" i="10"/>
  <c r="B70" i="9"/>
  <c r="E70" i="9" s="1"/>
  <c r="F69" i="9"/>
  <c r="H69" i="9" s="1"/>
  <c r="C74" i="9" s="1" a="1"/>
  <c r="C74" i="9" s="1"/>
  <c r="D70" i="10"/>
  <c r="B70" i="8"/>
  <c r="E70" i="8" s="1"/>
  <c r="F69" i="8"/>
  <c r="H69" i="8" s="1"/>
  <c r="C74" i="8" s="1" a="1"/>
  <c r="C74" i="8" s="1"/>
  <c r="E70" i="10"/>
  <c r="B70" i="6" l="1"/>
  <c r="E70" i="6" s="1"/>
  <c r="F69" i="6"/>
  <c r="G69" i="6" s="1"/>
  <c r="C74" i="6" s="1" a="1"/>
  <c r="C74" i="6" s="1"/>
  <c r="C71" i="10"/>
  <c r="B71" i="8"/>
  <c r="E71" i="8" s="1"/>
  <c r="F70" i="8"/>
  <c r="H70" i="8" s="1"/>
  <c r="C75" i="8" s="1" a="1"/>
  <c r="C75" i="8" s="1"/>
  <c r="E71" i="10"/>
  <c r="B70" i="11"/>
  <c r="E70" i="11" s="1"/>
  <c r="F69" i="11"/>
  <c r="I69" i="11" s="1"/>
  <c r="C74" i="11" s="1" a="1"/>
  <c r="C74" i="11" s="1"/>
  <c r="B71" i="9"/>
  <c r="E71" i="9" s="1"/>
  <c r="F70" i="9"/>
  <c r="H70" i="9" s="1"/>
  <c r="C75" i="9" s="1" a="1"/>
  <c r="C75" i="9" s="1"/>
  <c r="D71" i="10"/>
  <c r="B70" i="4"/>
  <c r="E70" i="4" s="1"/>
  <c r="F69" i="4"/>
  <c r="G69" i="4" s="1"/>
  <c r="C74" i="4" s="1" a="1"/>
  <c r="C74" i="4" s="1"/>
  <c r="B71" i="10"/>
  <c r="B71" i="11" l="1"/>
  <c r="E71" i="11" s="1"/>
  <c r="F70" i="11"/>
  <c r="I70" i="11" s="1"/>
  <c r="C75" i="11" s="1" a="1"/>
  <c r="C75" i="11" s="1"/>
  <c r="B72" i="8"/>
  <c r="E72" i="8" s="1"/>
  <c r="F71" i="8"/>
  <c r="H71" i="8" s="1"/>
  <c r="C76" i="8" s="1" a="1"/>
  <c r="C76" i="8" s="1"/>
  <c r="E72" i="10"/>
  <c r="F70" i="4"/>
  <c r="G70" i="4" s="1"/>
  <c r="C75" i="4" s="1" a="1"/>
  <c r="C75" i="4" s="1"/>
  <c r="B71" i="4"/>
  <c r="E71" i="4" s="1"/>
  <c r="B72" i="10"/>
  <c r="B72" i="9"/>
  <c r="E72" i="9" s="1"/>
  <c r="F71" i="9"/>
  <c r="H71" i="9" s="1"/>
  <c r="C76" i="9" s="1" a="1"/>
  <c r="C76" i="9" s="1"/>
  <c r="D72" i="10"/>
  <c r="B71" i="6"/>
  <c r="E71" i="6" s="1"/>
  <c r="F70" i="6"/>
  <c r="G70" i="6" s="1"/>
  <c r="C75" i="6" s="1" a="1"/>
  <c r="C75" i="6" s="1"/>
  <c r="C72" i="10"/>
  <c r="F71" i="4" l="1"/>
  <c r="G71" i="4" s="1"/>
  <c r="C76" i="4" s="1" a="1"/>
  <c r="C76" i="4" s="1"/>
  <c r="B72" i="4"/>
  <c r="E72" i="4" s="1"/>
  <c r="B73" i="10"/>
  <c r="B72" i="6"/>
  <c r="E72" i="6" s="1"/>
  <c r="F71" i="6"/>
  <c r="G71" i="6" s="1"/>
  <c r="C76" i="6" s="1" a="1"/>
  <c r="C76" i="6" s="1"/>
  <c r="C73" i="10"/>
  <c r="F72" i="8"/>
  <c r="H72" i="8" s="1"/>
  <c r="C77" i="8" s="1" a="1"/>
  <c r="C77" i="8" s="1"/>
  <c r="B73" i="8"/>
  <c r="E73" i="8" s="1"/>
  <c r="E73" i="10"/>
  <c r="B73" i="9"/>
  <c r="E73" i="9" s="1"/>
  <c r="F72" i="9"/>
  <c r="H72" i="9" s="1"/>
  <c r="C77" i="9" s="1" a="1"/>
  <c r="C77" i="9" s="1"/>
  <c r="D73" i="10"/>
  <c r="B72" i="11"/>
  <c r="E72" i="11" s="1"/>
  <c r="F71" i="11"/>
  <c r="I71" i="11" s="1"/>
  <c r="C76" i="11" s="1" a="1"/>
  <c r="C76" i="11" s="1"/>
  <c r="B74" i="8" l="1"/>
  <c r="E74" i="8" s="1"/>
  <c r="F73" i="8"/>
  <c r="H73" i="8" s="1"/>
  <c r="C78" i="8" s="1" a="1"/>
  <c r="C78" i="8" s="1"/>
  <c r="E74" i="10"/>
  <c r="B73" i="11"/>
  <c r="E73" i="11" s="1"/>
  <c r="F72" i="11"/>
  <c r="I72" i="11" s="1"/>
  <c r="C77" i="11" s="1" a="1"/>
  <c r="C77" i="11" s="1"/>
  <c r="B73" i="6"/>
  <c r="E73" i="6" s="1"/>
  <c r="F72" i="6"/>
  <c r="G72" i="6" s="1"/>
  <c r="C77" i="6" s="1" a="1"/>
  <c r="C77" i="6" s="1"/>
  <c r="C74" i="10"/>
  <c r="B74" i="9"/>
  <c r="E74" i="9" s="1"/>
  <c r="F73" i="9"/>
  <c r="H73" i="9" s="1"/>
  <c r="C78" i="9" s="1" a="1"/>
  <c r="C78" i="9" s="1"/>
  <c r="D74" i="10"/>
  <c r="F72" i="4"/>
  <c r="G72" i="4" s="1"/>
  <c r="C77" i="4" s="1" a="1"/>
  <c r="C77" i="4" s="1"/>
  <c r="B73" i="4"/>
  <c r="E73" i="4" s="1"/>
  <c r="B74" i="10"/>
  <c r="B74" i="6" l="1"/>
  <c r="E74" i="6" s="1"/>
  <c r="F73" i="6"/>
  <c r="G73" i="6" s="1"/>
  <c r="C78" i="6" s="1" a="1"/>
  <c r="C78" i="6" s="1"/>
  <c r="C75" i="10"/>
  <c r="B74" i="4"/>
  <c r="E74" i="4" s="1"/>
  <c r="B75" i="10"/>
  <c r="F73" i="4"/>
  <c r="G73" i="4" s="1"/>
  <c r="C78" i="4" s="1" a="1"/>
  <c r="C78" i="4" s="1"/>
  <c r="B74" i="11"/>
  <c r="E74" i="11" s="1"/>
  <c r="F73" i="11"/>
  <c r="I73" i="11" s="1"/>
  <c r="C78" i="11" s="1" a="1"/>
  <c r="C78" i="11" s="1"/>
  <c r="B75" i="9"/>
  <c r="E75" i="9" s="1"/>
  <c r="F74" i="9"/>
  <c r="H74" i="9" s="1"/>
  <c r="C79" i="9" s="1" a="1"/>
  <c r="C79" i="9" s="1"/>
  <c r="D75" i="10"/>
  <c r="B75" i="8"/>
  <c r="E75" i="8" s="1"/>
  <c r="F74" i="8"/>
  <c r="H74" i="8" s="1"/>
  <c r="C79" i="8" s="1" a="1"/>
  <c r="C79" i="8" s="1"/>
  <c r="E75" i="10"/>
  <c r="B75" i="11" l="1"/>
  <c r="E75" i="11" s="1"/>
  <c r="F74" i="11"/>
  <c r="I74" i="11" s="1"/>
  <c r="C79" i="11" s="1" a="1"/>
  <c r="C79" i="11" s="1"/>
  <c r="B76" i="8"/>
  <c r="E76" i="8" s="1"/>
  <c r="F75" i="8"/>
  <c r="H75" i="8" s="1"/>
  <c r="C80" i="8" s="1" a="1"/>
  <c r="C80" i="8" s="1"/>
  <c r="E76" i="10"/>
  <c r="F74" i="4"/>
  <c r="G74" i="4" s="1"/>
  <c r="C79" i="4" s="1" a="1"/>
  <c r="C79" i="4" s="1"/>
  <c r="B76" i="10"/>
  <c r="B75" i="4"/>
  <c r="E75" i="4" s="1"/>
  <c r="B76" i="9"/>
  <c r="E76" i="9" s="1"/>
  <c r="F75" i="9"/>
  <c r="H75" i="9" s="1"/>
  <c r="C80" i="9" s="1" a="1"/>
  <c r="C80" i="9" s="1"/>
  <c r="D76" i="10"/>
  <c r="B75" i="6"/>
  <c r="E75" i="6" s="1"/>
  <c r="F74" i="6"/>
  <c r="G74" i="6" s="1"/>
  <c r="C79" i="6" s="1" a="1"/>
  <c r="C79" i="6" s="1"/>
  <c r="C76" i="10"/>
  <c r="F75" i="4" l="1"/>
  <c r="G75" i="4" s="1"/>
  <c r="C80" i="4" s="1" a="1"/>
  <c r="C80" i="4" s="1"/>
  <c r="B76" i="4"/>
  <c r="E76" i="4" s="1"/>
  <c r="B77" i="10"/>
  <c r="B76" i="6"/>
  <c r="E76" i="6" s="1"/>
  <c r="F75" i="6"/>
  <c r="G75" i="6" s="1"/>
  <c r="C80" i="6" s="1" a="1"/>
  <c r="C80" i="6" s="1"/>
  <c r="C77" i="10"/>
  <c r="B77" i="8"/>
  <c r="E77" i="8" s="1"/>
  <c r="F76" i="8"/>
  <c r="H76" i="8" s="1"/>
  <c r="C81" i="8" s="1" a="1"/>
  <c r="C81" i="8" s="1"/>
  <c r="E77" i="10"/>
  <c r="B77" i="9"/>
  <c r="E77" i="9" s="1"/>
  <c r="F76" i="9"/>
  <c r="H76" i="9" s="1"/>
  <c r="C81" i="9" s="1" a="1"/>
  <c r="C81" i="9" s="1"/>
  <c r="D77" i="10"/>
  <c r="B76" i="11"/>
  <c r="E76" i="11" s="1"/>
  <c r="F75" i="11"/>
  <c r="I75" i="11" s="1"/>
  <c r="C80" i="11" s="1" a="1"/>
  <c r="C80" i="11" s="1"/>
  <c r="B78" i="8" l="1"/>
  <c r="E78" i="8" s="1"/>
  <c r="F77" i="8"/>
  <c r="H77" i="8" s="1"/>
  <c r="C82" i="8" s="1" a="1"/>
  <c r="C82" i="8" s="1"/>
  <c r="E78" i="10"/>
  <c r="B77" i="11"/>
  <c r="E77" i="11" s="1"/>
  <c r="F76" i="11"/>
  <c r="I76" i="11" s="1"/>
  <c r="C81" i="11" s="1" a="1"/>
  <c r="C81" i="11" s="1"/>
  <c r="B77" i="6"/>
  <c r="E77" i="6" s="1"/>
  <c r="F76" i="6"/>
  <c r="G76" i="6" s="1"/>
  <c r="C81" i="6" s="1" a="1"/>
  <c r="C81" i="6" s="1"/>
  <c r="C78" i="10"/>
  <c r="B78" i="9"/>
  <c r="E78" i="9" s="1"/>
  <c r="F77" i="9"/>
  <c r="H77" i="9" s="1"/>
  <c r="C82" i="9" s="1" a="1"/>
  <c r="C82" i="9" s="1"/>
  <c r="D78" i="10"/>
  <c r="F76" i="4"/>
  <c r="G76" i="4" s="1"/>
  <c r="C81" i="4" s="1" a="1"/>
  <c r="C81" i="4" s="1"/>
  <c r="B78" i="10"/>
  <c r="B77" i="4"/>
  <c r="E77" i="4" s="1"/>
  <c r="B78" i="4" l="1"/>
  <c r="E78" i="4" s="1"/>
  <c r="F77" i="4"/>
  <c r="G77" i="4" s="1"/>
  <c r="C82" i="4" s="1" a="1"/>
  <c r="C82" i="4" s="1"/>
  <c r="B79" i="10"/>
  <c r="B78" i="6"/>
  <c r="E78" i="6" s="1"/>
  <c r="F77" i="6"/>
  <c r="G77" i="6" s="1"/>
  <c r="C82" i="6" s="1" a="1"/>
  <c r="C82" i="6" s="1"/>
  <c r="C79" i="10"/>
  <c r="B78" i="11"/>
  <c r="E78" i="11" s="1"/>
  <c r="F77" i="11"/>
  <c r="I77" i="11" s="1"/>
  <c r="C82" i="11" s="1" a="1"/>
  <c r="C82" i="11" s="1"/>
  <c r="B79" i="9"/>
  <c r="E79" i="9" s="1"/>
  <c r="D79" i="10"/>
  <c r="F78" i="9"/>
  <c r="H78" i="9" s="1"/>
  <c r="C83" i="9" s="1" a="1"/>
  <c r="C83" i="9" s="1"/>
  <c r="B79" i="8"/>
  <c r="E79" i="8" s="1"/>
  <c r="F78" i="8"/>
  <c r="H78" i="8" s="1"/>
  <c r="C83" i="8" s="1" a="1"/>
  <c r="C83" i="8" s="1"/>
  <c r="E79" i="10"/>
  <c r="B79" i="11" l="1"/>
  <c r="E79" i="11" s="1"/>
  <c r="F78" i="11"/>
  <c r="I78" i="11" s="1"/>
  <c r="C83" i="11" s="1" a="1"/>
  <c r="C83" i="11" s="1"/>
  <c r="B80" i="8"/>
  <c r="E80" i="8" s="1"/>
  <c r="F79" i="8"/>
  <c r="H79" i="8" s="1"/>
  <c r="C84" i="8" s="1" a="1"/>
  <c r="C84" i="8" s="1"/>
  <c r="E80" i="10"/>
  <c r="B79" i="6"/>
  <c r="E79" i="6" s="1"/>
  <c r="F78" i="6"/>
  <c r="G78" i="6" s="1"/>
  <c r="C83" i="6" s="1" a="1"/>
  <c r="C83" i="6" s="1"/>
  <c r="C80" i="10"/>
  <c r="B80" i="9"/>
  <c r="E80" i="9" s="1"/>
  <c r="F79" i="9"/>
  <c r="H79" i="9" s="1"/>
  <c r="C84" i="9" s="1" a="1"/>
  <c r="C84" i="9" s="1"/>
  <c r="D80" i="10"/>
  <c r="B79" i="4"/>
  <c r="E79" i="4" s="1"/>
  <c r="F78" i="4"/>
  <c r="G78" i="4" s="1"/>
  <c r="C83" i="4" s="1" a="1"/>
  <c r="C83" i="4" s="1"/>
  <c r="B80" i="10"/>
  <c r="B80" i="6" l="1"/>
  <c r="E80" i="6" s="1"/>
  <c r="F79" i="6"/>
  <c r="G79" i="6" s="1"/>
  <c r="C84" i="6" s="1" a="1"/>
  <c r="C84" i="6" s="1"/>
  <c r="C81" i="10"/>
  <c r="F79" i="4"/>
  <c r="G79" i="4" s="1"/>
  <c r="C84" i="4" s="1" a="1"/>
  <c r="C84" i="4" s="1"/>
  <c r="B80" i="4"/>
  <c r="E80" i="4" s="1"/>
  <c r="B81" i="10"/>
  <c r="B81" i="8"/>
  <c r="E81" i="8" s="1"/>
  <c r="F80" i="8"/>
  <c r="H80" i="8" s="1"/>
  <c r="C85" i="8" s="1" a="1"/>
  <c r="C85" i="8" s="1"/>
  <c r="E81" i="10"/>
  <c r="B81" i="9"/>
  <c r="E81" i="9" s="1"/>
  <c r="F80" i="9"/>
  <c r="H80" i="9" s="1"/>
  <c r="C85" i="9" s="1" a="1"/>
  <c r="C85" i="9" s="1"/>
  <c r="D81" i="10"/>
  <c r="B80" i="11"/>
  <c r="E80" i="11" s="1"/>
  <c r="F79" i="11"/>
  <c r="I79" i="11" s="1"/>
  <c r="C84" i="11" s="1" a="1"/>
  <c r="C84" i="11" s="1"/>
  <c r="F81" i="8" l="1"/>
  <c r="H81" i="8" s="1"/>
  <c r="C86" i="8" s="1" a="1"/>
  <c r="C86" i="8" s="1"/>
  <c r="B82" i="8"/>
  <c r="E82" i="8" s="1"/>
  <c r="E82" i="10"/>
  <c r="B81" i="11"/>
  <c r="E81" i="11" s="1"/>
  <c r="F80" i="11"/>
  <c r="I80" i="11" s="1"/>
  <c r="C85" i="11" s="1" a="1"/>
  <c r="C85" i="11" s="1"/>
  <c r="F80" i="4"/>
  <c r="G80" i="4" s="1"/>
  <c r="C85" i="4" s="1" a="1"/>
  <c r="C85" i="4" s="1"/>
  <c r="B82" i="10"/>
  <c r="B81" i="4"/>
  <c r="E81" i="4" s="1"/>
  <c r="B82" i="9"/>
  <c r="E82" i="9" s="1"/>
  <c r="D82" i="10"/>
  <c r="F81" i="9"/>
  <c r="H81" i="9" s="1"/>
  <c r="C86" i="9" s="1" a="1"/>
  <c r="C86" i="9" s="1"/>
  <c r="B81" i="6"/>
  <c r="E81" i="6" s="1"/>
  <c r="F80" i="6"/>
  <c r="G80" i="6" s="1"/>
  <c r="C85" i="6" s="1" a="1"/>
  <c r="C85" i="6" s="1"/>
  <c r="C82" i="10"/>
  <c r="B82" i="4" l="1"/>
  <c r="E82" i="4" s="1"/>
  <c r="F81" i="4"/>
  <c r="G81" i="4" s="1"/>
  <c r="C86" i="4" s="1" a="1"/>
  <c r="C86" i="4" s="1"/>
  <c r="B83" i="10"/>
  <c r="B82" i="11"/>
  <c r="E82" i="11" s="1"/>
  <c r="F81" i="11"/>
  <c r="I81" i="11" s="1"/>
  <c r="C86" i="11" s="1" a="1"/>
  <c r="C86" i="11" s="1"/>
  <c r="B82" i="6"/>
  <c r="E82" i="6" s="1"/>
  <c r="F81" i="6"/>
  <c r="G81" i="6" s="1"/>
  <c r="C86" i="6" s="1" a="1"/>
  <c r="C86" i="6" s="1"/>
  <c r="C83" i="10"/>
  <c r="B83" i="8"/>
  <c r="E83" i="8" s="1"/>
  <c r="F82" i="8"/>
  <c r="H82" i="8" s="1"/>
  <c r="C87" i="8" s="1" a="1"/>
  <c r="C87" i="8" s="1"/>
  <c r="E83" i="10"/>
  <c r="B83" i="9"/>
  <c r="E83" i="9" s="1"/>
  <c r="F82" i="9"/>
  <c r="H82" i="9" s="1"/>
  <c r="C87" i="9" s="1" a="1"/>
  <c r="C87" i="9" s="1"/>
  <c r="D83" i="10"/>
  <c r="C84" i="10" l="1"/>
  <c r="B83" i="6"/>
  <c r="E83" i="6" s="1"/>
  <c r="F82" i="6"/>
  <c r="G82" i="6" s="1"/>
  <c r="C87" i="6" s="1" a="1"/>
  <c r="C87" i="6" s="1"/>
  <c r="B83" i="11"/>
  <c r="E83" i="11" s="1"/>
  <c r="F82" i="11"/>
  <c r="I82" i="11" s="1"/>
  <c r="C87" i="11" s="1" a="1"/>
  <c r="C87" i="11" s="1"/>
  <c r="B84" i="9"/>
  <c r="E84" i="9" s="1"/>
  <c r="D84" i="10"/>
  <c r="F83" i="9"/>
  <c r="H83" i="9" s="1"/>
  <c r="C88" i="9" s="1" a="1"/>
  <c r="C88" i="9" s="1"/>
  <c r="B84" i="8"/>
  <c r="E84" i="8" s="1"/>
  <c r="F83" i="8"/>
  <c r="H83" i="8" s="1"/>
  <c r="C88" i="8" s="1" a="1"/>
  <c r="C88" i="8" s="1"/>
  <c r="E84" i="10"/>
  <c r="B83" i="4"/>
  <c r="E83" i="4" s="1"/>
  <c r="F82" i="4"/>
  <c r="G82" i="4" s="1"/>
  <c r="C87" i="4" s="1" a="1"/>
  <c r="C87" i="4" s="1"/>
  <c r="B84" i="10"/>
  <c r="B85" i="9" l="1"/>
  <c r="E85" i="9" s="1"/>
  <c r="D85" i="10"/>
  <c r="F84" i="9"/>
  <c r="H84" i="9" s="1"/>
  <c r="C89" i="9" s="1" a="1"/>
  <c r="C89" i="9" s="1"/>
  <c r="B84" i="11"/>
  <c r="E84" i="11" s="1"/>
  <c r="F83" i="11"/>
  <c r="I83" i="11" s="1"/>
  <c r="C88" i="11" s="1" a="1"/>
  <c r="C88" i="11" s="1"/>
  <c r="F83" i="4"/>
  <c r="G83" i="4" s="1"/>
  <c r="C88" i="4" s="1" a="1"/>
  <c r="C88" i="4" s="1"/>
  <c r="B84" i="4"/>
  <c r="E84" i="4" s="1"/>
  <c r="B85" i="10"/>
  <c r="B84" i="6"/>
  <c r="E84" i="6" s="1"/>
  <c r="C85" i="10"/>
  <c r="F83" i="6"/>
  <c r="G83" i="6" s="1"/>
  <c r="C88" i="6" s="1" a="1"/>
  <c r="C88" i="6" s="1"/>
  <c r="B85" i="8"/>
  <c r="E85" i="8" s="1"/>
  <c r="F84" i="8"/>
  <c r="H84" i="8" s="1"/>
  <c r="C89" i="8" s="1" a="1"/>
  <c r="C89" i="8" s="1"/>
  <c r="E85" i="10"/>
  <c r="F84" i="4" l="1"/>
  <c r="G84" i="4" s="1"/>
  <c r="C89" i="4" s="1" a="1"/>
  <c r="C89" i="4" s="1"/>
  <c r="B86" i="10"/>
  <c r="B85" i="4"/>
  <c r="E85" i="4" s="1"/>
  <c r="B86" i="8"/>
  <c r="E86" i="8" s="1"/>
  <c r="F85" i="8"/>
  <c r="H85" i="8" s="1"/>
  <c r="C90" i="8" s="1" a="1"/>
  <c r="C90" i="8" s="1"/>
  <c r="E86" i="10"/>
  <c r="B85" i="11"/>
  <c r="E85" i="11" s="1"/>
  <c r="F84" i="11"/>
  <c r="I84" i="11" s="1"/>
  <c r="C89" i="11" s="1" a="1"/>
  <c r="C89" i="11" s="1"/>
  <c r="B85" i="6"/>
  <c r="E85" i="6" s="1"/>
  <c r="F84" i="6"/>
  <c r="G84" i="6" s="1"/>
  <c r="C89" i="6" s="1" a="1"/>
  <c r="C89" i="6" s="1"/>
  <c r="C86" i="10"/>
  <c r="B86" i="9"/>
  <c r="E86" i="9" s="1"/>
  <c r="F85" i="9"/>
  <c r="H85" i="9" s="1"/>
  <c r="C90" i="9" s="1" a="1"/>
  <c r="C90" i="9" s="1"/>
  <c r="D86" i="10"/>
  <c r="B86" i="6" l="1"/>
  <c r="E86" i="6" s="1"/>
  <c r="F85" i="6"/>
  <c r="G85" i="6" s="1"/>
  <c r="C90" i="6" s="1" a="1"/>
  <c r="C90" i="6" s="1"/>
  <c r="C87" i="10"/>
  <c r="B87" i="9"/>
  <c r="E87" i="9" s="1"/>
  <c r="F86" i="9"/>
  <c r="H86" i="9" s="1"/>
  <c r="C91" i="9" s="1" a="1"/>
  <c r="C91" i="9" s="1"/>
  <c r="D87" i="10"/>
  <c r="B87" i="8"/>
  <c r="E87" i="8" s="1"/>
  <c r="F86" i="8"/>
  <c r="H86" i="8" s="1"/>
  <c r="C91" i="8" s="1" a="1"/>
  <c r="C91" i="8" s="1"/>
  <c r="E87" i="10"/>
  <c r="B86" i="11"/>
  <c r="E86" i="11" s="1"/>
  <c r="F85" i="11"/>
  <c r="I85" i="11" s="1"/>
  <c r="C90" i="11" s="1" a="1"/>
  <c r="C90" i="11" s="1"/>
  <c r="B86" i="4"/>
  <c r="E86" i="4" s="1"/>
  <c r="F85" i="4"/>
  <c r="G85" i="4" s="1"/>
  <c r="C90" i="4" s="1" a="1"/>
  <c r="C90" i="4" s="1"/>
  <c r="B87" i="10"/>
  <c r="B88" i="8" l="1"/>
  <c r="E88" i="8" s="1"/>
  <c r="F87" i="8"/>
  <c r="H87" i="8" s="1"/>
  <c r="C92" i="8" s="1" a="1"/>
  <c r="C92" i="8" s="1"/>
  <c r="E88" i="10"/>
  <c r="B87" i="4"/>
  <c r="E87" i="4" s="1"/>
  <c r="F86" i="4"/>
  <c r="G86" i="4" s="1"/>
  <c r="C91" i="4" s="1" a="1"/>
  <c r="C91" i="4" s="1"/>
  <c r="B88" i="10"/>
  <c r="B88" i="9"/>
  <c r="E88" i="9" s="1"/>
  <c r="D88" i="10"/>
  <c r="F87" i="9"/>
  <c r="H87" i="9" s="1"/>
  <c r="C92" i="9" s="1" a="1"/>
  <c r="C92" i="9" s="1"/>
  <c r="B87" i="11"/>
  <c r="E87" i="11" s="1"/>
  <c r="F86" i="11"/>
  <c r="I86" i="11" s="1"/>
  <c r="C91" i="11" s="1" a="1"/>
  <c r="C91" i="11" s="1"/>
  <c r="B87" i="6"/>
  <c r="E87" i="6" s="1"/>
  <c r="F86" i="6"/>
  <c r="G86" i="6" s="1"/>
  <c r="C91" i="6" s="1" a="1"/>
  <c r="C91" i="6" s="1"/>
  <c r="C88" i="10"/>
  <c r="B88" i="6" l="1"/>
  <c r="E88" i="6" s="1"/>
  <c r="F87" i="6"/>
  <c r="G87" i="6" s="1"/>
  <c r="C92" i="6" s="1" a="1"/>
  <c r="C92" i="6" s="1"/>
  <c r="C89" i="10"/>
  <c r="B88" i="4"/>
  <c r="E88" i="4" s="1"/>
  <c r="F87" i="4"/>
  <c r="G87" i="4" s="1"/>
  <c r="C92" i="4" s="1" a="1"/>
  <c r="C92" i="4" s="1"/>
  <c r="B89" i="10"/>
  <c r="B89" i="9"/>
  <c r="E89" i="9" s="1"/>
  <c r="F88" i="9"/>
  <c r="H88" i="9" s="1"/>
  <c r="C93" i="9" s="1" a="1"/>
  <c r="C93" i="9" s="1"/>
  <c r="D89" i="10"/>
  <c r="B88" i="11"/>
  <c r="E88" i="11" s="1"/>
  <c r="F87" i="11"/>
  <c r="I87" i="11" s="1"/>
  <c r="C92" i="11" s="1" a="1"/>
  <c r="C92" i="11" s="1"/>
  <c r="F88" i="8"/>
  <c r="H88" i="8" s="1"/>
  <c r="C93" i="8" s="1" a="1"/>
  <c r="C93" i="8" s="1"/>
  <c r="B89" i="8"/>
  <c r="E89" i="8" s="1"/>
  <c r="E89" i="10"/>
  <c r="B90" i="8" l="1"/>
  <c r="E90" i="8" s="1"/>
  <c r="F89" i="8"/>
  <c r="H89" i="8" s="1"/>
  <c r="C94" i="8" s="1" a="1"/>
  <c r="C94" i="8" s="1"/>
  <c r="E90" i="10"/>
  <c r="B90" i="9"/>
  <c r="E90" i="9" s="1"/>
  <c r="D90" i="10"/>
  <c r="F89" i="9"/>
  <c r="H89" i="9" s="1"/>
  <c r="C94" i="9" s="1" a="1"/>
  <c r="C94" i="9" s="1"/>
  <c r="F88" i="4"/>
  <c r="G88" i="4" s="1"/>
  <c r="C93" i="4" s="1" a="1"/>
  <c r="C93" i="4" s="1"/>
  <c r="B89" i="4"/>
  <c r="E89" i="4" s="1"/>
  <c r="B90" i="10"/>
  <c r="B89" i="11"/>
  <c r="E89" i="11" s="1"/>
  <c r="F88" i="11"/>
  <c r="I88" i="11" s="1"/>
  <c r="C93" i="11" s="1" a="1"/>
  <c r="C93" i="11" s="1"/>
  <c r="B89" i="6"/>
  <c r="E89" i="6" s="1"/>
  <c r="F88" i="6"/>
  <c r="G88" i="6" s="1"/>
  <c r="C93" i="6" s="1" a="1"/>
  <c r="C93" i="6" s="1"/>
  <c r="C90" i="10"/>
  <c r="B90" i="6" l="1"/>
  <c r="E90" i="6" s="1"/>
  <c r="F89" i="6"/>
  <c r="G89" i="6" s="1"/>
  <c r="C94" i="6" s="1" a="1"/>
  <c r="C94" i="6" s="1"/>
  <c r="C91" i="10"/>
  <c r="B91" i="9"/>
  <c r="E91" i="9" s="1"/>
  <c r="F90" i="9"/>
  <c r="H90" i="9" s="1"/>
  <c r="C95" i="9" s="1" a="1"/>
  <c r="C95" i="9" s="1"/>
  <c r="D91" i="10"/>
  <c r="B90" i="11"/>
  <c r="E90" i="11" s="1"/>
  <c r="F89" i="11"/>
  <c r="I89" i="11" s="1"/>
  <c r="C94" i="11" s="1" a="1"/>
  <c r="C94" i="11" s="1"/>
  <c r="B91" i="10"/>
  <c r="F89" i="4"/>
  <c r="G89" i="4" s="1"/>
  <c r="C94" i="4" s="1" a="1"/>
  <c r="C94" i="4" s="1"/>
  <c r="B90" i="4"/>
  <c r="E90" i="4" s="1"/>
  <c r="B91" i="8"/>
  <c r="E91" i="8" s="1"/>
  <c r="F90" i="8"/>
  <c r="H90" i="8" s="1"/>
  <c r="C95" i="8" s="1" a="1"/>
  <c r="C95" i="8" s="1"/>
  <c r="E91" i="10"/>
  <c r="B91" i="11" l="1"/>
  <c r="E91" i="11" s="1"/>
  <c r="F90" i="11"/>
  <c r="I90" i="11" s="1"/>
  <c r="C95" i="11" s="1" a="1"/>
  <c r="C95" i="11" s="1"/>
  <c r="B92" i="8"/>
  <c r="E92" i="8" s="1"/>
  <c r="F91" i="8"/>
  <c r="H91" i="8" s="1"/>
  <c r="C96" i="8" s="1" a="1"/>
  <c r="C96" i="8" s="1"/>
  <c r="E92" i="10"/>
  <c r="B92" i="9"/>
  <c r="E92" i="9" s="1"/>
  <c r="F91" i="9"/>
  <c r="H91" i="9" s="1"/>
  <c r="C96" i="9" s="1" a="1"/>
  <c r="C96" i="9" s="1"/>
  <c r="D92" i="10"/>
  <c r="B91" i="4"/>
  <c r="E91" i="4" s="1"/>
  <c r="F90" i="4"/>
  <c r="G90" i="4" s="1"/>
  <c r="C95" i="4" s="1" a="1"/>
  <c r="C95" i="4" s="1"/>
  <c r="B92" i="10"/>
  <c r="B91" i="6"/>
  <c r="E91" i="6" s="1"/>
  <c r="F90" i="6"/>
  <c r="G90" i="6" s="1"/>
  <c r="C95" i="6" s="1" a="1"/>
  <c r="C95" i="6" s="1"/>
  <c r="C92" i="10"/>
  <c r="B93" i="9" l="1"/>
  <c r="E93" i="9" s="1"/>
  <c r="D93" i="10"/>
  <c r="F92" i="9"/>
  <c r="H92" i="9" s="1"/>
  <c r="C97" i="9" s="1" a="1"/>
  <c r="C97" i="9" s="1"/>
  <c r="B92" i="6"/>
  <c r="E92" i="6" s="1"/>
  <c r="F91" i="6"/>
  <c r="G91" i="6" s="1"/>
  <c r="C96" i="6" s="1" a="1"/>
  <c r="C96" i="6" s="1"/>
  <c r="C93" i="10"/>
  <c r="B93" i="8"/>
  <c r="E93" i="8" s="1"/>
  <c r="F92" i="8"/>
  <c r="H92" i="8" s="1"/>
  <c r="C97" i="8" s="1" a="1"/>
  <c r="C97" i="8" s="1"/>
  <c r="E93" i="10"/>
  <c r="B92" i="4"/>
  <c r="E92" i="4" s="1"/>
  <c r="F91" i="4"/>
  <c r="G91" i="4" s="1"/>
  <c r="C96" i="4" s="1" a="1"/>
  <c r="C96" i="4" s="1"/>
  <c r="B93" i="10"/>
  <c r="B92" i="11"/>
  <c r="E92" i="11" s="1"/>
  <c r="F91" i="11"/>
  <c r="I91" i="11" s="1"/>
  <c r="C96" i="11" s="1" a="1"/>
  <c r="C96" i="11" s="1"/>
  <c r="F93" i="8" l="1"/>
  <c r="H93" i="8" s="1"/>
  <c r="C98" i="8" s="1" a="1"/>
  <c r="C98" i="8" s="1"/>
  <c r="B94" i="8"/>
  <c r="E94" i="8" s="1"/>
  <c r="E94" i="10"/>
  <c r="B93" i="11"/>
  <c r="E93" i="11" s="1"/>
  <c r="F92" i="11"/>
  <c r="I92" i="11" s="1"/>
  <c r="C97" i="11" s="1" a="1"/>
  <c r="C97" i="11" s="1"/>
  <c r="B93" i="6"/>
  <c r="E93" i="6" s="1"/>
  <c r="F92" i="6"/>
  <c r="G92" i="6" s="1"/>
  <c r="C97" i="6" s="1" a="1"/>
  <c r="C97" i="6" s="1"/>
  <c r="C94" i="10"/>
  <c r="B93" i="4"/>
  <c r="E93" i="4" s="1"/>
  <c r="F92" i="4"/>
  <c r="G92" i="4" s="1"/>
  <c r="C97" i="4" s="1" a="1"/>
  <c r="C97" i="4" s="1"/>
  <c r="B94" i="10"/>
  <c r="B94" i="9"/>
  <c r="E94" i="9" s="1"/>
  <c r="F93" i="9"/>
  <c r="H93" i="9" s="1"/>
  <c r="C98" i="9" s="1" a="1"/>
  <c r="C98" i="9" s="1"/>
  <c r="D94" i="10"/>
  <c r="B94" i="6" l="1"/>
  <c r="E94" i="6" s="1"/>
  <c r="F93" i="6"/>
  <c r="G93" i="6" s="1"/>
  <c r="C98" i="6" s="1" a="1"/>
  <c r="C98" i="6" s="1"/>
  <c r="C95" i="10"/>
  <c r="B95" i="9"/>
  <c r="E95" i="9" s="1"/>
  <c r="F94" i="9"/>
  <c r="H94" i="9" s="1"/>
  <c r="C99" i="9" s="1" a="1"/>
  <c r="C99" i="9" s="1"/>
  <c r="D95" i="10"/>
  <c r="B94" i="11"/>
  <c r="E94" i="11" s="1"/>
  <c r="F93" i="11"/>
  <c r="I93" i="11" s="1"/>
  <c r="C98" i="11" s="1" a="1"/>
  <c r="C98" i="11" s="1"/>
  <c r="B95" i="8"/>
  <c r="E95" i="8" s="1"/>
  <c r="F94" i="8"/>
  <c r="H94" i="8" s="1"/>
  <c r="C99" i="8" s="1" a="1"/>
  <c r="C99" i="8" s="1"/>
  <c r="E95" i="10"/>
  <c r="B95" i="10"/>
  <c r="F93" i="4"/>
  <c r="G93" i="4" s="1"/>
  <c r="C98" i="4" s="1" a="1"/>
  <c r="C98" i="4" s="1"/>
  <c r="B94" i="4"/>
  <c r="E94" i="4" s="1"/>
  <c r="B95" i="11" l="1"/>
  <c r="E95" i="11" s="1"/>
  <c r="F94" i="11"/>
  <c r="I94" i="11" s="1"/>
  <c r="C99" i="11" s="1" a="1"/>
  <c r="C99" i="11" s="1"/>
  <c r="B95" i="4"/>
  <c r="E95" i="4" s="1"/>
  <c r="F94" i="4"/>
  <c r="G94" i="4" s="1"/>
  <c r="C99" i="4" s="1" a="1"/>
  <c r="C99" i="4" s="1"/>
  <c r="B96" i="10"/>
  <c r="B96" i="9"/>
  <c r="E96" i="9" s="1"/>
  <c r="F95" i="9"/>
  <c r="H95" i="9" s="1"/>
  <c r="C100" i="9" s="1" a="1"/>
  <c r="C100" i="9" s="1"/>
  <c r="D96" i="10"/>
  <c r="B96" i="8"/>
  <c r="E96" i="8" s="1"/>
  <c r="F95" i="8"/>
  <c r="H95" i="8" s="1"/>
  <c r="C100" i="8" s="1" a="1"/>
  <c r="C100" i="8" s="1"/>
  <c r="E96" i="10"/>
  <c r="B95" i="6"/>
  <c r="E95" i="6" s="1"/>
  <c r="F94" i="6"/>
  <c r="G94" i="6" s="1"/>
  <c r="C99" i="6" s="1" a="1"/>
  <c r="C99" i="6" s="1"/>
  <c r="C96" i="10"/>
  <c r="B97" i="9" l="1"/>
  <c r="E97" i="9" s="1"/>
  <c r="F96" i="9"/>
  <c r="H96" i="9" s="1"/>
  <c r="C101" i="9" s="1" a="1"/>
  <c r="C101" i="9" s="1"/>
  <c r="D97" i="10"/>
  <c r="B96" i="6"/>
  <c r="E96" i="6" s="1"/>
  <c r="F95" i="6"/>
  <c r="G95" i="6" s="1"/>
  <c r="C100" i="6" s="1" a="1"/>
  <c r="C100" i="6" s="1"/>
  <c r="C97" i="10"/>
  <c r="B96" i="4"/>
  <c r="E96" i="4" s="1"/>
  <c r="F95" i="4"/>
  <c r="G95" i="4" s="1"/>
  <c r="C100" i="4" s="1" a="1"/>
  <c r="C100" i="4" s="1"/>
  <c r="B97" i="10"/>
  <c r="B97" i="8"/>
  <c r="E97" i="8" s="1"/>
  <c r="F96" i="8"/>
  <c r="H96" i="8" s="1"/>
  <c r="C101" i="8" s="1" a="1"/>
  <c r="C101" i="8" s="1"/>
  <c r="E97" i="10"/>
  <c r="B96" i="11"/>
  <c r="E96" i="11" s="1"/>
  <c r="F95" i="11"/>
  <c r="I95" i="11" s="1"/>
  <c r="C100" i="11" s="1" a="1"/>
  <c r="C100" i="11" s="1"/>
  <c r="B98" i="10" l="1"/>
  <c r="F96" i="4"/>
  <c r="G96" i="4" s="1"/>
  <c r="C101" i="4" s="1" a="1"/>
  <c r="C101" i="4" s="1"/>
  <c r="B97" i="4"/>
  <c r="E97" i="4" s="1"/>
  <c r="B97" i="11"/>
  <c r="E97" i="11" s="1"/>
  <c r="F96" i="11"/>
  <c r="I96" i="11" s="1"/>
  <c r="C101" i="11" s="1" a="1"/>
  <c r="C101" i="11" s="1"/>
  <c r="B97" i="6"/>
  <c r="E97" i="6" s="1"/>
  <c r="F96" i="6"/>
  <c r="G96" i="6" s="1"/>
  <c r="C101" i="6" s="1" a="1"/>
  <c r="C101" i="6" s="1"/>
  <c r="C98" i="10"/>
  <c r="F97" i="8"/>
  <c r="H97" i="8" s="1"/>
  <c r="C102" i="8" s="1" a="1"/>
  <c r="C102" i="8" s="1"/>
  <c r="B98" i="8"/>
  <c r="E98" i="8" s="1"/>
  <c r="E98" i="10"/>
  <c r="F97" i="9"/>
  <c r="H97" i="9" s="1"/>
  <c r="C102" i="9" s="1" a="1"/>
  <c r="C102" i="9" s="1"/>
  <c r="B98" i="9"/>
  <c r="E98" i="9" s="1"/>
  <c r="D98" i="10"/>
  <c r="B99" i="8" l="1"/>
  <c r="E99" i="8" s="1"/>
  <c r="F98" i="8"/>
  <c r="H98" i="8" s="1"/>
  <c r="C103" i="8" s="1" a="1"/>
  <c r="C103" i="8" s="1"/>
  <c r="E99" i="10"/>
  <c r="B98" i="6"/>
  <c r="E98" i="6" s="1"/>
  <c r="F97" i="6"/>
  <c r="G97" i="6" s="1"/>
  <c r="C102" i="6" s="1" a="1"/>
  <c r="C102" i="6" s="1"/>
  <c r="C99" i="10"/>
  <c r="B99" i="9"/>
  <c r="E99" i="9" s="1"/>
  <c r="F98" i="9"/>
  <c r="H98" i="9" s="1"/>
  <c r="C103" i="9" s="1" a="1"/>
  <c r="C103" i="9" s="1"/>
  <c r="D99" i="10"/>
  <c r="B98" i="11"/>
  <c r="E98" i="11" s="1"/>
  <c r="F97" i="11"/>
  <c r="I97" i="11" s="1"/>
  <c r="C102" i="11" s="1" a="1"/>
  <c r="C102" i="11" s="1"/>
  <c r="F97" i="4"/>
  <c r="G97" i="4" s="1"/>
  <c r="C102" i="4" s="1" a="1"/>
  <c r="C102" i="4" s="1"/>
  <c r="B98" i="4"/>
  <c r="E98" i="4" s="1"/>
  <c r="B99" i="10"/>
  <c r="B100" i="9" l="1"/>
  <c r="E100" i="9" s="1"/>
  <c r="F99" i="9"/>
  <c r="H99" i="9" s="1"/>
  <c r="C104" i="9" s="1" a="1"/>
  <c r="C104" i="9" s="1"/>
  <c r="D100" i="10"/>
  <c r="B99" i="4"/>
  <c r="E99" i="4" s="1"/>
  <c r="F98" i="4"/>
  <c r="G98" i="4" s="1"/>
  <c r="C103" i="4" s="1" a="1"/>
  <c r="C103" i="4" s="1"/>
  <c r="B100" i="10"/>
  <c r="C100" i="10"/>
  <c r="B99" i="6"/>
  <c r="E99" i="6" s="1"/>
  <c r="F98" i="6"/>
  <c r="G98" i="6" s="1"/>
  <c r="C103" i="6" s="1" a="1"/>
  <c r="C103" i="6" s="1"/>
  <c r="B99" i="11"/>
  <c r="E99" i="11" s="1"/>
  <c r="F98" i="11"/>
  <c r="I98" i="11" s="1"/>
  <c r="C103" i="11" s="1" a="1"/>
  <c r="C103" i="11" s="1"/>
  <c r="B100" i="8"/>
  <c r="E100" i="8" s="1"/>
  <c r="F99" i="8"/>
  <c r="H99" i="8" s="1"/>
  <c r="C104" i="8" s="1" a="1"/>
  <c r="C104" i="8" s="1"/>
  <c r="E100" i="10"/>
  <c r="B100" i="11" l="1"/>
  <c r="E100" i="11" s="1"/>
  <c r="F99" i="11"/>
  <c r="I99" i="11" s="1"/>
  <c r="C104" i="11" s="1" a="1"/>
  <c r="C104" i="11" s="1"/>
  <c r="C101" i="10"/>
  <c r="B100" i="6"/>
  <c r="E100" i="6" s="1"/>
  <c r="F99" i="6"/>
  <c r="G99" i="6" s="1"/>
  <c r="C104" i="6" s="1" a="1"/>
  <c r="C104" i="6" s="1"/>
  <c r="B101" i="8"/>
  <c r="E101" i="8" s="1"/>
  <c r="F100" i="8"/>
  <c r="H100" i="8" s="1"/>
  <c r="C105" i="8" s="1" a="1"/>
  <c r="C105" i="8" s="1"/>
  <c r="E101" i="10"/>
  <c r="F99" i="4"/>
  <c r="G99" i="4" s="1"/>
  <c r="C104" i="4" s="1" a="1"/>
  <c r="C104" i="4" s="1"/>
  <c r="B100" i="4"/>
  <c r="E100" i="4" s="1"/>
  <c r="B101" i="10"/>
  <c r="B101" i="9"/>
  <c r="E101" i="9" s="1"/>
  <c r="F100" i="9"/>
  <c r="H100" i="9" s="1"/>
  <c r="C105" i="9" s="1" a="1"/>
  <c r="C105" i="9" s="1"/>
  <c r="D101" i="10"/>
  <c r="F100" i="4" l="1"/>
  <c r="G100" i="4" s="1"/>
  <c r="C105" i="4" s="1" a="1"/>
  <c r="C105" i="4" s="1"/>
  <c r="B101" i="4"/>
  <c r="E101" i="4" s="1"/>
  <c r="B102" i="10"/>
  <c r="F101" i="8"/>
  <c r="H101" i="8" s="1"/>
  <c r="C106" i="8" s="1" a="1"/>
  <c r="C106" i="8" s="1"/>
  <c r="B102" i="8"/>
  <c r="E102" i="8" s="1"/>
  <c r="E102" i="10"/>
  <c r="B101" i="6"/>
  <c r="E101" i="6" s="1"/>
  <c r="F100" i="6"/>
  <c r="G100" i="6" s="1"/>
  <c r="C105" i="6" s="1" a="1"/>
  <c r="C105" i="6" s="1"/>
  <c r="C102" i="10"/>
  <c r="F101" i="9"/>
  <c r="H101" i="9" s="1"/>
  <c r="C106" i="9" s="1" a="1"/>
  <c r="C106" i="9" s="1"/>
  <c r="B102" i="9"/>
  <c r="E102" i="9" s="1"/>
  <c r="D102" i="10"/>
  <c r="B101" i="11"/>
  <c r="E101" i="11" s="1"/>
  <c r="F100" i="11"/>
  <c r="I100" i="11" s="1"/>
  <c r="C105" i="11" s="1" a="1"/>
  <c r="C105" i="11" s="1"/>
  <c r="B102" i="6" l="1"/>
  <c r="E102" i="6" s="1"/>
  <c r="C103" i="10"/>
  <c r="F101" i="6"/>
  <c r="G101" i="6" s="1"/>
  <c r="C106" i="6" s="1" a="1"/>
  <c r="C106" i="6" s="1"/>
  <c r="B102" i="11"/>
  <c r="E102" i="11" s="1"/>
  <c r="F101" i="11"/>
  <c r="I101" i="11" s="1"/>
  <c r="C106" i="11" s="1" a="1"/>
  <c r="C106" i="11" s="1"/>
  <c r="B103" i="8"/>
  <c r="E103" i="8" s="1"/>
  <c r="F102" i="8"/>
  <c r="H102" i="8" s="1"/>
  <c r="C107" i="8" s="1" a="1"/>
  <c r="C107" i="8" s="1"/>
  <c r="E103" i="10"/>
  <c r="F102" i="9"/>
  <c r="H102" i="9" s="1"/>
  <c r="C107" i="9" s="1" a="1"/>
  <c r="C107" i="9" s="1"/>
  <c r="B103" i="9"/>
  <c r="E103" i="9" s="1"/>
  <c r="D103" i="10"/>
  <c r="B103" i="10"/>
  <c r="F101" i="4"/>
  <c r="G101" i="4" s="1"/>
  <c r="C106" i="4" s="1" a="1"/>
  <c r="C106" i="4" s="1"/>
  <c r="B102" i="4"/>
  <c r="E102" i="4" s="1"/>
  <c r="F102" i="4" l="1"/>
  <c r="G102" i="4" s="1"/>
  <c r="C107" i="4" s="1" a="1"/>
  <c r="C107" i="4" s="1"/>
  <c r="B104" i="10"/>
  <c r="B103" i="4"/>
  <c r="E103" i="4" s="1"/>
  <c r="B104" i="8"/>
  <c r="E104" i="8" s="1"/>
  <c r="F103" i="8"/>
  <c r="H103" i="8" s="1"/>
  <c r="C108" i="8" s="1" a="1"/>
  <c r="C108" i="8" s="1"/>
  <c r="E104" i="10"/>
  <c r="B103" i="11"/>
  <c r="E103" i="11" s="1"/>
  <c r="F102" i="11"/>
  <c r="I102" i="11" s="1"/>
  <c r="C107" i="11" s="1" a="1"/>
  <c r="C107" i="11" s="1"/>
  <c r="B104" i="9"/>
  <c r="E104" i="9" s="1"/>
  <c r="D104" i="10"/>
  <c r="F103" i="9"/>
  <c r="H103" i="9" s="1"/>
  <c r="C108" i="9" s="1" a="1"/>
  <c r="C108" i="9" s="1"/>
  <c r="B103" i="6"/>
  <c r="E103" i="6" s="1"/>
  <c r="F102" i="6"/>
  <c r="G102" i="6" s="1"/>
  <c r="C107" i="6" s="1" a="1"/>
  <c r="C107" i="6" s="1"/>
  <c r="C104" i="10"/>
  <c r="B104" i="11" l="1"/>
  <c r="E104" i="11" s="1"/>
  <c r="F103" i="11"/>
  <c r="I103" i="11" s="1"/>
  <c r="C108" i="11" s="1" a="1"/>
  <c r="C108" i="11" s="1"/>
  <c r="B104" i="6"/>
  <c r="E104" i="6" s="1"/>
  <c r="F103" i="6"/>
  <c r="G103" i="6" s="1"/>
  <c r="C108" i="6" s="1" a="1"/>
  <c r="C108" i="6" s="1"/>
  <c r="C105" i="10"/>
  <c r="B105" i="8"/>
  <c r="E105" i="8" s="1"/>
  <c r="F104" i="8"/>
  <c r="H104" i="8" s="1"/>
  <c r="C109" i="8" s="1" a="1"/>
  <c r="C109" i="8" s="1"/>
  <c r="E105" i="10"/>
  <c r="F103" i="4"/>
  <c r="G103" i="4" s="1"/>
  <c r="C108" i="4" s="1" a="1"/>
  <c r="C108" i="4" s="1"/>
  <c r="B105" i="10"/>
  <c r="B104" i="4"/>
  <c r="E104" i="4" s="1"/>
  <c r="B105" i="9"/>
  <c r="E105" i="9" s="1"/>
  <c r="D105" i="10"/>
  <c r="F104" i="9"/>
  <c r="H104" i="9" s="1"/>
  <c r="C109" i="9" s="1" a="1"/>
  <c r="C109" i="9" s="1"/>
  <c r="F105" i="8" l="1"/>
  <c r="H105" i="8" s="1"/>
  <c r="C110" i="8" s="1" a="1"/>
  <c r="C110" i="8" s="1"/>
  <c r="B106" i="8"/>
  <c r="E106" i="8" s="1"/>
  <c r="E106" i="10"/>
  <c r="B106" i="9"/>
  <c r="E106" i="9" s="1"/>
  <c r="D106" i="10"/>
  <c r="F105" i="9"/>
  <c r="H105" i="9" s="1"/>
  <c r="C110" i="9" s="1" a="1"/>
  <c r="C110" i="9" s="1"/>
  <c r="B106" i="10"/>
  <c r="F104" i="4"/>
  <c r="G104" i="4" s="1"/>
  <c r="C109" i="4" s="1" a="1"/>
  <c r="C109" i="4" s="1"/>
  <c r="B105" i="4"/>
  <c r="E105" i="4" s="1"/>
  <c r="B105" i="6"/>
  <c r="E105" i="6" s="1"/>
  <c r="F104" i="6"/>
  <c r="G104" i="6" s="1"/>
  <c r="C109" i="6" s="1" a="1"/>
  <c r="C109" i="6" s="1"/>
  <c r="C106" i="10"/>
  <c r="B105" i="11"/>
  <c r="E105" i="11" s="1"/>
  <c r="F104" i="11"/>
  <c r="I104" i="11" s="1"/>
  <c r="C109" i="11" s="1" a="1"/>
  <c r="C109" i="11" s="1"/>
  <c r="B106" i="4" l="1"/>
  <c r="E106" i="4" s="1"/>
  <c r="F105" i="4"/>
  <c r="G105" i="4" s="1"/>
  <c r="C110" i="4" s="1" a="1"/>
  <c r="C110" i="4" s="1"/>
  <c r="B107" i="10"/>
  <c r="B106" i="11"/>
  <c r="E106" i="11" s="1"/>
  <c r="F105" i="11"/>
  <c r="I105" i="11" s="1"/>
  <c r="C110" i="11" s="1" a="1"/>
  <c r="C110" i="11" s="1"/>
  <c r="D107" i="10"/>
  <c r="F106" i="9"/>
  <c r="H106" i="9" s="1"/>
  <c r="C111" i="9" s="1" a="1"/>
  <c r="C111" i="9" s="1"/>
  <c r="B107" i="9"/>
  <c r="E107" i="9" s="1"/>
  <c r="B106" i="6"/>
  <c r="E106" i="6" s="1"/>
  <c r="F105" i="6"/>
  <c r="G105" i="6" s="1"/>
  <c r="C110" i="6" s="1" a="1"/>
  <c r="C110" i="6" s="1"/>
  <c r="C107" i="10"/>
  <c r="B107" i="8"/>
  <c r="E107" i="8" s="1"/>
  <c r="F106" i="8"/>
  <c r="H106" i="8" s="1"/>
  <c r="C111" i="8" s="1" a="1"/>
  <c r="C111" i="8" s="1"/>
  <c r="E107" i="10"/>
  <c r="B108" i="9" l="1"/>
  <c r="E108" i="9" s="1"/>
  <c r="F107" i="9"/>
  <c r="H107" i="9" s="1"/>
  <c r="C112" i="9" s="1" a="1"/>
  <c r="C112" i="9" s="1"/>
  <c r="D108" i="10"/>
  <c r="B107" i="11"/>
  <c r="E107" i="11" s="1"/>
  <c r="F106" i="11"/>
  <c r="I106" i="11" s="1"/>
  <c r="C111" i="11" s="1" a="1"/>
  <c r="C111" i="11" s="1"/>
  <c r="F107" i="8"/>
  <c r="H107" i="8" s="1"/>
  <c r="C112" i="8" s="1" a="1"/>
  <c r="C112" i="8" s="1"/>
  <c r="B108" i="8"/>
  <c r="E108" i="8" s="1"/>
  <c r="E108" i="10"/>
  <c r="B107" i="6"/>
  <c r="E107" i="6" s="1"/>
  <c r="F106" i="6"/>
  <c r="G106" i="6" s="1"/>
  <c r="C111" i="6" s="1" a="1"/>
  <c r="C111" i="6" s="1"/>
  <c r="C108" i="10"/>
  <c r="F106" i="4"/>
  <c r="G106" i="4" s="1"/>
  <c r="C111" i="4" s="1" a="1"/>
  <c r="C111" i="4" s="1"/>
  <c r="B107" i="4"/>
  <c r="E107" i="4" s="1"/>
  <c r="B108" i="10"/>
  <c r="B109" i="8" l="1"/>
  <c r="E109" i="8" s="1"/>
  <c r="F108" i="8"/>
  <c r="H108" i="8" s="1"/>
  <c r="C113" i="8" s="1" a="1"/>
  <c r="C113" i="8" s="1"/>
  <c r="E109" i="10"/>
  <c r="F107" i="4"/>
  <c r="G107" i="4" s="1"/>
  <c r="C112" i="4" s="1" a="1"/>
  <c r="C112" i="4" s="1"/>
  <c r="B109" i="10"/>
  <c r="B108" i="4"/>
  <c r="E108" i="4" s="1"/>
  <c r="F107" i="11"/>
  <c r="I107" i="11" s="1"/>
  <c r="C112" i="11" s="1" a="1"/>
  <c r="C112" i="11" s="1"/>
  <c r="B108" i="11"/>
  <c r="E108" i="11" s="1"/>
  <c r="B108" i="6"/>
  <c r="E108" i="6" s="1"/>
  <c r="F107" i="6"/>
  <c r="G107" i="6" s="1"/>
  <c r="C112" i="6" s="1" a="1"/>
  <c r="C112" i="6" s="1"/>
  <c r="C109" i="10"/>
  <c r="B109" i="9"/>
  <c r="E109" i="9" s="1"/>
  <c r="F108" i="9"/>
  <c r="H108" i="9" s="1"/>
  <c r="C113" i="9" s="1" a="1"/>
  <c r="C113" i="9" s="1"/>
  <c r="D109" i="10"/>
  <c r="B109" i="11" l="1"/>
  <c r="E109" i="11" s="1"/>
  <c r="F108" i="11"/>
  <c r="I108" i="11" s="1"/>
  <c r="C113" i="11" s="1" a="1"/>
  <c r="C113" i="11" s="1"/>
  <c r="B109" i="4"/>
  <c r="E109" i="4" s="1"/>
  <c r="F108" i="4"/>
  <c r="G108" i="4" s="1"/>
  <c r="C113" i="4" s="1" a="1"/>
  <c r="C113" i="4" s="1"/>
  <c r="B110" i="10"/>
  <c r="F109" i="9"/>
  <c r="H109" i="9" s="1"/>
  <c r="C114" i="9" s="1" a="1"/>
  <c r="C114" i="9" s="1"/>
  <c r="B110" i="9"/>
  <c r="E110" i="9" s="1"/>
  <c r="D110" i="10"/>
  <c r="B109" i="6"/>
  <c r="E109" i="6" s="1"/>
  <c r="F108" i="6"/>
  <c r="G108" i="6" s="1"/>
  <c r="C113" i="6" s="1" a="1"/>
  <c r="C113" i="6" s="1"/>
  <c r="C110" i="10"/>
  <c r="F109" i="8"/>
  <c r="H109" i="8" s="1"/>
  <c r="C114" i="8" s="1" a="1"/>
  <c r="C114" i="8" s="1"/>
  <c r="B110" i="8"/>
  <c r="E110" i="8" s="1"/>
  <c r="E110" i="10"/>
  <c r="D111" i="10" l="1"/>
  <c r="F110" i="9"/>
  <c r="H110" i="9" s="1"/>
  <c r="C115" i="9" s="1" a="1"/>
  <c r="C115" i="9" s="1"/>
  <c r="B111" i="9"/>
  <c r="E111" i="9" s="1"/>
  <c r="B111" i="8"/>
  <c r="E111" i="8" s="1"/>
  <c r="F110" i="8"/>
  <c r="H110" i="8" s="1"/>
  <c r="C115" i="8" s="1" a="1"/>
  <c r="C115" i="8" s="1"/>
  <c r="E111" i="10"/>
  <c r="B110" i="4"/>
  <c r="E110" i="4" s="1"/>
  <c r="F109" i="4"/>
  <c r="G109" i="4" s="1"/>
  <c r="C114" i="4" s="1" a="1"/>
  <c r="C114" i="4" s="1"/>
  <c r="B111" i="10"/>
  <c r="B110" i="6"/>
  <c r="E110" i="6" s="1"/>
  <c r="F109" i="6"/>
  <c r="G109" i="6" s="1"/>
  <c r="C114" i="6" s="1" a="1"/>
  <c r="C114" i="6" s="1"/>
  <c r="C111" i="10"/>
  <c r="B110" i="11"/>
  <c r="E110" i="11" s="1"/>
  <c r="F109" i="11"/>
  <c r="I109" i="11" s="1"/>
  <c r="C114" i="11" s="1" a="1"/>
  <c r="C114" i="11" s="1"/>
  <c r="B112" i="10" l="1"/>
  <c r="B111" i="4"/>
  <c r="E111" i="4" s="1"/>
  <c r="F110" i="4"/>
  <c r="G110" i="4" s="1"/>
  <c r="C115" i="4" s="1" a="1"/>
  <c r="C115" i="4" s="1"/>
  <c r="F110" i="11"/>
  <c r="I110" i="11" s="1"/>
  <c r="C115" i="11" s="1" a="1"/>
  <c r="C115" i="11" s="1"/>
  <c r="B111" i="11"/>
  <c r="E111" i="11" s="1"/>
  <c r="B112" i="8"/>
  <c r="E112" i="8" s="1"/>
  <c r="F111" i="8"/>
  <c r="H111" i="8" s="1"/>
  <c r="C116" i="8" s="1" a="1"/>
  <c r="C116" i="8" s="1"/>
  <c r="E112" i="10"/>
  <c r="D112" i="10"/>
  <c r="B112" i="9"/>
  <c r="E112" i="9" s="1"/>
  <c r="F111" i="9"/>
  <c r="H111" i="9" s="1"/>
  <c r="C116" i="9" s="1" a="1"/>
  <c r="C116" i="9" s="1"/>
  <c r="F110" i="6"/>
  <c r="G110" i="6" s="1"/>
  <c r="C115" i="6" s="1" a="1"/>
  <c r="C115" i="6" s="1"/>
  <c r="B111" i="6"/>
  <c r="E111" i="6" s="1"/>
  <c r="C112" i="10"/>
  <c r="B113" i="8" l="1"/>
  <c r="E113" i="8" s="1"/>
  <c r="F112" i="8"/>
  <c r="H112" i="8" s="1"/>
  <c r="E113" i="10"/>
  <c r="F111" i="6"/>
  <c r="G111" i="6" s="1"/>
  <c r="B112" i="6"/>
  <c r="E112" i="6" s="1"/>
  <c r="C113" i="10"/>
  <c r="B112" i="11"/>
  <c r="E112" i="11" s="1"/>
  <c r="F111" i="11"/>
  <c r="I111" i="11" s="1"/>
  <c r="B113" i="10"/>
  <c r="F111" i="4"/>
  <c r="G111" i="4" s="1"/>
  <c r="B112" i="4"/>
  <c r="E112" i="4" s="1"/>
  <c r="B113" i="9"/>
  <c r="E113" i="9" s="1"/>
  <c r="F112" i="9"/>
  <c r="H112" i="9" s="1"/>
  <c r="D113" i="10"/>
  <c r="B113" i="11" l="1"/>
  <c r="E113" i="11" s="1"/>
  <c r="F112" i="11"/>
  <c r="I112" i="11" s="1"/>
  <c r="F112" i="6"/>
  <c r="G112" i="6" s="1"/>
  <c r="C114" i="10"/>
  <c r="B113" i="6"/>
  <c r="E113" i="6" s="1"/>
  <c r="F113" i="9"/>
  <c r="H113" i="9" s="1"/>
  <c r="D114" i="10"/>
  <c r="B114" i="9"/>
  <c r="E114" i="9" s="1"/>
  <c r="B113" i="4"/>
  <c r="E113" i="4" s="1"/>
  <c r="B114" i="10"/>
  <c r="F112" i="4"/>
  <c r="G112" i="4" s="1"/>
  <c r="B114" i="8"/>
  <c r="E114" i="8" s="1"/>
  <c r="F113" i="8"/>
  <c r="H113" i="8" s="1"/>
  <c r="E114" i="10"/>
  <c r="B114" i="6" l="1"/>
  <c r="E114" i="6" s="1"/>
  <c r="C115" i="10"/>
  <c r="F113" i="6"/>
  <c r="G113" i="6" s="1"/>
  <c r="B115" i="8"/>
  <c r="E115" i="8" s="1"/>
  <c r="F114" i="8"/>
  <c r="H114" i="8" s="1"/>
  <c r="E115" i="10"/>
  <c r="F114" i="9"/>
  <c r="H114" i="9" s="1"/>
  <c r="D115" i="10"/>
  <c r="B115" i="9"/>
  <c r="E115" i="9" s="1"/>
  <c r="B114" i="4"/>
  <c r="E114" i="4" s="1"/>
  <c r="F113" i="4"/>
  <c r="G113" i="4" s="1"/>
  <c r="B115" i="10"/>
  <c r="B114" i="11"/>
  <c r="E114" i="11" s="1"/>
  <c r="F113" i="11"/>
  <c r="I113" i="11" s="1"/>
  <c r="F114" i="11" l="1"/>
  <c r="I114" i="11" s="1"/>
  <c r="B115" i="11"/>
  <c r="E115" i="11" s="1"/>
  <c r="F115" i="11" s="1"/>
  <c r="I115" i="11" s="1"/>
  <c r="B116" i="8"/>
  <c r="E116" i="8" s="1"/>
  <c r="F116" i="8" s="1"/>
  <c r="H116" i="8" s="1"/>
  <c r="F115" i="8"/>
  <c r="H115" i="8" s="1"/>
  <c r="F114" i="4"/>
  <c r="G114" i="4" s="1"/>
  <c r="B115" i="4"/>
  <c r="E115" i="4" s="1"/>
  <c r="F115" i="4" s="1"/>
  <c r="G115" i="4" s="1"/>
  <c r="B116" i="9"/>
  <c r="E116" i="9" s="1"/>
  <c r="F116" i="9" s="1"/>
  <c r="H116" i="9" s="1"/>
  <c r="F115" i="9"/>
  <c r="H115" i="9" s="1"/>
  <c r="B115" i="6"/>
  <c r="E115" i="6" s="1"/>
  <c r="F115" i="6" s="1"/>
  <c r="G115" i="6" s="1"/>
  <c r="F114" i="6"/>
  <c r="G11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<sst xmlns="http://schemas.openxmlformats.org/spreadsheetml/2006/main" count="223" uniqueCount="76">
  <si>
    <t>Annual demand (D)</t>
  </si>
  <si>
    <t>Leadtime (L)</t>
  </si>
  <si>
    <t>Lot size (Q)</t>
  </si>
  <si>
    <t xml:space="preserve">Total annual holding cost </t>
  </si>
  <si>
    <t>Total annual shortage cost</t>
  </si>
  <si>
    <t>Total annual cost</t>
  </si>
  <si>
    <t>Total 
annual cost</t>
  </si>
  <si>
    <t>Safety stock (units)</t>
  </si>
  <si>
    <t>Reorder point</t>
  </si>
  <si>
    <t>Safety stock calculation - optimal fill rate (unit shortage cost)</t>
  </si>
  <si>
    <r>
      <t>Shortage cost per cycle (C</t>
    </r>
    <r>
      <rPr>
        <vertAlign val="subscript"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>)</t>
    </r>
  </si>
  <si>
    <r>
      <t>Shortage cost per unit (C</t>
    </r>
    <r>
      <rPr>
        <b/>
        <vertAlign val="subscript"/>
        <sz val="11"/>
        <color theme="3"/>
        <rFont val="Calibri"/>
        <family val="2"/>
        <scheme val="minor"/>
      </rPr>
      <t>p</t>
    </r>
    <r>
      <rPr>
        <b/>
        <sz val="11"/>
        <color theme="3"/>
        <rFont val="Calibri"/>
        <family val="2"/>
        <scheme val="minor"/>
      </rPr>
      <t>)</t>
    </r>
  </si>
  <si>
    <t xml:space="preserve">Annual 
holding cost </t>
  </si>
  <si>
    <t>Expected shortage (N.units)</t>
  </si>
  <si>
    <t>Annual 
shortage cost</t>
  </si>
  <si>
    <t>Safety stock</t>
  </si>
  <si>
    <t>Prob. of 
shortage</t>
  </si>
  <si>
    <t>Safety 
stock</t>
  </si>
  <si>
    <t>Prob. of shortage</t>
  </si>
  <si>
    <t>Reorder 
point</t>
  </si>
  <si>
    <t>Holding cost per unit per yr (H)</t>
  </si>
  <si>
    <r>
      <t>Daily demand (µ</t>
    </r>
    <r>
      <rPr>
        <sz val="11"/>
        <rFont val="Calibri"/>
        <family val="2"/>
        <scheme val="minor"/>
      </rPr>
      <t>)</t>
    </r>
  </si>
  <si>
    <r>
      <t>Standard Dev (σ</t>
    </r>
    <r>
      <rPr>
        <sz val="11"/>
        <rFont val="Calibri"/>
        <family val="2"/>
        <scheme val="minor"/>
      </rPr>
      <t>)</t>
    </r>
  </si>
  <si>
    <t>z</t>
  </si>
  <si>
    <t>Standardized SS (z)</t>
  </si>
  <si>
    <t>f(z)</t>
  </si>
  <si>
    <t>F(z)</t>
  </si>
  <si>
    <t>G(z)</t>
  </si>
  <si>
    <t>Safety stock calculation - optimal %CSL (fixed shortage cost)</t>
  </si>
  <si>
    <t>Cycle service level (%)</t>
  </si>
  <si>
    <t>Period</t>
  </si>
  <si>
    <t>Receipt</t>
  </si>
  <si>
    <t>Starting Inv</t>
  </si>
  <si>
    <t>Demand</t>
  </si>
  <si>
    <t>Ending Inv</t>
  </si>
  <si>
    <t>Order</t>
  </si>
  <si>
    <t>Starting inventory</t>
  </si>
  <si>
    <t>Reorder point (s)</t>
  </si>
  <si>
    <t>Inv Position</t>
  </si>
  <si>
    <t>z-score</t>
  </si>
  <si>
    <t>Target level (S)</t>
  </si>
  <si>
    <t>(A)</t>
  </si>
  <si>
    <t>(B)</t>
  </si>
  <si>
    <t>(C)</t>
  </si>
  <si>
    <t>Target SL</t>
  </si>
  <si>
    <t>Simulated results (next 52 periods)</t>
  </si>
  <si>
    <t>% Stock-out (per period)</t>
  </si>
  <si>
    <t>Fill rate (per period)</t>
  </si>
  <si>
    <t>(D)=(A)+(B)-(C)</t>
  </si>
  <si>
    <t>(D)+InTransit</t>
  </si>
  <si>
    <t>Daily demand (µ)</t>
  </si>
  <si>
    <t>Standard Dev (σ)</t>
  </si>
  <si>
    <t>Interval (R)</t>
  </si>
  <si>
    <t>Replenish</t>
  </si>
  <si>
    <t>(s,Q)</t>
  </si>
  <si>
    <t>(s,S)</t>
  </si>
  <si>
    <t>(R,S)</t>
  </si>
  <si>
    <t>(R,s,S)</t>
  </si>
  <si>
    <t>N. Orders</t>
  </si>
  <si>
    <t>Avg. Physical Inventory</t>
  </si>
  <si>
    <t>Units</t>
  </si>
  <si>
    <t>Orders</t>
  </si>
  <si>
    <t>*additional input</t>
  </si>
  <si>
    <t>*Lot size (e.g., from EOQ)</t>
  </si>
  <si>
    <t>Avg. Order Size</t>
  </si>
  <si>
    <t>Parameters</t>
  </si>
  <si>
    <t>Ending Inventory</t>
  </si>
  <si>
    <t>*NOTE: Leadtime must be at least 1</t>
  </si>
  <si>
    <t>Forecast</t>
  </si>
  <si>
    <t>units</t>
  </si>
  <si>
    <t>(s,Q) avg. demand</t>
  </si>
  <si>
    <t>Safety Stock (ss)</t>
  </si>
  <si>
    <t>SS (Historical Demand)</t>
  </si>
  <si>
    <t>SS (Forecast)</t>
  </si>
  <si>
    <t>(s,Q) Forecast</t>
  </si>
  <si>
    <t>RMSE(%)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</si>
</sst>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"/>
    <numFmt numFmtId="167" formatCode="0.0"/>
    <numFmt numFmtId="168" formatCode="0.0%"/>
    <numFmt numFmtId="169" formatCode="_(* #,##0_);_(* \(#,##0\);_(* &quot;-&quot;??_);_(@_)"/>
    <numFmt numFmtId="170" formatCode="_(&quot;$&quot;* #,##0.0_);_(&quot;$&quot;* \(#,##0.0\);_(&quot;$&quot;* &quot;-&quot;??_);_(@_)"/>
    <numFmt numFmtId="171" formatCode="_-* #,##0.0_-;\-* #,##0.0_-;_-* &quot;-&quot;??_-;_-@_-"/>
    <numFmt numFmtId="172" formatCode="_(* #,##0.0_);_(* \(#,##0.0\);_(* &quot;-&quot;??_);_(@_)"/>
  </numFmts>
  <fonts count="20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4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4">
    <xf numFmtId="0" fontId="0" fillId="0" borderId="0" xfId="0"/>
    <xf numFmtId="0" fontId="6" fillId="0" borderId="0" xfId="0" applyFont="1"/>
    <xf numFmtId="167" fontId="6" fillId="2" borderId="1" xfId="0" applyNumberFormat="1" applyFont="1" applyFill="1" applyBorder="1"/>
    <xf numFmtId="166" fontId="6" fillId="0" borderId="1" xfId="0" applyNumberFormat="1" applyFont="1" applyBorder="1"/>
    <xf numFmtId="167" fontId="6" fillId="0" borderId="1" xfId="0" applyNumberFormat="1" applyFont="1" applyBorder="1" applyAlignment="1">
      <alignment horizontal="center"/>
    </xf>
    <xf numFmtId="167" fontId="6" fillId="0" borderId="1" xfId="0" applyNumberFormat="1" applyFont="1" applyBorder="1"/>
    <xf numFmtId="168" fontId="6" fillId="0" borderId="1" xfId="17" applyNumberFormat="1" applyFont="1" applyBorder="1"/>
    <xf numFmtId="167" fontId="6" fillId="0" borderId="0" xfId="0" applyNumberFormat="1" applyFont="1"/>
    <xf numFmtId="166" fontId="6" fillId="0" borderId="0" xfId="0" applyNumberFormat="1" applyFont="1"/>
    <xf numFmtId="0" fontId="6" fillId="4" borderId="1" xfId="0" applyFont="1" applyFill="1" applyBorder="1"/>
    <xf numFmtId="0" fontId="6" fillId="2" borderId="1" xfId="0" applyFont="1" applyFill="1" applyBorder="1"/>
    <xf numFmtId="2" fontId="6" fillId="2" borderId="1" xfId="0" applyNumberFormat="1" applyFont="1" applyFill="1" applyBorder="1"/>
    <xf numFmtId="0" fontId="8" fillId="0" borderId="0" xfId="0" applyFont="1"/>
    <xf numFmtId="0" fontId="4" fillId="4" borderId="1" xfId="0" applyFont="1" applyFill="1" applyBorder="1"/>
    <xf numFmtId="2" fontId="6" fillId="0" borderId="1" xfId="17" applyNumberFormat="1" applyFont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5" fillId="5" borderId="1" xfId="0" applyFont="1" applyFill="1" applyBorder="1"/>
    <xf numFmtId="2" fontId="5" fillId="5" borderId="1" xfId="0" applyNumberFormat="1" applyFont="1" applyFill="1" applyBorder="1"/>
    <xf numFmtId="166" fontId="6" fillId="2" borderId="1" xfId="0" applyNumberFormat="1" applyFont="1" applyFill="1" applyBorder="1"/>
    <xf numFmtId="164" fontId="6" fillId="0" borderId="1" xfId="16" applyFont="1" applyBorder="1"/>
    <xf numFmtId="169" fontId="6" fillId="0" borderId="1" xfId="15" applyNumberFormat="1" applyFont="1" applyBorder="1"/>
    <xf numFmtId="164" fontId="11" fillId="0" borderId="1" xfId="16" applyFont="1" applyBorder="1"/>
    <xf numFmtId="169" fontId="6" fillId="0" borderId="0" xfId="15" applyNumberFormat="1" applyFont="1" applyBorder="1"/>
    <xf numFmtId="164" fontId="6" fillId="0" borderId="0" xfId="16" applyFont="1" applyBorder="1"/>
    <xf numFmtId="164" fontId="11" fillId="0" borderId="0" xfId="16" applyFont="1" applyBorder="1"/>
    <xf numFmtId="170" fontId="9" fillId="2" borderId="1" xfId="16" applyNumberFormat="1" applyFont="1" applyFill="1" applyBorder="1"/>
    <xf numFmtId="167" fontId="6" fillId="2" borderId="1" xfId="0" applyNumberFormat="1" applyFont="1" applyFill="1" applyBorder="1" applyAlignment="1">
      <alignment horizontal="center"/>
    </xf>
    <xf numFmtId="168" fontId="6" fillId="2" borderId="1" xfId="17" applyNumberFormat="1" applyFont="1" applyFill="1" applyBorder="1"/>
    <xf numFmtId="2" fontId="6" fillId="2" borderId="1" xfId="17" applyNumberFormat="1" applyFont="1" applyFill="1" applyBorder="1"/>
    <xf numFmtId="2" fontId="6" fillId="0" borderId="1" xfId="17" applyNumberFormat="1" applyFont="1" applyFill="1" applyBorder="1"/>
    <xf numFmtId="0" fontId="6" fillId="6" borderId="1" xfId="0" applyFont="1" applyFill="1" applyBorder="1"/>
    <xf numFmtId="166" fontId="6" fillId="6" borderId="1" xfId="0" applyNumberFormat="1" applyFont="1" applyFill="1" applyBorder="1"/>
    <xf numFmtId="10" fontId="6" fillId="2" borderId="1" xfId="17" applyNumberFormat="1" applyFont="1" applyFill="1" applyBorder="1"/>
    <xf numFmtId="169" fontId="6" fillId="0" borderId="0" xfId="15" applyNumberFormat="1" applyFont="1" applyFill="1" applyBorder="1"/>
    <xf numFmtId="0" fontId="6" fillId="7" borderId="0" xfId="0" applyFont="1" applyFill="1"/>
    <xf numFmtId="0" fontId="13" fillId="0" borderId="0" xfId="0" applyFont="1"/>
    <xf numFmtId="169" fontId="13" fillId="0" borderId="0" xfId="0" applyNumberFormat="1" applyFont="1"/>
    <xf numFmtId="0" fontId="14" fillId="0" borderId="0" xfId="0" applyFont="1"/>
    <xf numFmtId="2" fontId="15" fillId="0" borderId="0" xfId="0" applyNumberFormat="1" applyFont="1"/>
    <xf numFmtId="0" fontId="15" fillId="0" borderId="0" xfId="0" applyFont="1"/>
    <xf numFmtId="0" fontId="13" fillId="0" borderId="0" xfId="0" applyFont="1" applyAlignment="1">
      <alignment horizontal="right"/>
    </xf>
    <xf numFmtId="168" fontId="13" fillId="0" borderId="0" xfId="17" applyNumberFormat="1" applyFont="1"/>
    <xf numFmtId="0" fontId="17" fillId="0" borderId="0" xfId="0" applyFont="1" applyAlignment="1">
      <alignment horizontal="center"/>
    </xf>
    <xf numFmtId="0" fontId="17" fillId="0" borderId="0" xfId="0" quotePrefix="1" applyFont="1" applyAlignment="1">
      <alignment horizontal="center"/>
    </xf>
    <xf numFmtId="0" fontId="13" fillId="7" borderId="0" xfId="0" applyFont="1" applyFill="1"/>
    <xf numFmtId="0" fontId="18" fillId="0" borderId="0" xfId="0" applyFont="1"/>
    <xf numFmtId="169" fontId="18" fillId="0" borderId="0" xfId="0" applyNumberFormat="1" applyFont="1"/>
    <xf numFmtId="16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3" fillId="7" borderId="0" xfId="0" applyFont="1" applyFill="1" applyAlignment="1">
      <alignment horizontal="center"/>
    </xf>
    <xf numFmtId="0" fontId="12" fillId="4" borderId="1" xfId="0" applyFont="1" applyFill="1" applyBorder="1"/>
    <xf numFmtId="169" fontId="6" fillId="2" borderId="1" xfId="15" applyNumberFormat="1" applyFont="1" applyFill="1" applyBorder="1"/>
    <xf numFmtId="9" fontId="6" fillId="2" borderId="1" xfId="17" applyFont="1" applyFill="1" applyBorder="1"/>
    <xf numFmtId="0" fontId="6" fillId="8" borderId="1" xfId="0" applyFont="1" applyFill="1" applyBorder="1"/>
    <xf numFmtId="169" fontId="6" fillId="9" borderId="1" xfId="15" applyNumberFormat="1" applyFont="1" applyFill="1" applyBorder="1"/>
    <xf numFmtId="0" fontId="12" fillId="8" borderId="1" xfId="0" applyFont="1" applyFill="1" applyBorder="1"/>
    <xf numFmtId="169" fontId="12" fillId="9" borderId="1" xfId="15" applyNumberFormat="1" applyFont="1" applyFill="1" applyBorder="1"/>
    <xf numFmtId="0" fontId="19" fillId="0" borderId="0" xfId="0" applyFont="1"/>
    <xf numFmtId="0" fontId="13" fillId="9" borderId="0" xfId="0" applyFont="1" applyFill="1"/>
    <xf numFmtId="168" fontId="13" fillId="9" borderId="0" xfId="17" applyNumberFormat="1" applyFont="1" applyFill="1"/>
    <xf numFmtId="171" fontId="13" fillId="9" borderId="0" xfId="0" applyNumberFormat="1" applyFont="1" applyFill="1"/>
    <xf numFmtId="0" fontId="16" fillId="9" borderId="0" xfId="0" applyFont="1" applyFill="1" applyAlignment="1">
      <alignment horizontal="center" wrapText="1"/>
    </xf>
    <xf numFmtId="169" fontId="13" fillId="2" borderId="0" xfId="0" applyNumberFormat="1" applyFont="1" applyFill="1"/>
    <xf numFmtId="0" fontId="19" fillId="7" borderId="0" xfId="0" applyFont="1" applyFill="1"/>
    <xf numFmtId="9" fontId="12" fillId="9" borderId="1" xfId="17" applyFont="1" applyFill="1" applyBorder="1"/>
    <xf numFmtId="172" fontId="12" fillId="2" borderId="1" xfId="15" applyNumberFormat="1" applyFont="1" applyFill="1" applyBorder="1"/>
    <xf numFmtId="0" fontId="14" fillId="9" borderId="0" xfId="0" applyFont="1" applyFill="1"/>
    <xf numFmtId="0" fontId="13" fillId="9" borderId="0" xfId="0" applyFont="1" applyFill="1" applyAlignment="1">
      <alignment horizontal="center" wrapText="1"/>
    </xf>
    <xf numFmtId="0" fontId="16" fillId="9" borderId="0" xfId="0" applyFont="1" applyFill="1" applyAlignment="1">
      <alignment horizontal="right"/>
    </xf>
    <xf numFmtId="169" fontId="13" fillId="9" borderId="0" xfId="0" applyNumberFormat="1" applyFont="1" applyFill="1"/>
  </cellXfs>
  <cellStyles count="18">
    <cellStyle name="Comma" xfId="15" builtinId="3"/>
    <cellStyle name="Currency" xfId="16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Percent" xfId="17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Inventory Simulation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2"/>
          <c:tx>
            <c:strRef>
              <c:f>'(s,Q)'!$G$11</c:f>
              <c:strCache>
                <c:ptCount val="1"/>
                <c:pt idx="0">
                  <c:v>Order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'(s,Q)'!$A$12:$A$63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'(s,Q)'!$G$12:$G$63</c:f>
              <c:numCache>
                <c:formatCode>General</c:formatCode>
                <c:ptCount val="52"/>
                <c:pt idx="0">
                  <c:v>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500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500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500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18-42D0-B2C1-3CE13CB36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6869216"/>
        <c:axId val="1116866720"/>
      </c:barChart>
      <c:lineChart>
        <c:grouping val="standard"/>
        <c:varyColors val="0"/>
        <c:ser>
          <c:idx val="3"/>
          <c:order val="0"/>
          <c:tx>
            <c:strRef>
              <c:f>'(s,Q)'!$E$11</c:f>
              <c:strCache>
                <c:ptCount val="1"/>
                <c:pt idx="0">
                  <c:v>Ending Inv</c:v>
                </c:pt>
              </c:strCache>
            </c:strRef>
          </c:tx>
          <c:spPr>
            <a:ln w="254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'(s,Q)'!$A$12:$A$63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'(s,Q)'!$E$12:$E$63</c:f>
              <c:numCache>
                <c:formatCode>_(* #,##0_);_(* \(#,##0\);_(* "-"??_);_(@_)</c:formatCode>
                <c:ptCount val="52"/>
                <c:pt idx="0">
                  <c:v>421</c:v>
                </c:pt>
                <c:pt idx="1">
                  <c:v>289</c:v>
                </c:pt>
                <c:pt idx="2">
                  <c:v>226</c:v>
                </c:pt>
                <c:pt idx="3">
                  <c:v>136</c:v>
                </c:pt>
                <c:pt idx="4">
                  <c:v>24</c:v>
                </c:pt>
                <c:pt idx="5">
                  <c:v>417</c:v>
                </c:pt>
                <c:pt idx="6">
                  <c:v>319</c:v>
                </c:pt>
                <c:pt idx="7">
                  <c:v>220</c:v>
                </c:pt>
                <c:pt idx="8">
                  <c:v>124</c:v>
                </c:pt>
                <c:pt idx="9">
                  <c:v>538</c:v>
                </c:pt>
                <c:pt idx="10">
                  <c:v>475</c:v>
                </c:pt>
                <c:pt idx="11">
                  <c:v>384</c:v>
                </c:pt>
                <c:pt idx="12">
                  <c:v>256</c:v>
                </c:pt>
                <c:pt idx="13">
                  <c:v>160</c:v>
                </c:pt>
                <c:pt idx="14">
                  <c:v>554</c:v>
                </c:pt>
                <c:pt idx="15">
                  <c:v>442</c:v>
                </c:pt>
                <c:pt idx="16">
                  <c:v>388</c:v>
                </c:pt>
                <c:pt idx="17">
                  <c:v>304</c:v>
                </c:pt>
                <c:pt idx="18">
                  <c:v>199</c:v>
                </c:pt>
                <c:pt idx="19">
                  <c:v>600</c:v>
                </c:pt>
                <c:pt idx="20">
                  <c:v>469</c:v>
                </c:pt>
                <c:pt idx="21">
                  <c:v>398</c:v>
                </c:pt>
                <c:pt idx="22">
                  <c:v>318</c:v>
                </c:pt>
                <c:pt idx="23">
                  <c:v>227</c:v>
                </c:pt>
                <c:pt idx="24">
                  <c:v>112</c:v>
                </c:pt>
                <c:pt idx="25">
                  <c:v>509</c:v>
                </c:pt>
                <c:pt idx="26">
                  <c:v>414</c:v>
                </c:pt>
                <c:pt idx="27">
                  <c:v>321</c:v>
                </c:pt>
                <c:pt idx="28">
                  <c:v>242</c:v>
                </c:pt>
                <c:pt idx="29">
                  <c:v>126</c:v>
                </c:pt>
                <c:pt idx="30">
                  <c:v>518</c:v>
                </c:pt>
                <c:pt idx="31">
                  <c:v>407</c:v>
                </c:pt>
                <c:pt idx="32">
                  <c:v>323</c:v>
                </c:pt>
                <c:pt idx="33">
                  <c:v>246</c:v>
                </c:pt>
                <c:pt idx="34">
                  <c:v>126</c:v>
                </c:pt>
                <c:pt idx="35">
                  <c:v>521</c:v>
                </c:pt>
                <c:pt idx="36">
                  <c:v>409</c:v>
                </c:pt>
                <c:pt idx="37">
                  <c:v>319</c:v>
                </c:pt>
                <c:pt idx="38">
                  <c:v>222</c:v>
                </c:pt>
                <c:pt idx="39">
                  <c:v>119</c:v>
                </c:pt>
                <c:pt idx="40">
                  <c:v>504</c:v>
                </c:pt>
                <c:pt idx="41">
                  <c:v>429</c:v>
                </c:pt>
                <c:pt idx="42">
                  <c:v>319</c:v>
                </c:pt>
                <c:pt idx="43">
                  <c:v>246</c:v>
                </c:pt>
                <c:pt idx="44">
                  <c:v>148</c:v>
                </c:pt>
                <c:pt idx="45">
                  <c:v>503</c:v>
                </c:pt>
                <c:pt idx="46">
                  <c:v>412</c:v>
                </c:pt>
                <c:pt idx="47">
                  <c:v>324</c:v>
                </c:pt>
                <c:pt idx="48">
                  <c:v>230</c:v>
                </c:pt>
                <c:pt idx="49">
                  <c:v>152</c:v>
                </c:pt>
                <c:pt idx="50">
                  <c:v>540</c:v>
                </c:pt>
                <c:pt idx="51">
                  <c:v>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18-42D0-B2C1-3CE13CB36A5F}"/>
            </c:ext>
          </c:extLst>
        </c:ser>
        <c:ser>
          <c:idx val="4"/>
          <c:order val="1"/>
          <c:tx>
            <c:strRef>
              <c:f>'(s,Q)'!$F$11</c:f>
              <c:strCache>
                <c:ptCount val="1"/>
                <c:pt idx="0">
                  <c:v>Inv Position</c:v>
                </c:pt>
              </c:strCache>
            </c:strRef>
          </c:tx>
          <c:spPr>
            <a:ln w="2540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'(s,Q)'!$A$12:$A$63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'(s,Q)'!$F$12:$F$63</c:f>
              <c:numCache>
                <c:formatCode>_(* #,##0_);_(* \(#,##0\);_(* "-"??_);_(@_)</c:formatCode>
                <c:ptCount val="52"/>
                <c:pt idx="0">
                  <c:v>421</c:v>
                </c:pt>
                <c:pt idx="1">
                  <c:v>789</c:v>
                </c:pt>
                <c:pt idx="2">
                  <c:v>726</c:v>
                </c:pt>
                <c:pt idx="3">
                  <c:v>636</c:v>
                </c:pt>
                <c:pt idx="4">
                  <c:v>524</c:v>
                </c:pt>
                <c:pt idx="5">
                  <c:v>917</c:v>
                </c:pt>
                <c:pt idx="6">
                  <c:v>819</c:v>
                </c:pt>
                <c:pt idx="7">
                  <c:v>720</c:v>
                </c:pt>
                <c:pt idx="8">
                  <c:v>624</c:v>
                </c:pt>
                <c:pt idx="9">
                  <c:v>538</c:v>
                </c:pt>
                <c:pt idx="10">
                  <c:v>975</c:v>
                </c:pt>
                <c:pt idx="11">
                  <c:v>884</c:v>
                </c:pt>
                <c:pt idx="12">
                  <c:v>756</c:v>
                </c:pt>
                <c:pt idx="13">
                  <c:v>660</c:v>
                </c:pt>
                <c:pt idx="14">
                  <c:v>554</c:v>
                </c:pt>
                <c:pt idx="15">
                  <c:v>942</c:v>
                </c:pt>
                <c:pt idx="16">
                  <c:v>888</c:v>
                </c:pt>
                <c:pt idx="17">
                  <c:v>804</c:v>
                </c:pt>
                <c:pt idx="18">
                  <c:v>699</c:v>
                </c:pt>
                <c:pt idx="19">
                  <c:v>600</c:v>
                </c:pt>
                <c:pt idx="20">
                  <c:v>469</c:v>
                </c:pt>
                <c:pt idx="21">
                  <c:v>898</c:v>
                </c:pt>
                <c:pt idx="22">
                  <c:v>818</c:v>
                </c:pt>
                <c:pt idx="23">
                  <c:v>727</c:v>
                </c:pt>
                <c:pt idx="24">
                  <c:v>612</c:v>
                </c:pt>
                <c:pt idx="25">
                  <c:v>509</c:v>
                </c:pt>
                <c:pt idx="26">
                  <c:v>914</c:v>
                </c:pt>
                <c:pt idx="27">
                  <c:v>821</c:v>
                </c:pt>
                <c:pt idx="28">
                  <c:v>742</c:v>
                </c:pt>
                <c:pt idx="29">
                  <c:v>626</c:v>
                </c:pt>
                <c:pt idx="30">
                  <c:v>518</c:v>
                </c:pt>
                <c:pt idx="31">
                  <c:v>907</c:v>
                </c:pt>
                <c:pt idx="32">
                  <c:v>823</c:v>
                </c:pt>
                <c:pt idx="33">
                  <c:v>746</c:v>
                </c:pt>
                <c:pt idx="34">
                  <c:v>626</c:v>
                </c:pt>
                <c:pt idx="35">
                  <c:v>521</c:v>
                </c:pt>
                <c:pt idx="36">
                  <c:v>909</c:v>
                </c:pt>
                <c:pt idx="37">
                  <c:v>819</c:v>
                </c:pt>
                <c:pt idx="38">
                  <c:v>722</c:v>
                </c:pt>
                <c:pt idx="39">
                  <c:v>619</c:v>
                </c:pt>
                <c:pt idx="40">
                  <c:v>504</c:v>
                </c:pt>
                <c:pt idx="41">
                  <c:v>929</c:v>
                </c:pt>
                <c:pt idx="42">
                  <c:v>819</c:v>
                </c:pt>
                <c:pt idx="43">
                  <c:v>746</c:v>
                </c:pt>
                <c:pt idx="44">
                  <c:v>648</c:v>
                </c:pt>
                <c:pt idx="45">
                  <c:v>503</c:v>
                </c:pt>
                <c:pt idx="46">
                  <c:v>912</c:v>
                </c:pt>
                <c:pt idx="47">
                  <c:v>824</c:v>
                </c:pt>
                <c:pt idx="48">
                  <c:v>730</c:v>
                </c:pt>
                <c:pt idx="49">
                  <c:v>652</c:v>
                </c:pt>
                <c:pt idx="50">
                  <c:v>540</c:v>
                </c:pt>
                <c:pt idx="51">
                  <c:v>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18-42D0-B2C1-3CE13CB36A5F}"/>
            </c:ext>
          </c:extLst>
        </c:ser>
        <c:ser>
          <c:idx val="0"/>
          <c:order val="3"/>
          <c:tx>
            <c:strRef>
              <c:f>'(s,Q)'!$H$11</c:f>
              <c:strCache>
                <c:ptCount val="1"/>
                <c:pt idx="0">
                  <c:v>Reorder point (s)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'(s,Q)'!$A$12:$A$63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'(s,Q)'!$H$12:$H$63</c:f>
              <c:numCache>
                <c:formatCode>_(* #,##0_);_(* \(#,##0\);_(* "-"??_);_(@_)</c:formatCode>
                <c:ptCount val="52"/>
                <c:pt idx="0">
                  <c:v>574</c:v>
                </c:pt>
                <c:pt idx="1">
                  <c:v>574</c:v>
                </c:pt>
                <c:pt idx="2">
                  <c:v>574</c:v>
                </c:pt>
                <c:pt idx="3">
                  <c:v>574</c:v>
                </c:pt>
                <c:pt idx="4">
                  <c:v>574</c:v>
                </c:pt>
                <c:pt idx="5">
                  <c:v>574</c:v>
                </c:pt>
                <c:pt idx="6">
                  <c:v>574</c:v>
                </c:pt>
                <c:pt idx="7">
                  <c:v>574</c:v>
                </c:pt>
                <c:pt idx="8">
                  <c:v>574</c:v>
                </c:pt>
                <c:pt idx="9">
                  <c:v>574</c:v>
                </c:pt>
                <c:pt idx="10">
                  <c:v>574</c:v>
                </c:pt>
                <c:pt idx="11">
                  <c:v>574</c:v>
                </c:pt>
                <c:pt idx="12">
                  <c:v>574</c:v>
                </c:pt>
                <c:pt idx="13">
                  <c:v>574</c:v>
                </c:pt>
                <c:pt idx="14">
                  <c:v>574</c:v>
                </c:pt>
                <c:pt idx="15">
                  <c:v>574</c:v>
                </c:pt>
                <c:pt idx="16">
                  <c:v>574</c:v>
                </c:pt>
                <c:pt idx="17">
                  <c:v>574</c:v>
                </c:pt>
                <c:pt idx="18">
                  <c:v>574</c:v>
                </c:pt>
                <c:pt idx="19">
                  <c:v>574</c:v>
                </c:pt>
                <c:pt idx="20">
                  <c:v>574</c:v>
                </c:pt>
                <c:pt idx="21">
                  <c:v>574</c:v>
                </c:pt>
                <c:pt idx="22">
                  <c:v>574</c:v>
                </c:pt>
                <c:pt idx="23">
                  <c:v>574</c:v>
                </c:pt>
                <c:pt idx="24">
                  <c:v>574</c:v>
                </c:pt>
                <c:pt idx="25">
                  <c:v>574</c:v>
                </c:pt>
                <c:pt idx="26">
                  <c:v>574</c:v>
                </c:pt>
                <c:pt idx="27">
                  <c:v>574</c:v>
                </c:pt>
                <c:pt idx="28">
                  <c:v>574</c:v>
                </c:pt>
                <c:pt idx="29">
                  <c:v>574</c:v>
                </c:pt>
                <c:pt idx="30">
                  <c:v>574</c:v>
                </c:pt>
                <c:pt idx="31">
                  <c:v>574</c:v>
                </c:pt>
                <c:pt idx="32">
                  <c:v>574</c:v>
                </c:pt>
                <c:pt idx="33">
                  <c:v>574</c:v>
                </c:pt>
                <c:pt idx="34">
                  <c:v>574</c:v>
                </c:pt>
                <c:pt idx="35">
                  <c:v>574</c:v>
                </c:pt>
                <c:pt idx="36">
                  <c:v>574</c:v>
                </c:pt>
                <c:pt idx="37">
                  <c:v>574</c:v>
                </c:pt>
                <c:pt idx="38">
                  <c:v>574</c:v>
                </c:pt>
                <c:pt idx="39">
                  <c:v>574</c:v>
                </c:pt>
                <c:pt idx="40">
                  <c:v>574</c:v>
                </c:pt>
                <c:pt idx="41">
                  <c:v>574</c:v>
                </c:pt>
                <c:pt idx="42">
                  <c:v>574</c:v>
                </c:pt>
                <c:pt idx="43">
                  <c:v>574</c:v>
                </c:pt>
                <c:pt idx="44">
                  <c:v>574</c:v>
                </c:pt>
                <c:pt idx="45">
                  <c:v>574</c:v>
                </c:pt>
                <c:pt idx="46">
                  <c:v>574</c:v>
                </c:pt>
                <c:pt idx="47">
                  <c:v>574</c:v>
                </c:pt>
                <c:pt idx="48">
                  <c:v>574</c:v>
                </c:pt>
                <c:pt idx="49">
                  <c:v>574</c:v>
                </c:pt>
                <c:pt idx="50">
                  <c:v>574</c:v>
                </c:pt>
                <c:pt idx="51">
                  <c:v>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18-42D0-B2C1-3CE13CB36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869216"/>
        <c:axId val="1116866720"/>
      </c:lineChart>
      <c:catAx>
        <c:axId val="111686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66720"/>
        <c:crosses val="autoZero"/>
        <c:auto val="1"/>
        <c:lblAlgn val="ctr"/>
        <c:lblOffset val="100"/>
        <c:noMultiLvlLbl val="0"/>
      </c:catAx>
      <c:valAx>
        <c:axId val="1116866720"/>
        <c:scaling>
          <c:orientation val="minMax"/>
          <c:max val="1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6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Inventory Simulation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2"/>
          <c:tx>
            <c:strRef>
              <c:f>'(s,S)'!$G$11</c:f>
              <c:strCache>
                <c:ptCount val="1"/>
                <c:pt idx="0">
                  <c:v>Order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'(s,S)'!$A$12:$A$63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'(s,S)'!$G$12:$G$63</c:f>
              <c:numCache>
                <c:formatCode>General</c:formatCode>
                <c:ptCount val="52"/>
                <c:pt idx="0">
                  <c:v>653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580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577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507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616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B-4D42-AC02-85E7D9D64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6869216"/>
        <c:axId val="1116866720"/>
      </c:barChart>
      <c:lineChart>
        <c:grouping val="standard"/>
        <c:varyColors val="0"/>
        <c:ser>
          <c:idx val="3"/>
          <c:order val="0"/>
          <c:tx>
            <c:strRef>
              <c:f>'(s,S)'!$E$11</c:f>
              <c:strCache>
                <c:ptCount val="1"/>
                <c:pt idx="0">
                  <c:v>Ending Inv</c:v>
                </c:pt>
              </c:strCache>
            </c:strRef>
          </c:tx>
          <c:spPr>
            <a:ln w="254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'(s,S)'!$A$12:$A$63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'(s,S)'!$E$12:$E$63</c:f>
              <c:numCache>
                <c:formatCode>_(* #,##0_);_(* \(#,##0\);_(* "-"??_);_(@_)</c:formatCode>
                <c:ptCount val="52"/>
                <c:pt idx="0">
                  <c:v>421</c:v>
                </c:pt>
                <c:pt idx="1">
                  <c:v>289</c:v>
                </c:pt>
                <c:pt idx="2">
                  <c:v>226</c:v>
                </c:pt>
                <c:pt idx="3">
                  <c:v>136</c:v>
                </c:pt>
                <c:pt idx="4">
                  <c:v>24</c:v>
                </c:pt>
                <c:pt idx="5">
                  <c:v>570</c:v>
                </c:pt>
                <c:pt idx="6">
                  <c:v>472</c:v>
                </c:pt>
                <c:pt idx="7">
                  <c:v>373</c:v>
                </c:pt>
                <c:pt idx="8">
                  <c:v>277</c:v>
                </c:pt>
                <c:pt idx="9">
                  <c:v>191</c:v>
                </c:pt>
                <c:pt idx="10">
                  <c:v>632</c:v>
                </c:pt>
                <c:pt idx="11">
                  <c:v>541</c:v>
                </c:pt>
                <c:pt idx="12">
                  <c:v>413</c:v>
                </c:pt>
                <c:pt idx="13">
                  <c:v>317</c:v>
                </c:pt>
                <c:pt idx="14">
                  <c:v>211</c:v>
                </c:pt>
                <c:pt idx="15">
                  <c:v>99</c:v>
                </c:pt>
                <c:pt idx="16">
                  <c:v>578</c:v>
                </c:pt>
                <c:pt idx="17">
                  <c:v>494</c:v>
                </c:pt>
                <c:pt idx="18">
                  <c:v>389</c:v>
                </c:pt>
                <c:pt idx="19">
                  <c:v>290</c:v>
                </c:pt>
                <c:pt idx="20">
                  <c:v>159</c:v>
                </c:pt>
                <c:pt idx="21">
                  <c:v>88</c:v>
                </c:pt>
                <c:pt idx="22">
                  <c:v>588</c:v>
                </c:pt>
                <c:pt idx="23">
                  <c:v>497</c:v>
                </c:pt>
                <c:pt idx="24">
                  <c:v>382</c:v>
                </c:pt>
                <c:pt idx="25">
                  <c:v>279</c:v>
                </c:pt>
                <c:pt idx="26">
                  <c:v>184</c:v>
                </c:pt>
                <c:pt idx="27">
                  <c:v>91</c:v>
                </c:pt>
                <c:pt idx="28">
                  <c:v>589</c:v>
                </c:pt>
                <c:pt idx="29">
                  <c:v>473</c:v>
                </c:pt>
                <c:pt idx="30">
                  <c:v>365</c:v>
                </c:pt>
                <c:pt idx="31">
                  <c:v>254</c:v>
                </c:pt>
                <c:pt idx="32">
                  <c:v>170</c:v>
                </c:pt>
                <c:pt idx="33">
                  <c:v>93</c:v>
                </c:pt>
                <c:pt idx="34">
                  <c:v>574</c:v>
                </c:pt>
                <c:pt idx="35">
                  <c:v>469</c:v>
                </c:pt>
                <c:pt idx="36">
                  <c:v>357</c:v>
                </c:pt>
                <c:pt idx="37">
                  <c:v>267</c:v>
                </c:pt>
                <c:pt idx="38">
                  <c:v>170</c:v>
                </c:pt>
                <c:pt idx="39">
                  <c:v>567</c:v>
                </c:pt>
                <c:pt idx="40">
                  <c:v>452</c:v>
                </c:pt>
                <c:pt idx="41">
                  <c:v>377</c:v>
                </c:pt>
                <c:pt idx="42">
                  <c:v>267</c:v>
                </c:pt>
                <c:pt idx="43">
                  <c:v>194</c:v>
                </c:pt>
                <c:pt idx="44">
                  <c:v>603</c:v>
                </c:pt>
                <c:pt idx="45">
                  <c:v>458</c:v>
                </c:pt>
                <c:pt idx="46">
                  <c:v>367</c:v>
                </c:pt>
                <c:pt idx="47">
                  <c:v>279</c:v>
                </c:pt>
                <c:pt idx="48">
                  <c:v>185</c:v>
                </c:pt>
                <c:pt idx="49">
                  <c:v>107</c:v>
                </c:pt>
                <c:pt idx="50">
                  <c:v>611</c:v>
                </c:pt>
                <c:pt idx="51">
                  <c:v>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CB-4D42-AC02-85E7D9D64117}"/>
            </c:ext>
          </c:extLst>
        </c:ser>
        <c:ser>
          <c:idx val="4"/>
          <c:order val="1"/>
          <c:tx>
            <c:strRef>
              <c:f>'(s,S)'!$F$11</c:f>
              <c:strCache>
                <c:ptCount val="1"/>
                <c:pt idx="0">
                  <c:v>Inv Position</c:v>
                </c:pt>
              </c:strCache>
            </c:strRef>
          </c:tx>
          <c:spPr>
            <a:ln w="2540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'(s,S)'!$A$12:$A$63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'(s,S)'!$F$12:$F$63</c:f>
              <c:numCache>
                <c:formatCode>_(* #,##0_);_(* \(#,##0\);_(* "-"??_);_(@_)</c:formatCode>
                <c:ptCount val="52"/>
                <c:pt idx="0">
                  <c:v>421</c:v>
                </c:pt>
                <c:pt idx="1">
                  <c:v>942</c:v>
                </c:pt>
                <c:pt idx="2">
                  <c:v>879</c:v>
                </c:pt>
                <c:pt idx="3">
                  <c:v>789</c:v>
                </c:pt>
                <c:pt idx="4">
                  <c:v>677</c:v>
                </c:pt>
                <c:pt idx="5">
                  <c:v>570</c:v>
                </c:pt>
                <c:pt idx="6">
                  <c:v>976</c:v>
                </c:pt>
                <c:pt idx="7">
                  <c:v>877</c:v>
                </c:pt>
                <c:pt idx="8">
                  <c:v>781</c:v>
                </c:pt>
                <c:pt idx="9">
                  <c:v>695</c:v>
                </c:pt>
                <c:pt idx="10">
                  <c:v>632</c:v>
                </c:pt>
                <c:pt idx="11">
                  <c:v>541</c:v>
                </c:pt>
                <c:pt idx="12">
                  <c:v>946</c:v>
                </c:pt>
                <c:pt idx="13">
                  <c:v>850</c:v>
                </c:pt>
                <c:pt idx="14">
                  <c:v>744</c:v>
                </c:pt>
                <c:pt idx="15">
                  <c:v>632</c:v>
                </c:pt>
                <c:pt idx="16">
                  <c:v>578</c:v>
                </c:pt>
                <c:pt idx="17">
                  <c:v>494</c:v>
                </c:pt>
                <c:pt idx="18">
                  <c:v>969</c:v>
                </c:pt>
                <c:pt idx="19">
                  <c:v>870</c:v>
                </c:pt>
                <c:pt idx="20">
                  <c:v>739</c:v>
                </c:pt>
                <c:pt idx="21">
                  <c:v>668</c:v>
                </c:pt>
                <c:pt idx="22">
                  <c:v>588</c:v>
                </c:pt>
                <c:pt idx="23">
                  <c:v>497</c:v>
                </c:pt>
                <c:pt idx="24">
                  <c:v>959</c:v>
                </c:pt>
                <c:pt idx="25">
                  <c:v>856</c:v>
                </c:pt>
                <c:pt idx="26">
                  <c:v>761</c:v>
                </c:pt>
                <c:pt idx="27">
                  <c:v>668</c:v>
                </c:pt>
                <c:pt idx="28">
                  <c:v>589</c:v>
                </c:pt>
                <c:pt idx="29">
                  <c:v>473</c:v>
                </c:pt>
                <c:pt idx="30">
                  <c:v>966</c:v>
                </c:pt>
                <c:pt idx="31">
                  <c:v>855</c:v>
                </c:pt>
                <c:pt idx="32">
                  <c:v>771</c:v>
                </c:pt>
                <c:pt idx="33">
                  <c:v>694</c:v>
                </c:pt>
                <c:pt idx="34">
                  <c:v>574</c:v>
                </c:pt>
                <c:pt idx="35">
                  <c:v>969</c:v>
                </c:pt>
                <c:pt idx="36">
                  <c:v>857</c:v>
                </c:pt>
                <c:pt idx="37">
                  <c:v>767</c:v>
                </c:pt>
                <c:pt idx="38">
                  <c:v>670</c:v>
                </c:pt>
                <c:pt idx="39">
                  <c:v>567</c:v>
                </c:pt>
                <c:pt idx="40">
                  <c:v>959</c:v>
                </c:pt>
                <c:pt idx="41">
                  <c:v>884</c:v>
                </c:pt>
                <c:pt idx="42">
                  <c:v>774</c:v>
                </c:pt>
                <c:pt idx="43">
                  <c:v>701</c:v>
                </c:pt>
                <c:pt idx="44">
                  <c:v>603</c:v>
                </c:pt>
                <c:pt idx="45">
                  <c:v>458</c:v>
                </c:pt>
                <c:pt idx="46">
                  <c:v>983</c:v>
                </c:pt>
                <c:pt idx="47">
                  <c:v>895</c:v>
                </c:pt>
                <c:pt idx="48">
                  <c:v>801</c:v>
                </c:pt>
                <c:pt idx="49">
                  <c:v>723</c:v>
                </c:pt>
                <c:pt idx="50">
                  <c:v>611</c:v>
                </c:pt>
                <c:pt idx="51">
                  <c:v>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CB-4D42-AC02-85E7D9D64117}"/>
            </c:ext>
          </c:extLst>
        </c:ser>
        <c:ser>
          <c:idx val="0"/>
          <c:order val="3"/>
          <c:tx>
            <c:strRef>
              <c:f>'(s,S)'!$H$11</c:f>
              <c:strCache>
                <c:ptCount val="1"/>
                <c:pt idx="0">
                  <c:v>Reorder point (s)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'(s,S)'!$A$12:$A$63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'(s,S)'!$H$12:$H$63</c:f>
              <c:numCache>
                <c:formatCode>_(* #,##0_);_(* \(#,##0\);_(* "-"??_);_(@_)</c:formatCode>
                <c:ptCount val="52"/>
                <c:pt idx="0">
                  <c:v>574</c:v>
                </c:pt>
                <c:pt idx="1">
                  <c:v>574</c:v>
                </c:pt>
                <c:pt idx="2">
                  <c:v>574</c:v>
                </c:pt>
                <c:pt idx="3">
                  <c:v>574</c:v>
                </c:pt>
                <c:pt idx="4">
                  <c:v>574</c:v>
                </c:pt>
                <c:pt idx="5">
                  <c:v>574</c:v>
                </c:pt>
                <c:pt idx="6">
                  <c:v>574</c:v>
                </c:pt>
                <c:pt idx="7">
                  <c:v>574</c:v>
                </c:pt>
                <c:pt idx="8">
                  <c:v>574</c:v>
                </c:pt>
                <c:pt idx="9">
                  <c:v>574</c:v>
                </c:pt>
                <c:pt idx="10">
                  <c:v>574</c:v>
                </c:pt>
                <c:pt idx="11">
                  <c:v>574</c:v>
                </c:pt>
                <c:pt idx="12">
                  <c:v>574</c:v>
                </c:pt>
                <c:pt idx="13">
                  <c:v>574</c:v>
                </c:pt>
                <c:pt idx="14">
                  <c:v>574</c:v>
                </c:pt>
                <c:pt idx="15">
                  <c:v>574</c:v>
                </c:pt>
                <c:pt idx="16">
                  <c:v>574</c:v>
                </c:pt>
                <c:pt idx="17">
                  <c:v>574</c:v>
                </c:pt>
                <c:pt idx="18">
                  <c:v>574</c:v>
                </c:pt>
                <c:pt idx="19">
                  <c:v>574</c:v>
                </c:pt>
                <c:pt idx="20">
                  <c:v>574</c:v>
                </c:pt>
                <c:pt idx="21">
                  <c:v>574</c:v>
                </c:pt>
                <c:pt idx="22">
                  <c:v>574</c:v>
                </c:pt>
                <c:pt idx="23">
                  <c:v>574</c:v>
                </c:pt>
                <c:pt idx="24">
                  <c:v>574</c:v>
                </c:pt>
                <c:pt idx="25">
                  <c:v>574</c:v>
                </c:pt>
                <c:pt idx="26">
                  <c:v>574</c:v>
                </c:pt>
                <c:pt idx="27">
                  <c:v>574</c:v>
                </c:pt>
                <c:pt idx="28">
                  <c:v>574</c:v>
                </c:pt>
                <c:pt idx="29">
                  <c:v>574</c:v>
                </c:pt>
                <c:pt idx="30">
                  <c:v>574</c:v>
                </c:pt>
                <c:pt idx="31">
                  <c:v>574</c:v>
                </c:pt>
                <c:pt idx="32">
                  <c:v>574</c:v>
                </c:pt>
                <c:pt idx="33">
                  <c:v>574</c:v>
                </c:pt>
                <c:pt idx="34">
                  <c:v>574</c:v>
                </c:pt>
                <c:pt idx="35">
                  <c:v>574</c:v>
                </c:pt>
                <c:pt idx="36">
                  <c:v>574</c:v>
                </c:pt>
                <c:pt idx="37">
                  <c:v>574</c:v>
                </c:pt>
                <c:pt idx="38">
                  <c:v>574</c:v>
                </c:pt>
                <c:pt idx="39">
                  <c:v>574</c:v>
                </c:pt>
                <c:pt idx="40">
                  <c:v>574</c:v>
                </c:pt>
                <c:pt idx="41">
                  <c:v>574</c:v>
                </c:pt>
                <c:pt idx="42">
                  <c:v>574</c:v>
                </c:pt>
                <c:pt idx="43">
                  <c:v>574</c:v>
                </c:pt>
                <c:pt idx="44">
                  <c:v>574</c:v>
                </c:pt>
                <c:pt idx="45">
                  <c:v>574</c:v>
                </c:pt>
                <c:pt idx="46">
                  <c:v>574</c:v>
                </c:pt>
                <c:pt idx="47">
                  <c:v>574</c:v>
                </c:pt>
                <c:pt idx="48">
                  <c:v>574</c:v>
                </c:pt>
                <c:pt idx="49">
                  <c:v>574</c:v>
                </c:pt>
                <c:pt idx="50">
                  <c:v>574</c:v>
                </c:pt>
                <c:pt idx="51">
                  <c:v>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CB-4D42-AC02-85E7D9D64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869216"/>
        <c:axId val="1116866720"/>
      </c:lineChart>
      <c:catAx>
        <c:axId val="111686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66720"/>
        <c:crosses val="autoZero"/>
        <c:auto val="1"/>
        <c:lblAlgn val="ctr"/>
        <c:lblOffset val="100"/>
        <c:noMultiLvlLbl val="0"/>
      </c:catAx>
      <c:valAx>
        <c:axId val="1116866720"/>
        <c:scaling>
          <c:orientation val="minMax"/>
          <c:max val="1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6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Inventory Simulation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2"/>
          <c:tx>
            <c:strRef>
              <c:f>'(R,S)'!$H$12</c:f>
              <c:strCache>
                <c:ptCount val="1"/>
                <c:pt idx="0">
                  <c:v>Order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'(R,S)'!$A$13:$A$64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'(R,S)'!$H$13:$H$64</c:f>
              <c:numCache>
                <c:formatCode>General</c:formatCode>
                <c:ptCount val="52"/>
                <c:pt idx="0">
                  <c:v>0</c:v>
                </c:pt>
                <c:pt idx="1">
                  <c:v>499</c:v>
                </c:pt>
                <c:pt idx="2">
                  <c:v>0</c:v>
                </c:pt>
                <c:pt idx="3">
                  <c:v>153</c:v>
                </c:pt>
                <c:pt idx="4">
                  <c:v>0</c:v>
                </c:pt>
                <c:pt idx="5">
                  <c:v>219</c:v>
                </c:pt>
                <c:pt idx="6">
                  <c:v>0</c:v>
                </c:pt>
                <c:pt idx="7">
                  <c:v>197</c:v>
                </c:pt>
                <c:pt idx="8">
                  <c:v>0</c:v>
                </c:pt>
                <c:pt idx="9">
                  <c:v>182</c:v>
                </c:pt>
                <c:pt idx="10">
                  <c:v>0</c:v>
                </c:pt>
                <c:pt idx="11">
                  <c:v>154</c:v>
                </c:pt>
                <c:pt idx="12">
                  <c:v>0</c:v>
                </c:pt>
                <c:pt idx="13">
                  <c:v>224</c:v>
                </c:pt>
                <c:pt idx="14">
                  <c:v>0</c:v>
                </c:pt>
                <c:pt idx="15">
                  <c:v>218</c:v>
                </c:pt>
                <c:pt idx="16">
                  <c:v>0</c:v>
                </c:pt>
                <c:pt idx="17">
                  <c:v>138</c:v>
                </c:pt>
                <c:pt idx="18">
                  <c:v>0</c:v>
                </c:pt>
                <c:pt idx="19">
                  <c:v>204</c:v>
                </c:pt>
                <c:pt idx="20">
                  <c:v>0</c:v>
                </c:pt>
                <c:pt idx="21">
                  <c:v>202</c:v>
                </c:pt>
                <c:pt idx="22">
                  <c:v>0</c:v>
                </c:pt>
                <c:pt idx="23">
                  <c:v>171</c:v>
                </c:pt>
                <c:pt idx="24">
                  <c:v>0</c:v>
                </c:pt>
                <c:pt idx="25">
                  <c:v>218</c:v>
                </c:pt>
                <c:pt idx="26">
                  <c:v>0</c:v>
                </c:pt>
                <c:pt idx="27">
                  <c:v>188</c:v>
                </c:pt>
                <c:pt idx="28">
                  <c:v>0</c:v>
                </c:pt>
                <c:pt idx="29">
                  <c:v>195</c:v>
                </c:pt>
                <c:pt idx="30">
                  <c:v>0</c:v>
                </c:pt>
                <c:pt idx="31">
                  <c:v>219</c:v>
                </c:pt>
                <c:pt idx="32">
                  <c:v>0</c:v>
                </c:pt>
                <c:pt idx="33">
                  <c:v>161</c:v>
                </c:pt>
                <c:pt idx="34">
                  <c:v>0</c:v>
                </c:pt>
                <c:pt idx="35">
                  <c:v>225</c:v>
                </c:pt>
                <c:pt idx="36">
                  <c:v>0</c:v>
                </c:pt>
                <c:pt idx="37">
                  <c:v>202</c:v>
                </c:pt>
                <c:pt idx="38">
                  <c:v>0</c:v>
                </c:pt>
                <c:pt idx="39">
                  <c:v>200</c:v>
                </c:pt>
                <c:pt idx="40">
                  <c:v>0</c:v>
                </c:pt>
                <c:pt idx="41">
                  <c:v>190</c:v>
                </c:pt>
                <c:pt idx="42">
                  <c:v>0</c:v>
                </c:pt>
                <c:pt idx="43">
                  <c:v>183</c:v>
                </c:pt>
                <c:pt idx="44">
                  <c:v>0</c:v>
                </c:pt>
                <c:pt idx="45">
                  <c:v>243</c:v>
                </c:pt>
                <c:pt idx="46">
                  <c:v>0</c:v>
                </c:pt>
                <c:pt idx="47">
                  <c:v>179</c:v>
                </c:pt>
                <c:pt idx="48">
                  <c:v>0</c:v>
                </c:pt>
                <c:pt idx="49">
                  <c:v>172</c:v>
                </c:pt>
                <c:pt idx="50">
                  <c:v>0</c:v>
                </c:pt>
                <c:pt idx="51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C3-450D-AD98-9EB95D2F2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6869216"/>
        <c:axId val="1116866720"/>
      </c:barChart>
      <c:lineChart>
        <c:grouping val="standard"/>
        <c:varyColors val="0"/>
        <c:ser>
          <c:idx val="3"/>
          <c:order val="0"/>
          <c:tx>
            <c:strRef>
              <c:f>'(R,S)'!$E$12</c:f>
              <c:strCache>
                <c:ptCount val="1"/>
                <c:pt idx="0">
                  <c:v>Ending Inv</c:v>
                </c:pt>
              </c:strCache>
            </c:strRef>
          </c:tx>
          <c:spPr>
            <a:ln w="254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'(R,S)'!$A$13:$A$64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'(R,S)'!$E$13:$E$64</c:f>
              <c:numCache>
                <c:formatCode>_(* #,##0_);_(* \(#,##0\);_(* "-"??_);_(@_)</c:formatCode>
                <c:ptCount val="52"/>
                <c:pt idx="0">
                  <c:v>421</c:v>
                </c:pt>
                <c:pt idx="1">
                  <c:v>289</c:v>
                </c:pt>
                <c:pt idx="2">
                  <c:v>226</c:v>
                </c:pt>
                <c:pt idx="3">
                  <c:v>136</c:v>
                </c:pt>
                <c:pt idx="4">
                  <c:v>24</c:v>
                </c:pt>
                <c:pt idx="5">
                  <c:v>-83</c:v>
                </c:pt>
                <c:pt idx="6">
                  <c:v>318</c:v>
                </c:pt>
                <c:pt idx="7">
                  <c:v>219</c:v>
                </c:pt>
                <c:pt idx="8">
                  <c:v>276</c:v>
                </c:pt>
                <c:pt idx="9">
                  <c:v>190</c:v>
                </c:pt>
                <c:pt idx="10">
                  <c:v>346</c:v>
                </c:pt>
                <c:pt idx="11">
                  <c:v>255</c:v>
                </c:pt>
                <c:pt idx="12">
                  <c:v>324</c:v>
                </c:pt>
                <c:pt idx="13">
                  <c:v>228</c:v>
                </c:pt>
                <c:pt idx="14">
                  <c:v>304</c:v>
                </c:pt>
                <c:pt idx="15">
                  <c:v>192</c:v>
                </c:pt>
                <c:pt idx="16">
                  <c:v>292</c:v>
                </c:pt>
                <c:pt idx="17">
                  <c:v>208</c:v>
                </c:pt>
                <c:pt idx="18">
                  <c:v>327</c:v>
                </c:pt>
                <c:pt idx="19">
                  <c:v>228</c:v>
                </c:pt>
                <c:pt idx="20">
                  <c:v>315</c:v>
                </c:pt>
                <c:pt idx="21">
                  <c:v>244</c:v>
                </c:pt>
                <c:pt idx="22">
                  <c:v>302</c:v>
                </c:pt>
                <c:pt idx="23">
                  <c:v>211</c:v>
                </c:pt>
                <c:pt idx="24">
                  <c:v>300</c:v>
                </c:pt>
                <c:pt idx="25">
                  <c:v>197</c:v>
                </c:pt>
                <c:pt idx="26">
                  <c:v>304</c:v>
                </c:pt>
                <c:pt idx="27">
                  <c:v>211</c:v>
                </c:pt>
                <c:pt idx="28">
                  <c:v>303</c:v>
                </c:pt>
                <c:pt idx="29">
                  <c:v>187</c:v>
                </c:pt>
                <c:pt idx="30">
                  <c:v>297</c:v>
                </c:pt>
                <c:pt idx="31">
                  <c:v>186</c:v>
                </c:pt>
                <c:pt idx="32">
                  <c:v>290</c:v>
                </c:pt>
                <c:pt idx="33">
                  <c:v>213</c:v>
                </c:pt>
                <c:pt idx="34">
                  <c:v>288</c:v>
                </c:pt>
                <c:pt idx="35">
                  <c:v>183</c:v>
                </c:pt>
                <c:pt idx="36">
                  <c:v>290</c:v>
                </c:pt>
                <c:pt idx="37">
                  <c:v>200</c:v>
                </c:pt>
                <c:pt idx="38">
                  <c:v>264</c:v>
                </c:pt>
                <c:pt idx="39">
                  <c:v>161</c:v>
                </c:pt>
                <c:pt idx="40">
                  <c:v>271</c:v>
                </c:pt>
                <c:pt idx="41">
                  <c:v>196</c:v>
                </c:pt>
                <c:pt idx="42">
                  <c:v>288</c:v>
                </c:pt>
                <c:pt idx="43">
                  <c:v>215</c:v>
                </c:pt>
                <c:pt idx="44">
                  <c:v>317</c:v>
                </c:pt>
                <c:pt idx="45">
                  <c:v>172</c:v>
                </c:pt>
                <c:pt idx="46">
                  <c:v>271</c:v>
                </c:pt>
                <c:pt idx="47">
                  <c:v>183</c:v>
                </c:pt>
                <c:pt idx="48">
                  <c:v>272</c:v>
                </c:pt>
                <c:pt idx="49">
                  <c:v>194</c:v>
                </c:pt>
                <c:pt idx="50">
                  <c:v>325</c:v>
                </c:pt>
                <c:pt idx="51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C3-450D-AD98-9EB95D2F2CBF}"/>
            </c:ext>
          </c:extLst>
        </c:ser>
        <c:ser>
          <c:idx val="4"/>
          <c:order val="1"/>
          <c:tx>
            <c:strRef>
              <c:f>'(R,S)'!$F$12</c:f>
              <c:strCache>
                <c:ptCount val="1"/>
                <c:pt idx="0">
                  <c:v>Inv Position</c:v>
                </c:pt>
              </c:strCache>
            </c:strRef>
          </c:tx>
          <c:spPr>
            <a:ln w="2540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'(R,S)'!$A$13:$A$64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'(R,S)'!$F$13:$F$64</c:f>
              <c:numCache>
                <c:formatCode>_(* #,##0_);_(* \(#,##0\);_(* "-"??_);_(@_)</c:formatCode>
                <c:ptCount val="52"/>
                <c:pt idx="0">
                  <c:v>421</c:v>
                </c:pt>
                <c:pt idx="1">
                  <c:v>289</c:v>
                </c:pt>
                <c:pt idx="2">
                  <c:v>725</c:v>
                </c:pt>
                <c:pt idx="3">
                  <c:v>635</c:v>
                </c:pt>
                <c:pt idx="4">
                  <c:v>676</c:v>
                </c:pt>
                <c:pt idx="5">
                  <c:v>569</c:v>
                </c:pt>
                <c:pt idx="6">
                  <c:v>690</c:v>
                </c:pt>
                <c:pt idx="7">
                  <c:v>591</c:v>
                </c:pt>
                <c:pt idx="8">
                  <c:v>692</c:v>
                </c:pt>
                <c:pt idx="9">
                  <c:v>606</c:v>
                </c:pt>
                <c:pt idx="10">
                  <c:v>725</c:v>
                </c:pt>
                <c:pt idx="11">
                  <c:v>634</c:v>
                </c:pt>
                <c:pt idx="12">
                  <c:v>660</c:v>
                </c:pt>
                <c:pt idx="13">
                  <c:v>564</c:v>
                </c:pt>
                <c:pt idx="14">
                  <c:v>682</c:v>
                </c:pt>
                <c:pt idx="15">
                  <c:v>570</c:v>
                </c:pt>
                <c:pt idx="16">
                  <c:v>734</c:v>
                </c:pt>
                <c:pt idx="17">
                  <c:v>650</c:v>
                </c:pt>
                <c:pt idx="18">
                  <c:v>683</c:v>
                </c:pt>
                <c:pt idx="19">
                  <c:v>584</c:v>
                </c:pt>
                <c:pt idx="20">
                  <c:v>657</c:v>
                </c:pt>
                <c:pt idx="21">
                  <c:v>586</c:v>
                </c:pt>
                <c:pt idx="22">
                  <c:v>708</c:v>
                </c:pt>
                <c:pt idx="23">
                  <c:v>617</c:v>
                </c:pt>
                <c:pt idx="24">
                  <c:v>673</c:v>
                </c:pt>
                <c:pt idx="25">
                  <c:v>570</c:v>
                </c:pt>
                <c:pt idx="26">
                  <c:v>693</c:v>
                </c:pt>
                <c:pt idx="27">
                  <c:v>600</c:v>
                </c:pt>
                <c:pt idx="28">
                  <c:v>709</c:v>
                </c:pt>
                <c:pt idx="29">
                  <c:v>593</c:v>
                </c:pt>
                <c:pt idx="30">
                  <c:v>680</c:v>
                </c:pt>
                <c:pt idx="31">
                  <c:v>569</c:v>
                </c:pt>
                <c:pt idx="32">
                  <c:v>704</c:v>
                </c:pt>
                <c:pt idx="33">
                  <c:v>627</c:v>
                </c:pt>
                <c:pt idx="34">
                  <c:v>668</c:v>
                </c:pt>
                <c:pt idx="35">
                  <c:v>563</c:v>
                </c:pt>
                <c:pt idx="36">
                  <c:v>676</c:v>
                </c:pt>
                <c:pt idx="37">
                  <c:v>586</c:v>
                </c:pt>
                <c:pt idx="38">
                  <c:v>691</c:v>
                </c:pt>
                <c:pt idx="39">
                  <c:v>588</c:v>
                </c:pt>
                <c:pt idx="40">
                  <c:v>673</c:v>
                </c:pt>
                <c:pt idx="41">
                  <c:v>598</c:v>
                </c:pt>
                <c:pt idx="42">
                  <c:v>678</c:v>
                </c:pt>
                <c:pt idx="43">
                  <c:v>605</c:v>
                </c:pt>
                <c:pt idx="44">
                  <c:v>690</c:v>
                </c:pt>
                <c:pt idx="45">
                  <c:v>545</c:v>
                </c:pt>
                <c:pt idx="46">
                  <c:v>697</c:v>
                </c:pt>
                <c:pt idx="47">
                  <c:v>609</c:v>
                </c:pt>
                <c:pt idx="48">
                  <c:v>694</c:v>
                </c:pt>
                <c:pt idx="49">
                  <c:v>616</c:v>
                </c:pt>
                <c:pt idx="50">
                  <c:v>676</c:v>
                </c:pt>
                <c:pt idx="51">
                  <c:v>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C3-450D-AD98-9EB95D2F2CBF}"/>
            </c:ext>
          </c:extLst>
        </c:ser>
        <c:ser>
          <c:idx val="0"/>
          <c:order val="3"/>
          <c:tx>
            <c:strRef>
              <c:f>'(R,S)'!$I$12</c:f>
              <c:strCache>
                <c:ptCount val="1"/>
                <c:pt idx="0">
                  <c:v>Target level (S)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'(R,S)'!$A$13:$A$64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'(R,S)'!$I$13:$I$64</c:f>
              <c:numCache>
                <c:formatCode>_(* #,##0_);_(* \(#,##0\);_(* "-"??_);_(@_)</c:formatCode>
                <c:ptCount val="52"/>
                <c:pt idx="0">
                  <c:v>788</c:v>
                </c:pt>
                <c:pt idx="1">
                  <c:v>788</c:v>
                </c:pt>
                <c:pt idx="2">
                  <c:v>788</c:v>
                </c:pt>
                <c:pt idx="3">
                  <c:v>788</c:v>
                </c:pt>
                <c:pt idx="4">
                  <c:v>788</c:v>
                </c:pt>
                <c:pt idx="5">
                  <c:v>788</c:v>
                </c:pt>
                <c:pt idx="6">
                  <c:v>788</c:v>
                </c:pt>
                <c:pt idx="7">
                  <c:v>788</c:v>
                </c:pt>
                <c:pt idx="8">
                  <c:v>788</c:v>
                </c:pt>
                <c:pt idx="9">
                  <c:v>788</c:v>
                </c:pt>
                <c:pt idx="10">
                  <c:v>788</c:v>
                </c:pt>
                <c:pt idx="11">
                  <c:v>788</c:v>
                </c:pt>
                <c:pt idx="12">
                  <c:v>788</c:v>
                </c:pt>
                <c:pt idx="13">
                  <c:v>788</c:v>
                </c:pt>
                <c:pt idx="14">
                  <c:v>788</c:v>
                </c:pt>
                <c:pt idx="15">
                  <c:v>788</c:v>
                </c:pt>
                <c:pt idx="16">
                  <c:v>788</c:v>
                </c:pt>
                <c:pt idx="17">
                  <c:v>788</c:v>
                </c:pt>
                <c:pt idx="18">
                  <c:v>788</c:v>
                </c:pt>
                <c:pt idx="19">
                  <c:v>788</c:v>
                </c:pt>
                <c:pt idx="20">
                  <c:v>788</c:v>
                </c:pt>
                <c:pt idx="21">
                  <c:v>788</c:v>
                </c:pt>
                <c:pt idx="22">
                  <c:v>788</c:v>
                </c:pt>
                <c:pt idx="23">
                  <c:v>788</c:v>
                </c:pt>
                <c:pt idx="24">
                  <c:v>788</c:v>
                </c:pt>
                <c:pt idx="25">
                  <c:v>788</c:v>
                </c:pt>
                <c:pt idx="26">
                  <c:v>788</c:v>
                </c:pt>
                <c:pt idx="27">
                  <c:v>788</c:v>
                </c:pt>
                <c:pt idx="28">
                  <c:v>788</c:v>
                </c:pt>
                <c:pt idx="29">
                  <c:v>788</c:v>
                </c:pt>
                <c:pt idx="30">
                  <c:v>788</c:v>
                </c:pt>
                <c:pt idx="31">
                  <c:v>788</c:v>
                </c:pt>
                <c:pt idx="32">
                  <c:v>788</c:v>
                </c:pt>
                <c:pt idx="33">
                  <c:v>788</c:v>
                </c:pt>
                <c:pt idx="34">
                  <c:v>788</c:v>
                </c:pt>
                <c:pt idx="35">
                  <c:v>788</c:v>
                </c:pt>
                <c:pt idx="36">
                  <c:v>788</c:v>
                </c:pt>
                <c:pt idx="37">
                  <c:v>788</c:v>
                </c:pt>
                <c:pt idx="38">
                  <c:v>788</c:v>
                </c:pt>
                <c:pt idx="39">
                  <c:v>788</c:v>
                </c:pt>
                <c:pt idx="40">
                  <c:v>788</c:v>
                </c:pt>
                <c:pt idx="41">
                  <c:v>788</c:v>
                </c:pt>
                <c:pt idx="42">
                  <c:v>788</c:v>
                </c:pt>
                <c:pt idx="43">
                  <c:v>788</c:v>
                </c:pt>
                <c:pt idx="44">
                  <c:v>788</c:v>
                </c:pt>
                <c:pt idx="45">
                  <c:v>788</c:v>
                </c:pt>
                <c:pt idx="46">
                  <c:v>788</c:v>
                </c:pt>
                <c:pt idx="47">
                  <c:v>788</c:v>
                </c:pt>
                <c:pt idx="48">
                  <c:v>788</c:v>
                </c:pt>
                <c:pt idx="49">
                  <c:v>788</c:v>
                </c:pt>
                <c:pt idx="50">
                  <c:v>788</c:v>
                </c:pt>
                <c:pt idx="51">
                  <c:v>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C3-450D-AD98-9EB95D2F2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869216"/>
        <c:axId val="1116866720"/>
      </c:lineChart>
      <c:catAx>
        <c:axId val="111686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66720"/>
        <c:crosses val="autoZero"/>
        <c:auto val="1"/>
        <c:lblAlgn val="ctr"/>
        <c:lblOffset val="100"/>
        <c:noMultiLvlLbl val="0"/>
      </c:catAx>
      <c:valAx>
        <c:axId val="1116866720"/>
        <c:scaling>
          <c:orientation val="minMax"/>
          <c:max val="1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6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Inventory Simulation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2"/>
          <c:tx>
            <c:strRef>
              <c:f>'(R,s,S)'!$H$12</c:f>
              <c:strCache>
                <c:ptCount val="1"/>
                <c:pt idx="0">
                  <c:v>Order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'(R,s,S)'!$A$13:$A$64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'(R,s,S)'!$H$13:$H$64</c:f>
              <c:numCache>
                <c:formatCode>General</c:formatCode>
                <c:ptCount val="52"/>
                <c:pt idx="0">
                  <c:v>0</c:v>
                </c:pt>
                <c:pt idx="1">
                  <c:v>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560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560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591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602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588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573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594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6-4B97-BC8E-97211F889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6869216"/>
        <c:axId val="1116866720"/>
      </c:barChart>
      <c:lineChart>
        <c:grouping val="standard"/>
        <c:varyColors val="0"/>
        <c:ser>
          <c:idx val="3"/>
          <c:order val="0"/>
          <c:tx>
            <c:strRef>
              <c:f>'(R,s,S)'!$E$12</c:f>
              <c:strCache>
                <c:ptCount val="1"/>
                <c:pt idx="0">
                  <c:v>Ending Inv</c:v>
                </c:pt>
              </c:strCache>
            </c:strRef>
          </c:tx>
          <c:spPr>
            <a:ln w="254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'(R,s,S)'!$A$13:$A$64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'(R,s,S)'!$E$13:$E$64</c:f>
              <c:numCache>
                <c:formatCode>_(* #,##0_);_(* \(#,##0\);_(* "-"??_);_(@_)</c:formatCode>
                <c:ptCount val="52"/>
                <c:pt idx="0">
                  <c:v>421</c:v>
                </c:pt>
                <c:pt idx="1">
                  <c:v>289</c:v>
                </c:pt>
                <c:pt idx="2">
                  <c:v>226</c:v>
                </c:pt>
                <c:pt idx="3">
                  <c:v>136</c:v>
                </c:pt>
                <c:pt idx="4">
                  <c:v>24</c:v>
                </c:pt>
                <c:pt idx="5">
                  <c:v>-83</c:v>
                </c:pt>
                <c:pt idx="6">
                  <c:v>818</c:v>
                </c:pt>
                <c:pt idx="7">
                  <c:v>719</c:v>
                </c:pt>
                <c:pt idx="8">
                  <c:v>623</c:v>
                </c:pt>
                <c:pt idx="9">
                  <c:v>537</c:v>
                </c:pt>
                <c:pt idx="10">
                  <c:v>474</c:v>
                </c:pt>
                <c:pt idx="11">
                  <c:v>383</c:v>
                </c:pt>
                <c:pt idx="12">
                  <c:v>824</c:v>
                </c:pt>
                <c:pt idx="13">
                  <c:v>728</c:v>
                </c:pt>
                <c:pt idx="14">
                  <c:v>622</c:v>
                </c:pt>
                <c:pt idx="15">
                  <c:v>510</c:v>
                </c:pt>
                <c:pt idx="16">
                  <c:v>456</c:v>
                </c:pt>
                <c:pt idx="17">
                  <c:v>372</c:v>
                </c:pt>
                <c:pt idx="18">
                  <c:v>827</c:v>
                </c:pt>
                <c:pt idx="19">
                  <c:v>728</c:v>
                </c:pt>
                <c:pt idx="20">
                  <c:v>597</c:v>
                </c:pt>
                <c:pt idx="21">
                  <c:v>526</c:v>
                </c:pt>
                <c:pt idx="22">
                  <c:v>446</c:v>
                </c:pt>
                <c:pt idx="23">
                  <c:v>355</c:v>
                </c:pt>
                <c:pt idx="24">
                  <c:v>800</c:v>
                </c:pt>
                <c:pt idx="25">
                  <c:v>697</c:v>
                </c:pt>
                <c:pt idx="26">
                  <c:v>602</c:v>
                </c:pt>
                <c:pt idx="27">
                  <c:v>509</c:v>
                </c:pt>
                <c:pt idx="28">
                  <c:v>430</c:v>
                </c:pt>
                <c:pt idx="29">
                  <c:v>314</c:v>
                </c:pt>
                <c:pt idx="30">
                  <c:v>797</c:v>
                </c:pt>
                <c:pt idx="31">
                  <c:v>686</c:v>
                </c:pt>
                <c:pt idx="32">
                  <c:v>602</c:v>
                </c:pt>
                <c:pt idx="33">
                  <c:v>525</c:v>
                </c:pt>
                <c:pt idx="34">
                  <c:v>405</c:v>
                </c:pt>
                <c:pt idx="35">
                  <c:v>300</c:v>
                </c:pt>
                <c:pt idx="36">
                  <c:v>790</c:v>
                </c:pt>
                <c:pt idx="37">
                  <c:v>700</c:v>
                </c:pt>
                <c:pt idx="38">
                  <c:v>603</c:v>
                </c:pt>
                <c:pt idx="39">
                  <c:v>500</c:v>
                </c:pt>
                <c:pt idx="40">
                  <c:v>385</c:v>
                </c:pt>
                <c:pt idx="41">
                  <c:v>310</c:v>
                </c:pt>
                <c:pt idx="42">
                  <c:v>788</c:v>
                </c:pt>
                <c:pt idx="43">
                  <c:v>715</c:v>
                </c:pt>
                <c:pt idx="44">
                  <c:v>617</c:v>
                </c:pt>
                <c:pt idx="45">
                  <c:v>472</c:v>
                </c:pt>
                <c:pt idx="46">
                  <c:v>381</c:v>
                </c:pt>
                <c:pt idx="47">
                  <c:v>293</c:v>
                </c:pt>
                <c:pt idx="48">
                  <c:v>772</c:v>
                </c:pt>
                <c:pt idx="49">
                  <c:v>694</c:v>
                </c:pt>
                <c:pt idx="50">
                  <c:v>582</c:v>
                </c:pt>
                <c:pt idx="51">
                  <c:v>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6-4B97-BC8E-97211F889B2F}"/>
            </c:ext>
          </c:extLst>
        </c:ser>
        <c:ser>
          <c:idx val="4"/>
          <c:order val="1"/>
          <c:tx>
            <c:strRef>
              <c:f>'(R,s,S)'!$F$12</c:f>
              <c:strCache>
                <c:ptCount val="1"/>
                <c:pt idx="0">
                  <c:v>Inv Position</c:v>
                </c:pt>
              </c:strCache>
            </c:strRef>
          </c:tx>
          <c:spPr>
            <a:ln w="2540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'(R,s,S)'!$A$13:$A$64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'(R,s,S)'!$F$13:$F$64</c:f>
              <c:numCache>
                <c:formatCode>_(* #,##0_);_(* \(#,##0\);_(* "-"??_);_(@_)</c:formatCode>
                <c:ptCount val="52"/>
                <c:pt idx="0">
                  <c:v>421</c:v>
                </c:pt>
                <c:pt idx="1">
                  <c:v>289</c:v>
                </c:pt>
                <c:pt idx="2">
                  <c:v>1225</c:v>
                </c:pt>
                <c:pt idx="3">
                  <c:v>1135</c:v>
                </c:pt>
                <c:pt idx="4">
                  <c:v>1023</c:v>
                </c:pt>
                <c:pt idx="5">
                  <c:v>916</c:v>
                </c:pt>
                <c:pt idx="6">
                  <c:v>818</c:v>
                </c:pt>
                <c:pt idx="7">
                  <c:v>719</c:v>
                </c:pt>
                <c:pt idx="8">
                  <c:v>1192</c:v>
                </c:pt>
                <c:pt idx="9">
                  <c:v>1106</c:v>
                </c:pt>
                <c:pt idx="10">
                  <c:v>1043</c:v>
                </c:pt>
                <c:pt idx="11">
                  <c:v>952</c:v>
                </c:pt>
                <c:pt idx="12">
                  <c:v>824</c:v>
                </c:pt>
                <c:pt idx="13">
                  <c:v>728</c:v>
                </c:pt>
                <c:pt idx="14">
                  <c:v>1182</c:v>
                </c:pt>
                <c:pt idx="15">
                  <c:v>1070</c:v>
                </c:pt>
                <c:pt idx="16">
                  <c:v>1016</c:v>
                </c:pt>
                <c:pt idx="17">
                  <c:v>932</c:v>
                </c:pt>
                <c:pt idx="18">
                  <c:v>827</c:v>
                </c:pt>
                <c:pt idx="19">
                  <c:v>728</c:v>
                </c:pt>
                <c:pt idx="20">
                  <c:v>1157</c:v>
                </c:pt>
                <c:pt idx="21">
                  <c:v>1086</c:v>
                </c:pt>
                <c:pt idx="22">
                  <c:v>1006</c:v>
                </c:pt>
                <c:pt idx="23">
                  <c:v>915</c:v>
                </c:pt>
                <c:pt idx="24">
                  <c:v>800</c:v>
                </c:pt>
                <c:pt idx="25">
                  <c:v>697</c:v>
                </c:pt>
                <c:pt idx="26">
                  <c:v>1193</c:v>
                </c:pt>
                <c:pt idx="27">
                  <c:v>1100</c:v>
                </c:pt>
                <c:pt idx="28">
                  <c:v>1021</c:v>
                </c:pt>
                <c:pt idx="29">
                  <c:v>905</c:v>
                </c:pt>
                <c:pt idx="30">
                  <c:v>797</c:v>
                </c:pt>
                <c:pt idx="31">
                  <c:v>686</c:v>
                </c:pt>
                <c:pt idx="32">
                  <c:v>1204</c:v>
                </c:pt>
                <c:pt idx="33">
                  <c:v>1127</c:v>
                </c:pt>
                <c:pt idx="34">
                  <c:v>1007</c:v>
                </c:pt>
                <c:pt idx="35">
                  <c:v>902</c:v>
                </c:pt>
                <c:pt idx="36">
                  <c:v>790</c:v>
                </c:pt>
                <c:pt idx="37">
                  <c:v>700</c:v>
                </c:pt>
                <c:pt idx="38">
                  <c:v>1191</c:v>
                </c:pt>
                <c:pt idx="39">
                  <c:v>1088</c:v>
                </c:pt>
                <c:pt idx="40">
                  <c:v>973</c:v>
                </c:pt>
                <c:pt idx="41">
                  <c:v>898</c:v>
                </c:pt>
                <c:pt idx="42">
                  <c:v>788</c:v>
                </c:pt>
                <c:pt idx="43">
                  <c:v>715</c:v>
                </c:pt>
                <c:pt idx="44">
                  <c:v>1190</c:v>
                </c:pt>
                <c:pt idx="45">
                  <c:v>1045</c:v>
                </c:pt>
                <c:pt idx="46">
                  <c:v>954</c:v>
                </c:pt>
                <c:pt idx="47">
                  <c:v>866</c:v>
                </c:pt>
                <c:pt idx="48">
                  <c:v>772</c:v>
                </c:pt>
                <c:pt idx="49">
                  <c:v>694</c:v>
                </c:pt>
                <c:pt idx="50">
                  <c:v>1176</c:v>
                </c:pt>
                <c:pt idx="51">
                  <c:v>1083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06-4B97-BC8E-97211F889B2F}"/>
            </c:ext>
          </c:extLst>
        </c:ser>
        <c:ser>
          <c:idx val="0"/>
          <c:order val="3"/>
          <c:tx>
            <c:strRef>
              <c:f>'(R,s,S)'!$I$12</c:f>
              <c:strCache>
                <c:ptCount val="1"/>
                <c:pt idx="0">
                  <c:v>Reorder point (s)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'(R,s,S)'!$A$13:$A$64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'(R,s,S)'!$I$13:$I$64</c:f>
              <c:numCache>
                <c:formatCode>_(* #,##0_);_(* \(#,##0\);_(* "-"??_);_(@_)</c:formatCode>
                <c:ptCount val="52"/>
                <c:pt idx="0">
                  <c:v>788</c:v>
                </c:pt>
                <c:pt idx="1">
                  <c:v>788</c:v>
                </c:pt>
                <c:pt idx="2">
                  <c:v>788</c:v>
                </c:pt>
                <c:pt idx="3">
                  <c:v>788</c:v>
                </c:pt>
                <c:pt idx="4">
                  <c:v>788</c:v>
                </c:pt>
                <c:pt idx="5">
                  <c:v>788</c:v>
                </c:pt>
                <c:pt idx="6">
                  <c:v>788</c:v>
                </c:pt>
                <c:pt idx="7">
                  <c:v>788</c:v>
                </c:pt>
                <c:pt idx="8">
                  <c:v>788</c:v>
                </c:pt>
                <c:pt idx="9">
                  <c:v>788</c:v>
                </c:pt>
                <c:pt idx="10">
                  <c:v>788</c:v>
                </c:pt>
                <c:pt idx="11">
                  <c:v>788</c:v>
                </c:pt>
                <c:pt idx="12">
                  <c:v>788</c:v>
                </c:pt>
                <c:pt idx="13">
                  <c:v>788</c:v>
                </c:pt>
                <c:pt idx="14">
                  <c:v>788</c:v>
                </c:pt>
                <c:pt idx="15">
                  <c:v>788</c:v>
                </c:pt>
                <c:pt idx="16">
                  <c:v>788</c:v>
                </c:pt>
                <c:pt idx="17">
                  <c:v>788</c:v>
                </c:pt>
                <c:pt idx="18">
                  <c:v>788</c:v>
                </c:pt>
                <c:pt idx="19">
                  <c:v>788</c:v>
                </c:pt>
                <c:pt idx="20">
                  <c:v>788</c:v>
                </c:pt>
                <c:pt idx="21">
                  <c:v>788</c:v>
                </c:pt>
                <c:pt idx="22">
                  <c:v>788</c:v>
                </c:pt>
                <c:pt idx="23">
                  <c:v>788</c:v>
                </c:pt>
                <c:pt idx="24">
                  <c:v>788</c:v>
                </c:pt>
                <c:pt idx="25">
                  <c:v>788</c:v>
                </c:pt>
                <c:pt idx="26">
                  <c:v>788</c:v>
                </c:pt>
                <c:pt idx="27">
                  <c:v>788</c:v>
                </c:pt>
                <c:pt idx="28">
                  <c:v>788</c:v>
                </c:pt>
                <c:pt idx="29">
                  <c:v>788</c:v>
                </c:pt>
                <c:pt idx="30">
                  <c:v>788</c:v>
                </c:pt>
                <c:pt idx="31">
                  <c:v>788</c:v>
                </c:pt>
                <c:pt idx="32">
                  <c:v>788</c:v>
                </c:pt>
                <c:pt idx="33">
                  <c:v>788</c:v>
                </c:pt>
                <c:pt idx="34">
                  <c:v>788</c:v>
                </c:pt>
                <c:pt idx="35">
                  <c:v>788</c:v>
                </c:pt>
                <c:pt idx="36">
                  <c:v>788</c:v>
                </c:pt>
                <c:pt idx="37">
                  <c:v>788</c:v>
                </c:pt>
                <c:pt idx="38">
                  <c:v>788</c:v>
                </c:pt>
                <c:pt idx="39">
                  <c:v>788</c:v>
                </c:pt>
                <c:pt idx="40">
                  <c:v>788</c:v>
                </c:pt>
                <c:pt idx="41">
                  <c:v>788</c:v>
                </c:pt>
                <c:pt idx="42">
                  <c:v>788</c:v>
                </c:pt>
                <c:pt idx="43">
                  <c:v>788</c:v>
                </c:pt>
                <c:pt idx="44">
                  <c:v>788</c:v>
                </c:pt>
                <c:pt idx="45">
                  <c:v>788</c:v>
                </c:pt>
                <c:pt idx="46">
                  <c:v>788</c:v>
                </c:pt>
                <c:pt idx="47">
                  <c:v>788</c:v>
                </c:pt>
                <c:pt idx="48">
                  <c:v>788</c:v>
                </c:pt>
                <c:pt idx="49">
                  <c:v>788</c:v>
                </c:pt>
                <c:pt idx="50">
                  <c:v>788</c:v>
                </c:pt>
                <c:pt idx="51">
                  <c:v>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06-4B97-BC8E-97211F889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869216"/>
        <c:axId val="1116866720"/>
      </c:lineChart>
      <c:catAx>
        <c:axId val="111686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66720"/>
        <c:crosses val="autoZero"/>
        <c:auto val="1"/>
        <c:lblAlgn val="ctr"/>
        <c:lblOffset val="100"/>
        <c:noMultiLvlLbl val="0"/>
      </c:catAx>
      <c:valAx>
        <c:axId val="1116866720"/>
        <c:scaling>
          <c:orientation val="minMax"/>
          <c:max val="1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6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Inventory Simulation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All_policies!$B$13</c:f>
              <c:strCache>
                <c:ptCount val="1"/>
                <c:pt idx="0">
                  <c:v>(s,Q)</c:v>
                </c:pt>
              </c:strCache>
            </c:strRef>
          </c:tx>
          <c:spPr>
            <a:ln w="25400" cap="rnd">
              <a:solidFill>
                <a:schemeClr val="tx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All_policies!$B$14:$B$65</c:f>
              <c:numCache>
                <c:formatCode>_(* #,##0_);_(* \(#,##0\);_(* "-"??_);_(@_)</c:formatCode>
                <c:ptCount val="52"/>
                <c:pt idx="0">
                  <c:v>421</c:v>
                </c:pt>
                <c:pt idx="1">
                  <c:v>289</c:v>
                </c:pt>
                <c:pt idx="2">
                  <c:v>226</c:v>
                </c:pt>
                <c:pt idx="3">
                  <c:v>136</c:v>
                </c:pt>
                <c:pt idx="4">
                  <c:v>24</c:v>
                </c:pt>
                <c:pt idx="5">
                  <c:v>417</c:v>
                </c:pt>
                <c:pt idx="6">
                  <c:v>319</c:v>
                </c:pt>
                <c:pt idx="7">
                  <c:v>220</c:v>
                </c:pt>
                <c:pt idx="8">
                  <c:v>124</c:v>
                </c:pt>
                <c:pt idx="9">
                  <c:v>538</c:v>
                </c:pt>
                <c:pt idx="10">
                  <c:v>475</c:v>
                </c:pt>
                <c:pt idx="11">
                  <c:v>384</c:v>
                </c:pt>
                <c:pt idx="12">
                  <c:v>256</c:v>
                </c:pt>
                <c:pt idx="13">
                  <c:v>160</c:v>
                </c:pt>
                <c:pt idx="14">
                  <c:v>554</c:v>
                </c:pt>
                <c:pt idx="15">
                  <c:v>442</c:v>
                </c:pt>
                <c:pt idx="16">
                  <c:v>388</c:v>
                </c:pt>
                <c:pt idx="17">
                  <c:v>304</c:v>
                </c:pt>
                <c:pt idx="18">
                  <c:v>199</c:v>
                </c:pt>
                <c:pt idx="19">
                  <c:v>600</c:v>
                </c:pt>
                <c:pt idx="20">
                  <c:v>469</c:v>
                </c:pt>
                <c:pt idx="21">
                  <c:v>398</c:v>
                </c:pt>
                <c:pt idx="22">
                  <c:v>318</c:v>
                </c:pt>
                <c:pt idx="23">
                  <c:v>227</c:v>
                </c:pt>
                <c:pt idx="24">
                  <c:v>112</c:v>
                </c:pt>
                <c:pt idx="25">
                  <c:v>509</c:v>
                </c:pt>
                <c:pt idx="26">
                  <c:v>414</c:v>
                </c:pt>
                <c:pt idx="27">
                  <c:v>321</c:v>
                </c:pt>
                <c:pt idx="28">
                  <c:v>242</c:v>
                </c:pt>
                <c:pt idx="29">
                  <c:v>126</c:v>
                </c:pt>
                <c:pt idx="30">
                  <c:v>518</c:v>
                </c:pt>
                <c:pt idx="31">
                  <c:v>407</c:v>
                </c:pt>
                <c:pt idx="32">
                  <c:v>323</c:v>
                </c:pt>
                <c:pt idx="33">
                  <c:v>246</c:v>
                </c:pt>
                <c:pt idx="34">
                  <c:v>126</c:v>
                </c:pt>
                <c:pt idx="35">
                  <c:v>521</c:v>
                </c:pt>
                <c:pt idx="36">
                  <c:v>409</c:v>
                </c:pt>
                <c:pt idx="37">
                  <c:v>319</c:v>
                </c:pt>
                <c:pt idx="38">
                  <c:v>222</c:v>
                </c:pt>
                <c:pt idx="39">
                  <c:v>119</c:v>
                </c:pt>
                <c:pt idx="40">
                  <c:v>504</c:v>
                </c:pt>
                <c:pt idx="41">
                  <c:v>429</c:v>
                </c:pt>
                <c:pt idx="42">
                  <c:v>319</c:v>
                </c:pt>
                <c:pt idx="43">
                  <c:v>246</c:v>
                </c:pt>
                <c:pt idx="44">
                  <c:v>148</c:v>
                </c:pt>
                <c:pt idx="45">
                  <c:v>503</c:v>
                </c:pt>
                <c:pt idx="46">
                  <c:v>412</c:v>
                </c:pt>
                <c:pt idx="47">
                  <c:v>324</c:v>
                </c:pt>
                <c:pt idx="48">
                  <c:v>230</c:v>
                </c:pt>
                <c:pt idx="49">
                  <c:v>152</c:v>
                </c:pt>
                <c:pt idx="50">
                  <c:v>540</c:v>
                </c:pt>
                <c:pt idx="51">
                  <c:v>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B2-46BB-A23B-FD1C4FDC0900}"/>
            </c:ext>
          </c:extLst>
        </c:ser>
        <c:ser>
          <c:idx val="5"/>
          <c:order val="1"/>
          <c:tx>
            <c:strRef>
              <c:f>All_policies!$C$13</c:f>
              <c:strCache>
                <c:ptCount val="1"/>
                <c:pt idx="0">
                  <c:v>(s,S)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All_policies!$C$14:$C$65</c:f>
              <c:numCache>
                <c:formatCode>General</c:formatCode>
                <c:ptCount val="52"/>
                <c:pt idx="0">
                  <c:v>421</c:v>
                </c:pt>
                <c:pt idx="1">
                  <c:v>289</c:v>
                </c:pt>
                <c:pt idx="2">
                  <c:v>226</c:v>
                </c:pt>
                <c:pt idx="3">
                  <c:v>136</c:v>
                </c:pt>
                <c:pt idx="4">
                  <c:v>24</c:v>
                </c:pt>
                <c:pt idx="5">
                  <c:v>570</c:v>
                </c:pt>
                <c:pt idx="6">
                  <c:v>472</c:v>
                </c:pt>
                <c:pt idx="7">
                  <c:v>373</c:v>
                </c:pt>
                <c:pt idx="8">
                  <c:v>277</c:v>
                </c:pt>
                <c:pt idx="9">
                  <c:v>191</c:v>
                </c:pt>
                <c:pt idx="10">
                  <c:v>632</c:v>
                </c:pt>
                <c:pt idx="11">
                  <c:v>541</c:v>
                </c:pt>
                <c:pt idx="12">
                  <c:v>413</c:v>
                </c:pt>
                <c:pt idx="13">
                  <c:v>317</c:v>
                </c:pt>
                <c:pt idx="14">
                  <c:v>211</c:v>
                </c:pt>
                <c:pt idx="15">
                  <c:v>99</c:v>
                </c:pt>
                <c:pt idx="16">
                  <c:v>578</c:v>
                </c:pt>
                <c:pt idx="17">
                  <c:v>494</c:v>
                </c:pt>
                <c:pt idx="18">
                  <c:v>389</c:v>
                </c:pt>
                <c:pt idx="19">
                  <c:v>290</c:v>
                </c:pt>
                <c:pt idx="20">
                  <c:v>159</c:v>
                </c:pt>
                <c:pt idx="21">
                  <c:v>88</c:v>
                </c:pt>
                <c:pt idx="22">
                  <c:v>588</c:v>
                </c:pt>
                <c:pt idx="23">
                  <c:v>497</c:v>
                </c:pt>
                <c:pt idx="24">
                  <c:v>382</c:v>
                </c:pt>
                <c:pt idx="25">
                  <c:v>279</c:v>
                </c:pt>
                <c:pt idx="26">
                  <c:v>184</c:v>
                </c:pt>
                <c:pt idx="27">
                  <c:v>91</c:v>
                </c:pt>
                <c:pt idx="28">
                  <c:v>589</c:v>
                </c:pt>
                <c:pt idx="29">
                  <c:v>473</c:v>
                </c:pt>
                <c:pt idx="30">
                  <c:v>365</c:v>
                </c:pt>
                <c:pt idx="31">
                  <c:v>254</c:v>
                </c:pt>
                <c:pt idx="32">
                  <c:v>170</c:v>
                </c:pt>
                <c:pt idx="33">
                  <c:v>93</c:v>
                </c:pt>
                <c:pt idx="34">
                  <c:v>574</c:v>
                </c:pt>
                <c:pt idx="35">
                  <c:v>469</c:v>
                </c:pt>
                <c:pt idx="36">
                  <c:v>357</c:v>
                </c:pt>
                <c:pt idx="37">
                  <c:v>267</c:v>
                </c:pt>
                <c:pt idx="38">
                  <c:v>170</c:v>
                </c:pt>
                <c:pt idx="39">
                  <c:v>567</c:v>
                </c:pt>
                <c:pt idx="40">
                  <c:v>452</c:v>
                </c:pt>
                <c:pt idx="41">
                  <c:v>377</c:v>
                </c:pt>
                <c:pt idx="42">
                  <c:v>267</c:v>
                </c:pt>
                <c:pt idx="43">
                  <c:v>194</c:v>
                </c:pt>
                <c:pt idx="44">
                  <c:v>603</c:v>
                </c:pt>
                <c:pt idx="45">
                  <c:v>458</c:v>
                </c:pt>
                <c:pt idx="46">
                  <c:v>367</c:v>
                </c:pt>
                <c:pt idx="47">
                  <c:v>279</c:v>
                </c:pt>
                <c:pt idx="48">
                  <c:v>185</c:v>
                </c:pt>
                <c:pt idx="49">
                  <c:v>107</c:v>
                </c:pt>
                <c:pt idx="50">
                  <c:v>611</c:v>
                </c:pt>
                <c:pt idx="51">
                  <c:v>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2-46BB-A23B-FD1C4FDC0900}"/>
            </c:ext>
          </c:extLst>
        </c:ser>
        <c:ser>
          <c:idx val="0"/>
          <c:order val="2"/>
          <c:tx>
            <c:strRef>
              <c:f>All_policies!$D$13</c:f>
              <c:strCache>
                <c:ptCount val="1"/>
                <c:pt idx="0">
                  <c:v>(R,S)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All_policies!$D$14:$D$65</c:f>
              <c:numCache>
                <c:formatCode>General</c:formatCode>
                <c:ptCount val="52"/>
                <c:pt idx="0">
                  <c:v>421</c:v>
                </c:pt>
                <c:pt idx="1">
                  <c:v>289</c:v>
                </c:pt>
                <c:pt idx="2">
                  <c:v>226</c:v>
                </c:pt>
                <c:pt idx="3">
                  <c:v>136</c:v>
                </c:pt>
                <c:pt idx="4">
                  <c:v>24</c:v>
                </c:pt>
                <c:pt idx="5">
                  <c:v>-83</c:v>
                </c:pt>
                <c:pt idx="6">
                  <c:v>318</c:v>
                </c:pt>
                <c:pt idx="7">
                  <c:v>219</c:v>
                </c:pt>
                <c:pt idx="8">
                  <c:v>276</c:v>
                </c:pt>
                <c:pt idx="9">
                  <c:v>190</c:v>
                </c:pt>
                <c:pt idx="10">
                  <c:v>346</c:v>
                </c:pt>
                <c:pt idx="11">
                  <c:v>255</c:v>
                </c:pt>
                <c:pt idx="12">
                  <c:v>324</c:v>
                </c:pt>
                <c:pt idx="13">
                  <c:v>228</c:v>
                </c:pt>
                <c:pt idx="14">
                  <c:v>304</c:v>
                </c:pt>
                <c:pt idx="15">
                  <c:v>192</c:v>
                </c:pt>
                <c:pt idx="16">
                  <c:v>292</c:v>
                </c:pt>
                <c:pt idx="17">
                  <c:v>208</c:v>
                </c:pt>
                <c:pt idx="18">
                  <c:v>327</c:v>
                </c:pt>
                <c:pt idx="19">
                  <c:v>228</c:v>
                </c:pt>
                <c:pt idx="20">
                  <c:v>315</c:v>
                </c:pt>
                <c:pt idx="21">
                  <c:v>244</c:v>
                </c:pt>
                <c:pt idx="22">
                  <c:v>302</c:v>
                </c:pt>
                <c:pt idx="23">
                  <c:v>211</c:v>
                </c:pt>
                <c:pt idx="24">
                  <c:v>300</c:v>
                </c:pt>
                <c:pt idx="25">
                  <c:v>197</c:v>
                </c:pt>
                <c:pt idx="26">
                  <c:v>304</c:v>
                </c:pt>
                <c:pt idx="27">
                  <c:v>211</c:v>
                </c:pt>
                <c:pt idx="28">
                  <c:v>303</c:v>
                </c:pt>
                <c:pt idx="29">
                  <c:v>187</c:v>
                </c:pt>
                <c:pt idx="30">
                  <c:v>297</c:v>
                </c:pt>
                <c:pt idx="31">
                  <c:v>186</c:v>
                </c:pt>
                <c:pt idx="32">
                  <c:v>290</c:v>
                </c:pt>
                <c:pt idx="33">
                  <c:v>213</c:v>
                </c:pt>
                <c:pt idx="34">
                  <c:v>288</c:v>
                </c:pt>
                <c:pt idx="35">
                  <c:v>183</c:v>
                </c:pt>
                <c:pt idx="36">
                  <c:v>290</c:v>
                </c:pt>
                <c:pt idx="37">
                  <c:v>200</c:v>
                </c:pt>
                <c:pt idx="38">
                  <c:v>264</c:v>
                </c:pt>
                <c:pt idx="39">
                  <c:v>161</c:v>
                </c:pt>
                <c:pt idx="40">
                  <c:v>271</c:v>
                </c:pt>
                <c:pt idx="41">
                  <c:v>196</c:v>
                </c:pt>
                <c:pt idx="42">
                  <c:v>288</c:v>
                </c:pt>
                <c:pt idx="43">
                  <c:v>215</c:v>
                </c:pt>
                <c:pt idx="44">
                  <c:v>317</c:v>
                </c:pt>
                <c:pt idx="45">
                  <c:v>172</c:v>
                </c:pt>
                <c:pt idx="46">
                  <c:v>271</c:v>
                </c:pt>
                <c:pt idx="47">
                  <c:v>183</c:v>
                </c:pt>
                <c:pt idx="48">
                  <c:v>272</c:v>
                </c:pt>
                <c:pt idx="49">
                  <c:v>194</c:v>
                </c:pt>
                <c:pt idx="50">
                  <c:v>325</c:v>
                </c:pt>
                <c:pt idx="51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B2-46BB-A23B-FD1C4FDC0900}"/>
            </c:ext>
          </c:extLst>
        </c:ser>
        <c:ser>
          <c:idx val="1"/>
          <c:order val="3"/>
          <c:tx>
            <c:strRef>
              <c:f>All_policies!$E$13</c:f>
              <c:strCache>
                <c:ptCount val="1"/>
                <c:pt idx="0">
                  <c:v>(R,s,S)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All_policies!$E$14:$E$65</c:f>
              <c:numCache>
                <c:formatCode>_(* #,##0_);_(* \(#,##0\);_(* "-"??_);_(@_)</c:formatCode>
                <c:ptCount val="52"/>
                <c:pt idx="0">
                  <c:v>421</c:v>
                </c:pt>
                <c:pt idx="1">
                  <c:v>289</c:v>
                </c:pt>
                <c:pt idx="2">
                  <c:v>226</c:v>
                </c:pt>
                <c:pt idx="3">
                  <c:v>136</c:v>
                </c:pt>
                <c:pt idx="4">
                  <c:v>24</c:v>
                </c:pt>
                <c:pt idx="5">
                  <c:v>-83</c:v>
                </c:pt>
                <c:pt idx="6">
                  <c:v>818</c:v>
                </c:pt>
                <c:pt idx="7">
                  <c:v>719</c:v>
                </c:pt>
                <c:pt idx="8">
                  <c:v>623</c:v>
                </c:pt>
                <c:pt idx="9">
                  <c:v>537</c:v>
                </c:pt>
                <c:pt idx="10">
                  <c:v>474</c:v>
                </c:pt>
                <c:pt idx="11">
                  <c:v>383</c:v>
                </c:pt>
                <c:pt idx="12">
                  <c:v>824</c:v>
                </c:pt>
                <c:pt idx="13">
                  <c:v>728</c:v>
                </c:pt>
                <c:pt idx="14">
                  <c:v>622</c:v>
                </c:pt>
                <c:pt idx="15">
                  <c:v>510</c:v>
                </c:pt>
                <c:pt idx="16">
                  <c:v>456</c:v>
                </c:pt>
                <c:pt idx="17">
                  <c:v>372</c:v>
                </c:pt>
                <c:pt idx="18">
                  <c:v>827</c:v>
                </c:pt>
                <c:pt idx="19">
                  <c:v>728</c:v>
                </c:pt>
                <c:pt idx="20">
                  <c:v>597</c:v>
                </c:pt>
                <c:pt idx="21">
                  <c:v>526</c:v>
                </c:pt>
                <c:pt idx="22">
                  <c:v>446</c:v>
                </c:pt>
                <c:pt idx="23">
                  <c:v>355</c:v>
                </c:pt>
                <c:pt idx="24">
                  <c:v>800</c:v>
                </c:pt>
                <c:pt idx="25">
                  <c:v>697</c:v>
                </c:pt>
                <c:pt idx="26">
                  <c:v>602</c:v>
                </c:pt>
                <c:pt idx="27">
                  <c:v>509</c:v>
                </c:pt>
                <c:pt idx="28">
                  <c:v>430</c:v>
                </c:pt>
                <c:pt idx="29">
                  <c:v>314</c:v>
                </c:pt>
                <c:pt idx="30">
                  <c:v>797</c:v>
                </c:pt>
                <c:pt idx="31">
                  <c:v>686</c:v>
                </c:pt>
                <c:pt idx="32">
                  <c:v>602</c:v>
                </c:pt>
                <c:pt idx="33">
                  <c:v>525</c:v>
                </c:pt>
                <c:pt idx="34">
                  <c:v>405</c:v>
                </c:pt>
                <c:pt idx="35">
                  <c:v>300</c:v>
                </c:pt>
                <c:pt idx="36">
                  <c:v>790</c:v>
                </c:pt>
                <c:pt idx="37">
                  <c:v>700</c:v>
                </c:pt>
                <c:pt idx="38">
                  <c:v>603</c:v>
                </c:pt>
                <c:pt idx="39">
                  <c:v>500</c:v>
                </c:pt>
                <c:pt idx="40">
                  <c:v>385</c:v>
                </c:pt>
                <c:pt idx="41">
                  <c:v>310</c:v>
                </c:pt>
                <c:pt idx="42">
                  <c:v>788</c:v>
                </c:pt>
                <c:pt idx="43">
                  <c:v>715</c:v>
                </c:pt>
                <c:pt idx="44">
                  <c:v>617</c:v>
                </c:pt>
                <c:pt idx="45">
                  <c:v>472</c:v>
                </c:pt>
                <c:pt idx="46">
                  <c:v>381</c:v>
                </c:pt>
                <c:pt idx="47">
                  <c:v>293</c:v>
                </c:pt>
                <c:pt idx="48">
                  <c:v>772</c:v>
                </c:pt>
                <c:pt idx="49">
                  <c:v>694</c:v>
                </c:pt>
                <c:pt idx="50">
                  <c:v>582</c:v>
                </c:pt>
                <c:pt idx="51">
                  <c:v>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B2-46BB-A23B-FD1C4FDC0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6869216"/>
        <c:axId val="1116866720"/>
      </c:lineChart>
      <c:catAx>
        <c:axId val="111686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66720"/>
        <c:crosses val="autoZero"/>
        <c:auto val="1"/>
        <c:lblAlgn val="ctr"/>
        <c:lblOffset val="100"/>
        <c:noMultiLvlLbl val="0"/>
      </c:catAx>
      <c:valAx>
        <c:axId val="1116866720"/>
        <c:scaling>
          <c:orientation val="minMax"/>
          <c:max val="1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6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83936218499003"/>
          <c:y val="5.1489936964064918E-2"/>
          <c:w val="0.8067207388550115"/>
          <c:h val="0.654376692114263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'fixed shortage cost'!$E$19</c:f>
              <c:strCache>
                <c:ptCount val="1"/>
                <c:pt idx="0">
                  <c:v>Annual 
holding cost 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'fixed shortage cost'!$A$20:$A$99</c:f>
              <c:numCache>
                <c:formatCode>0.0</c:formatCode>
                <c:ptCount val="8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</c:numCache>
            </c:numRef>
          </c:xVal>
          <c:yVal>
            <c:numRef>
              <c:f>'fixed shortage cost'!$E$20:$E$99</c:f>
              <c:numCache>
                <c:formatCode>0.0</c:formatCode>
                <c:ptCount val="80"/>
                <c:pt idx="0">
                  <c:v>100.89442719099992</c:v>
                </c:pt>
                <c:pt idx="1">
                  <c:v>101.78885438199984</c:v>
                </c:pt>
                <c:pt idx="2">
                  <c:v>102.68328157299976</c:v>
                </c:pt>
                <c:pt idx="3">
                  <c:v>103.57770876399967</c:v>
                </c:pt>
                <c:pt idx="4">
                  <c:v>104.4721359549996</c:v>
                </c:pt>
                <c:pt idx="5">
                  <c:v>105.36656314599951</c:v>
                </c:pt>
                <c:pt idx="6">
                  <c:v>106.26099033699941</c:v>
                </c:pt>
                <c:pt idx="7">
                  <c:v>107.15541752799932</c:v>
                </c:pt>
                <c:pt idx="8">
                  <c:v>108.04984471899925</c:v>
                </c:pt>
                <c:pt idx="9">
                  <c:v>108.94427190999916</c:v>
                </c:pt>
                <c:pt idx="10">
                  <c:v>109.83869910099907</c:v>
                </c:pt>
                <c:pt idx="11">
                  <c:v>110.733126291999</c:v>
                </c:pt>
                <c:pt idx="12">
                  <c:v>111.62755348299891</c:v>
                </c:pt>
                <c:pt idx="13">
                  <c:v>112.52198067399883</c:v>
                </c:pt>
                <c:pt idx="14">
                  <c:v>113.41640786499875</c:v>
                </c:pt>
                <c:pt idx="15">
                  <c:v>114.31083505599867</c:v>
                </c:pt>
                <c:pt idx="16">
                  <c:v>115.20526224699857</c:v>
                </c:pt>
                <c:pt idx="17">
                  <c:v>116.09968943799851</c:v>
                </c:pt>
                <c:pt idx="18">
                  <c:v>116.99411662899841</c:v>
                </c:pt>
                <c:pt idx="19">
                  <c:v>117.88854381999832</c:v>
                </c:pt>
                <c:pt idx="20">
                  <c:v>118.78297101099825</c:v>
                </c:pt>
                <c:pt idx="21">
                  <c:v>119.67739820199816</c:v>
                </c:pt>
                <c:pt idx="22">
                  <c:v>120.57182539299806</c:v>
                </c:pt>
                <c:pt idx="23">
                  <c:v>121.466252583998</c:v>
                </c:pt>
                <c:pt idx="24">
                  <c:v>122.36067977499791</c:v>
                </c:pt>
                <c:pt idx="25">
                  <c:v>123.25510696599781</c:v>
                </c:pt>
                <c:pt idx="26">
                  <c:v>124.14953415699775</c:v>
                </c:pt>
                <c:pt idx="27">
                  <c:v>125.04396134799765</c:v>
                </c:pt>
                <c:pt idx="28">
                  <c:v>125.93838853899757</c:v>
                </c:pt>
                <c:pt idx="29">
                  <c:v>126.83281572999749</c:v>
                </c:pt>
                <c:pt idx="30">
                  <c:v>127.72724292099741</c:v>
                </c:pt>
                <c:pt idx="31">
                  <c:v>128.6216701119973</c:v>
                </c:pt>
                <c:pt idx="32">
                  <c:v>129.51609730299722</c:v>
                </c:pt>
                <c:pt idx="33">
                  <c:v>130.41052449399714</c:v>
                </c:pt>
                <c:pt idx="34">
                  <c:v>131.30495168499706</c:v>
                </c:pt>
                <c:pt idx="35">
                  <c:v>132.19937887599698</c:v>
                </c:pt>
                <c:pt idx="36">
                  <c:v>133.09380606699688</c:v>
                </c:pt>
                <c:pt idx="37">
                  <c:v>133.98823325799682</c:v>
                </c:pt>
                <c:pt idx="38">
                  <c:v>134.88266044899672</c:v>
                </c:pt>
                <c:pt idx="39">
                  <c:v>135.77708763999664</c:v>
                </c:pt>
                <c:pt idx="40">
                  <c:v>136.67151483099656</c:v>
                </c:pt>
                <c:pt idx="41">
                  <c:v>137.56594202199648</c:v>
                </c:pt>
                <c:pt idx="42">
                  <c:v>138.46036921299637</c:v>
                </c:pt>
                <c:pt idx="43">
                  <c:v>139.35479640399632</c:v>
                </c:pt>
                <c:pt idx="44">
                  <c:v>140.24922359499621</c:v>
                </c:pt>
                <c:pt idx="45">
                  <c:v>141.14365078599613</c:v>
                </c:pt>
                <c:pt idx="46">
                  <c:v>142.03807797699605</c:v>
                </c:pt>
                <c:pt idx="47">
                  <c:v>142.93250516799597</c:v>
                </c:pt>
                <c:pt idx="48">
                  <c:v>143.82693235899589</c:v>
                </c:pt>
                <c:pt idx="49">
                  <c:v>144.72135954999581</c:v>
                </c:pt>
                <c:pt idx="50">
                  <c:v>145.61578674099573</c:v>
                </c:pt>
                <c:pt idx="51">
                  <c:v>146.51021393199562</c:v>
                </c:pt>
                <c:pt idx="52">
                  <c:v>147.40464112299557</c:v>
                </c:pt>
                <c:pt idx="53">
                  <c:v>148.29906831399546</c:v>
                </c:pt>
                <c:pt idx="54">
                  <c:v>149.19349550499538</c:v>
                </c:pt>
                <c:pt idx="55">
                  <c:v>150.0879226959953</c:v>
                </c:pt>
                <c:pt idx="56">
                  <c:v>150.98234988699522</c:v>
                </c:pt>
                <c:pt idx="57">
                  <c:v>151.87677707799511</c:v>
                </c:pt>
                <c:pt idx="58">
                  <c:v>152.77120426899506</c:v>
                </c:pt>
                <c:pt idx="59">
                  <c:v>153.66563145999498</c:v>
                </c:pt>
                <c:pt idx="60">
                  <c:v>154.56005865099488</c:v>
                </c:pt>
                <c:pt idx="61">
                  <c:v>155.45448584199482</c:v>
                </c:pt>
                <c:pt idx="62">
                  <c:v>156.34891303299469</c:v>
                </c:pt>
                <c:pt idx="63">
                  <c:v>157.24334022399464</c:v>
                </c:pt>
                <c:pt idx="64">
                  <c:v>158.13776741499456</c:v>
                </c:pt>
                <c:pt idx="65">
                  <c:v>159.03219460599445</c:v>
                </c:pt>
                <c:pt idx="66">
                  <c:v>159.92662179699437</c:v>
                </c:pt>
                <c:pt idx="67">
                  <c:v>160.82104898799429</c:v>
                </c:pt>
                <c:pt idx="68">
                  <c:v>161.71547617899421</c:v>
                </c:pt>
                <c:pt idx="69">
                  <c:v>162.60990336999413</c:v>
                </c:pt>
                <c:pt idx="70">
                  <c:v>163.50433056099405</c:v>
                </c:pt>
                <c:pt idx="71">
                  <c:v>164.39875775199394</c:v>
                </c:pt>
                <c:pt idx="72">
                  <c:v>165.29318494299389</c:v>
                </c:pt>
                <c:pt idx="73">
                  <c:v>166.18761213399378</c:v>
                </c:pt>
                <c:pt idx="74">
                  <c:v>167.0820393249937</c:v>
                </c:pt>
                <c:pt idx="75">
                  <c:v>167.97646651599362</c:v>
                </c:pt>
                <c:pt idx="76">
                  <c:v>168.87089370699354</c:v>
                </c:pt>
                <c:pt idx="77">
                  <c:v>169.76532089799343</c:v>
                </c:pt>
                <c:pt idx="78">
                  <c:v>170.65974808899338</c:v>
                </c:pt>
                <c:pt idx="79">
                  <c:v>171.55417527999327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2C-4CC6-AECC-1EE489029384}"/>
            </c:ext>
          </c:extLst>
        </c:ser>
        <c:ser>
          <c:idx val="1"/>
          <c:order val="1"/>
          <c:tx>
            <c:strRef>
              <c:f>'fixed shortage cost'!$F$19</c:f>
              <c:strCache>
                <c:ptCount val="1"/>
                <c:pt idx="0">
                  <c:v>Annual 
shortage cost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'fixed shortage cost'!$A$20:$A$99</c:f>
              <c:numCache>
                <c:formatCode>0.0</c:formatCode>
                <c:ptCount val="8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</c:numCache>
            </c:numRef>
          </c:xVal>
          <c:yVal>
            <c:numRef>
              <c:f>'fixed shortage cost'!$F$20:$F$99</c:f>
              <c:numCache>
                <c:formatCode>0.0</c:formatCode>
                <c:ptCount val="80"/>
                <c:pt idx="0">
                  <c:v>167.96283939388442</c:v>
                </c:pt>
                <c:pt idx="1">
                  <c:v>153.57020605472741</c:v>
                </c:pt>
                <c:pt idx="2">
                  <c:v>139.46233090103226</c:v>
                </c:pt>
                <c:pt idx="3">
                  <c:v>125.77106431223163</c:v>
                </c:pt>
                <c:pt idx="4">
                  <c:v>112.61620163498522</c:v>
                </c:pt>
                <c:pt idx="5">
                  <c:v>100.10238797877685</c:v>
                </c:pt>
                <c:pt idx="6">
                  <c:v>88.316733061421658</c:v>
                </c:pt>
                <c:pt idx="7">
                  <c:v>77.327220482939779</c:v>
                </c:pt>
                <c:pt idx="8">
                  <c:v>67.181945751567227</c:v>
                </c:pt>
                <c:pt idx="9">
                  <c:v>57.909167684981789</c:v>
                </c:pt>
                <c:pt idx="10">
                  <c:v>49.518112245429677</c:v>
                </c:pt>
                <c:pt idx="11">
                  <c:v>42.000429630923499</c:v>
                </c:pt>
                <c:pt idx="12">
                  <c:v>35.332176873747763</c:v>
                </c:pt>
                <c:pt idx="13">
                  <c:v>29.476180620326438</c:v>
                </c:pt>
                <c:pt idx="14">
                  <c:v>24.3846284631332</c:v>
                </c:pt>
                <c:pt idx="15">
                  <c:v>20.001741470338668</c:v>
                </c:pt>
                <c:pt idx="16">
                  <c:v>16.266393906868196</c:v>
                </c:pt>
                <c:pt idx="17">
                  <c:v>13.114566476217906</c:v>
                </c:pt>
                <c:pt idx="18">
                  <c:v>10.481544332840675</c:v>
                </c:pt>
                <c:pt idx="19">
                  <c:v>8.3037981610854104</c:v>
                </c:pt>
                <c:pt idx="20">
                  <c:v>6.5205135054280454</c:v>
                </c:pt>
                <c:pt idx="21">
                  <c:v>5.0747583424269855</c:v>
                </c:pt>
                <c:pt idx="22">
                  <c:v>3.9143001579116805</c:v>
                </c:pt>
                <c:pt idx="23">
                  <c:v>2.9921006124775968</c:v>
                </c:pt>
                <c:pt idx="24">
                  <c:v>2.2665278439082979</c:v>
                </c:pt>
                <c:pt idx="25">
                  <c:v>1.7013336286573373</c:v>
                </c:pt>
                <c:pt idx="26">
                  <c:v>1.2654454381098257</c:v>
                </c:pt>
                <c:pt idx="27">
                  <c:v>0.93262257060621245</c:v>
                </c:pt>
                <c:pt idx="28">
                  <c:v>0.68102185464017639</c:v>
                </c:pt>
                <c:pt idx="29">
                  <c:v>0.49271278154498777</c:v>
                </c:pt>
                <c:pt idx="30">
                  <c:v>0.35317517282468514</c:v>
                </c:pt>
                <c:pt idx="31">
                  <c:v>0.25080534733928905</c:v>
                </c:pt>
                <c:pt idx="32">
                  <c:v>0.17644981197008025</c:v>
                </c:pt>
                <c:pt idx="33">
                  <c:v>0.12297918197205215</c:v>
                </c:pt>
                <c:pt idx="34">
                  <c:v>8.4909613847972132E-2</c:v>
                </c:pt>
                <c:pt idx="35">
                  <c:v>5.8074635407506792E-2</c:v>
                </c:pt>
                <c:pt idx="36">
                  <c:v>3.9346902719254451E-2</c:v>
                </c:pt>
                <c:pt idx="37">
                  <c:v>2.6407036032656261E-2</c:v>
                </c:pt>
                <c:pt idx="38">
                  <c:v>1.7555165566420228E-2</c:v>
                </c:pt>
                <c:pt idx="39">
                  <c:v>1.1560003269088792E-2</c:v>
                </c:pt>
                <c:pt idx="40">
                  <c:v>7.5399900230593841E-3</c:v>
                </c:pt>
                <c:pt idx="41">
                  <c:v>4.8711983908045209E-3</c:v>
                </c:pt>
                <c:pt idx="42">
                  <c:v>3.1170654969170375E-3</c:v>
                </c:pt>
                <c:pt idx="43">
                  <c:v>1.9755785263231296E-3</c:v>
                </c:pt>
                <c:pt idx="44">
                  <c:v>1.2401506905296289E-3</c:v>
                </c:pt>
                <c:pt idx="45">
                  <c:v>7.7104596641119905E-4</c:v>
                </c:pt>
                <c:pt idx="46">
                  <c:v>4.7479472066014328E-4</c:v>
                </c:pt>
                <c:pt idx="47">
                  <c:v>2.8956477546138171E-4</c:v>
                </c:pt>
                <c:pt idx="48">
                  <c:v>1.7490189596403027E-4</c:v>
                </c:pt>
                <c:pt idx="49">
                  <c:v>1.0462782375209034E-4</c:v>
                </c:pt>
                <c:pt idx="50">
                  <c:v>6.1986760344634462E-5</c:v>
                </c:pt>
                <c:pt idx="51">
                  <c:v>3.6370156058507241E-5</c:v>
                </c:pt>
                <c:pt idx="52">
                  <c:v>2.1133989241972628E-5</c:v>
                </c:pt>
                <c:pt idx="53">
                  <c:v>1.2161963706680545E-5</c:v>
                </c:pt>
                <c:pt idx="54">
                  <c:v>6.9311903044821932E-6</c:v>
                </c:pt>
                <c:pt idx="55">
                  <c:v>3.9119204447990441E-6</c:v>
                </c:pt>
                <c:pt idx="56">
                  <c:v>2.1864855687114826E-6</c:v>
                </c:pt>
                <c:pt idx="57">
                  <c:v>1.2102472940478393E-6</c:v>
                </c:pt>
                <c:pt idx="58">
                  <c:v>6.6339035098561538E-7</c:v>
                </c:pt>
                <c:pt idx="59">
                  <c:v>3.6010451065493498E-7</c:v>
                </c:pt>
                <c:pt idx="60">
                  <c:v>1.9357494884797433E-7</c:v>
                </c:pt>
                <c:pt idx="61">
                  <c:v>1.0304528064164487E-7</c:v>
                </c:pt>
                <c:pt idx="62">
                  <c:v>5.4320337672386643E-8</c:v>
                </c:pt>
                <c:pt idx="63">
                  <c:v>2.8356310632915438E-8</c:v>
                </c:pt>
                <c:pt idx="64">
                  <c:v>1.4658395053324114E-8</c:v>
                </c:pt>
                <c:pt idx="65">
                  <c:v>7.5036293845087698E-9</c:v>
                </c:pt>
                <c:pt idx="66">
                  <c:v>3.8036640503946728E-9</c:v>
                </c:pt>
                <c:pt idx="67">
                  <c:v>1.909288283030719E-9</c:v>
                </c:pt>
                <c:pt idx="68">
                  <c:v>9.4905194814032257E-10</c:v>
                </c:pt>
                <c:pt idx="69">
                  <c:v>4.6715076251757637E-10</c:v>
                </c:pt>
                <c:pt idx="70">
                  <c:v>2.2769952590095954E-10</c:v>
                </c:pt>
                <c:pt idx="71">
                  <c:v>1.09898756761595E-10</c:v>
                </c:pt>
                <c:pt idx="72">
                  <c:v>5.2517989956868405E-11</c:v>
                </c:pt>
                <c:pt idx="73">
                  <c:v>2.4840685064475565E-11</c:v>
                </c:pt>
                <c:pt idx="74">
                  <c:v>1.1630141294460827E-11</c:v>
                </c:pt>
                <c:pt idx="75">
                  <c:v>5.3895776730428224E-12</c:v>
                </c:pt>
                <c:pt idx="76">
                  <c:v>2.471911564327911E-12</c:v>
                </c:pt>
                <c:pt idx="77">
                  <c:v>1.13464793116691E-12</c:v>
                </c:pt>
                <c:pt idx="78">
                  <c:v>5.2680082518463678E-13</c:v>
                </c:pt>
                <c:pt idx="79">
                  <c:v>2.4313884239290928E-13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2C-4CC6-AECC-1EE489029384}"/>
            </c:ext>
          </c:extLst>
        </c:ser>
        <c:ser>
          <c:idx val="2"/>
          <c:order val="2"/>
          <c:tx>
            <c:strRef>
              <c:f>'fixed shortage cost'!$G$19</c:f>
              <c:strCache>
                <c:ptCount val="1"/>
                <c:pt idx="0">
                  <c:v>Total 
annual cost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'fixed shortage cost'!$A$20:$A$99</c:f>
              <c:numCache>
                <c:formatCode>0.0</c:formatCode>
                <c:ptCount val="8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</c:numCache>
            </c:numRef>
          </c:xVal>
          <c:yVal>
            <c:numRef>
              <c:f>'fixed shortage cost'!$G$20:$G$99</c:f>
              <c:numCache>
                <c:formatCode>0.0</c:formatCode>
                <c:ptCount val="80"/>
                <c:pt idx="0">
                  <c:v>268.85726658488431</c:v>
                </c:pt>
                <c:pt idx="1">
                  <c:v>255.35906043672725</c:v>
                </c:pt>
                <c:pt idx="2">
                  <c:v>242.14561247403202</c:v>
                </c:pt>
                <c:pt idx="3">
                  <c:v>229.34877307623128</c:v>
                </c:pt>
                <c:pt idx="4">
                  <c:v>217.0883375899848</c:v>
                </c:pt>
                <c:pt idx="5">
                  <c:v>205.46895112477637</c:v>
                </c:pt>
                <c:pt idx="6">
                  <c:v>194.57772339842109</c:v>
                </c:pt>
                <c:pt idx="7">
                  <c:v>184.4826380109391</c:v>
                </c:pt>
                <c:pt idx="8">
                  <c:v>175.23179047056647</c:v>
                </c:pt>
                <c:pt idx="9">
                  <c:v>166.85343959498096</c:v>
                </c:pt>
                <c:pt idx="10">
                  <c:v>159.35681134642874</c:v>
                </c:pt>
                <c:pt idx="11">
                  <c:v>152.73355592292251</c:v>
                </c:pt>
                <c:pt idx="12">
                  <c:v>146.95973035674666</c:v>
                </c:pt>
                <c:pt idx="13">
                  <c:v>141.99816129432526</c:v>
                </c:pt>
                <c:pt idx="14">
                  <c:v>137.80103632813194</c:v>
                </c:pt>
                <c:pt idx="15">
                  <c:v>134.31257652633732</c:v>
                </c:pt>
                <c:pt idx="16">
                  <c:v>131.47165615386677</c:v>
                </c:pt>
                <c:pt idx="17">
                  <c:v>129.21425591421641</c:v>
                </c:pt>
                <c:pt idx="18">
                  <c:v>127.47566096183908</c:v>
                </c:pt>
                <c:pt idx="19">
                  <c:v>126.19234198108373</c:v>
                </c:pt>
                <c:pt idx="20">
                  <c:v>125.30348451642629</c:v>
                </c:pt>
                <c:pt idx="21">
                  <c:v>124.75215654442515</c:v>
                </c:pt>
                <c:pt idx="22">
                  <c:v>124.48612555090975</c:v>
                </c:pt>
                <c:pt idx="23">
                  <c:v>124.4583531964756</c:v>
                </c:pt>
                <c:pt idx="24">
                  <c:v>124.6272076189062</c:v>
                </c:pt>
                <c:pt idx="25">
                  <c:v>124.95644059465515</c:v>
                </c:pt>
                <c:pt idx="26">
                  <c:v>125.41497959510757</c:v>
                </c:pt>
                <c:pt idx="27">
                  <c:v>125.97658391860386</c:v>
                </c:pt>
                <c:pt idx="28">
                  <c:v>126.61941039363775</c:v>
                </c:pt>
                <c:pt idx="29">
                  <c:v>127.32552851154247</c:v>
                </c:pt>
                <c:pt idx="30">
                  <c:v>128.08041809382209</c:v>
                </c:pt>
                <c:pt idx="31">
                  <c:v>128.87247545933658</c:v>
                </c:pt>
                <c:pt idx="32">
                  <c:v>129.69254711496731</c:v>
                </c:pt>
                <c:pt idx="33">
                  <c:v>130.5335036759692</c:v>
                </c:pt>
                <c:pt idx="34">
                  <c:v>131.38986129884503</c:v>
                </c:pt>
                <c:pt idx="35">
                  <c:v>132.25745351140449</c:v>
                </c:pt>
                <c:pt idx="36">
                  <c:v>133.13315296971612</c:v>
                </c:pt>
                <c:pt idx="37">
                  <c:v>134.01464029402948</c:v>
                </c:pt>
                <c:pt idx="38">
                  <c:v>134.90021561456314</c:v>
                </c:pt>
                <c:pt idx="39">
                  <c:v>135.78864764326573</c:v>
                </c:pt>
                <c:pt idx="40">
                  <c:v>136.67905482101961</c:v>
                </c:pt>
                <c:pt idx="41">
                  <c:v>137.57081322038729</c:v>
                </c:pt>
                <c:pt idx="42">
                  <c:v>138.46348627849329</c:v>
                </c:pt>
                <c:pt idx="43">
                  <c:v>139.35677198252264</c:v>
                </c:pt>
                <c:pt idx="44">
                  <c:v>140.25046374568674</c:v>
                </c:pt>
                <c:pt idx="45">
                  <c:v>141.14442183196255</c:v>
                </c:pt>
                <c:pt idx="46">
                  <c:v>142.03855277171672</c:v>
                </c:pt>
                <c:pt idx="47">
                  <c:v>142.93279473277144</c:v>
                </c:pt>
                <c:pt idx="48">
                  <c:v>143.82710726089186</c:v>
                </c:pt>
                <c:pt idx="49">
                  <c:v>144.72146417781957</c:v>
                </c:pt>
                <c:pt idx="50">
                  <c:v>145.61584872775609</c:v>
                </c:pt>
                <c:pt idx="51">
                  <c:v>146.51025030215169</c:v>
                </c:pt>
                <c:pt idx="52">
                  <c:v>147.40466225698481</c:v>
                </c:pt>
                <c:pt idx="53">
                  <c:v>148.29908047595916</c:v>
                </c:pt>
                <c:pt idx="54">
                  <c:v>149.1935024361857</c:v>
                </c:pt>
                <c:pt idx="55">
                  <c:v>150.08792660791576</c:v>
                </c:pt>
                <c:pt idx="56">
                  <c:v>150.9823520734808</c:v>
                </c:pt>
                <c:pt idx="57">
                  <c:v>151.87677828824241</c:v>
                </c:pt>
                <c:pt idx="58">
                  <c:v>152.77120493238542</c:v>
                </c:pt>
                <c:pt idx="59">
                  <c:v>153.66563182009949</c:v>
                </c:pt>
                <c:pt idx="60">
                  <c:v>154.56005884456982</c:v>
                </c:pt>
                <c:pt idx="61">
                  <c:v>155.45448594504009</c:v>
                </c:pt>
                <c:pt idx="62">
                  <c:v>156.34891308731503</c:v>
                </c:pt>
                <c:pt idx="63">
                  <c:v>157.24334025235095</c:v>
                </c:pt>
                <c:pt idx="64">
                  <c:v>158.13776742965294</c:v>
                </c:pt>
                <c:pt idx="65">
                  <c:v>159.03219461349806</c:v>
                </c:pt>
                <c:pt idx="66">
                  <c:v>159.92662180079805</c:v>
                </c:pt>
                <c:pt idx="67">
                  <c:v>160.82104898990357</c:v>
                </c:pt>
                <c:pt idx="68">
                  <c:v>161.71547617994327</c:v>
                </c:pt>
                <c:pt idx="69">
                  <c:v>162.60990337046127</c:v>
                </c:pt>
                <c:pt idx="70">
                  <c:v>163.50433056122174</c:v>
                </c:pt>
                <c:pt idx="71">
                  <c:v>164.39875775210385</c:v>
                </c:pt>
                <c:pt idx="72">
                  <c:v>165.29318494304641</c:v>
                </c:pt>
                <c:pt idx="73">
                  <c:v>166.18761213401862</c:v>
                </c:pt>
                <c:pt idx="74">
                  <c:v>167.08203932500533</c:v>
                </c:pt>
                <c:pt idx="75">
                  <c:v>167.97646651599902</c:v>
                </c:pt>
                <c:pt idx="76">
                  <c:v>168.87089370699601</c:v>
                </c:pt>
                <c:pt idx="77">
                  <c:v>169.76532089799457</c:v>
                </c:pt>
                <c:pt idx="78">
                  <c:v>170.65974808899392</c:v>
                </c:pt>
                <c:pt idx="79">
                  <c:v>171.55417527999353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2C-4CC6-AECC-1EE489029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555952"/>
        <c:axId val="447560656"/>
      </c:scatterChart>
      <c:valAx>
        <c:axId val="447555952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i="1"/>
                  <a:t>z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47560656"/>
        <c:crosses val="autoZero"/>
        <c:crossBetween val="midCat"/>
      </c:valAx>
      <c:valAx>
        <c:axId val="447560656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</a:t>
                </a:r>
                <a:r>
                  <a:rPr lang="en-US" baseline="0"/>
                  <a:t> cost</a:t>
                </a:r>
                <a:endParaRPr lang="en-US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4755595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12773567777711997"/>
          <c:y val="0.85546285875378592"/>
          <c:w val="0.74452844710200694"/>
          <c:h val="0.11671105937034176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'unit shortage cost'!$G$21</c:f>
              <c:strCache>
                <c:ptCount val="1"/>
                <c:pt idx="0">
                  <c:v>Annual 
holding cost </c:v>
                </c:pt>
              </c:strCache>
            </c:strRef>
          </c:tx>
          <c:spPr>
            <a:ln>
              <a:solidFill>
                <a:schemeClr val="accent1"/>
              </a:solidFill>
              <a:prstDash val="sysDash"/>
            </a:ln>
          </c:spPr>
          <c:marker>
            <c:symbol val="none"/>
          </c:marker>
          <c:xVal>
            <c:numRef>
              <c:f>'unit shortage cost'!$A$22:$A$101</c:f>
              <c:numCache>
                <c:formatCode>0.0</c:formatCode>
                <c:ptCount val="8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</c:numCache>
            </c:numRef>
          </c:xVal>
          <c:yVal>
            <c:numRef>
              <c:f>'unit shortage cost'!$G$22:$G$101</c:f>
              <c:numCache>
                <c:formatCode>0.0</c:formatCode>
                <c:ptCount val="80"/>
                <c:pt idx="0">
                  <c:v>100.89442719099992</c:v>
                </c:pt>
                <c:pt idx="1">
                  <c:v>101.78885438199984</c:v>
                </c:pt>
                <c:pt idx="2">
                  <c:v>102.68328157299976</c:v>
                </c:pt>
                <c:pt idx="3">
                  <c:v>103.57770876399967</c:v>
                </c:pt>
                <c:pt idx="4">
                  <c:v>104.4721359549996</c:v>
                </c:pt>
                <c:pt idx="5">
                  <c:v>105.36656314599951</c:v>
                </c:pt>
                <c:pt idx="6">
                  <c:v>106.26099033699941</c:v>
                </c:pt>
                <c:pt idx="7">
                  <c:v>107.15541752799932</c:v>
                </c:pt>
                <c:pt idx="8">
                  <c:v>108.04984471899925</c:v>
                </c:pt>
                <c:pt idx="9">
                  <c:v>108.94427190999916</c:v>
                </c:pt>
                <c:pt idx="10">
                  <c:v>109.83869910099907</c:v>
                </c:pt>
                <c:pt idx="11">
                  <c:v>110.733126291999</c:v>
                </c:pt>
                <c:pt idx="12">
                  <c:v>111.62755348299891</c:v>
                </c:pt>
                <c:pt idx="13">
                  <c:v>112.52198067399883</c:v>
                </c:pt>
                <c:pt idx="14">
                  <c:v>113.41640786499875</c:v>
                </c:pt>
                <c:pt idx="15">
                  <c:v>114.31083505599867</c:v>
                </c:pt>
                <c:pt idx="16">
                  <c:v>115.20526224699857</c:v>
                </c:pt>
                <c:pt idx="17">
                  <c:v>116.09968943799851</c:v>
                </c:pt>
                <c:pt idx="18">
                  <c:v>116.99411662899841</c:v>
                </c:pt>
                <c:pt idx="19">
                  <c:v>117.88854381999832</c:v>
                </c:pt>
                <c:pt idx="20">
                  <c:v>118.78297101099825</c:v>
                </c:pt>
                <c:pt idx="21">
                  <c:v>119.67739820199816</c:v>
                </c:pt>
                <c:pt idx="22">
                  <c:v>120.57182539299806</c:v>
                </c:pt>
                <c:pt idx="23">
                  <c:v>121.466252583998</c:v>
                </c:pt>
                <c:pt idx="24">
                  <c:v>122.36067977499791</c:v>
                </c:pt>
                <c:pt idx="25">
                  <c:v>123.25510696599781</c:v>
                </c:pt>
                <c:pt idx="26">
                  <c:v>124.14953415699775</c:v>
                </c:pt>
                <c:pt idx="27">
                  <c:v>125.04396134799765</c:v>
                </c:pt>
                <c:pt idx="28">
                  <c:v>125.93838853899757</c:v>
                </c:pt>
                <c:pt idx="29">
                  <c:v>126.83281572999749</c:v>
                </c:pt>
                <c:pt idx="30">
                  <c:v>127.72724292099741</c:v>
                </c:pt>
                <c:pt idx="31">
                  <c:v>128.6216701119973</c:v>
                </c:pt>
                <c:pt idx="32">
                  <c:v>129.51609730299722</c:v>
                </c:pt>
                <c:pt idx="33">
                  <c:v>130.41052449399714</c:v>
                </c:pt>
                <c:pt idx="34">
                  <c:v>131.30495168499706</c:v>
                </c:pt>
                <c:pt idx="35">
                  <c:v>132.19937887599698</c:v>
                </c:pt>
                <c:pt idx="36">
                  <c:v>133.09380606699688</c:v>
                </c:pt>
                <c:pt idx="37">
                  <c:v>133.98823325799682</c:v>
                </c:pt>
                <c:pt idx="38">
                  <c:v>134.88266044899672</c:v>
                </c:pt>
                <c:pt idx="39">
                  <c:v>135.77708763999664</c:v>
                </c:pt>
                <c:pt idx="40">
                  <c:v>136.67151483099656</c:v>
                </c:pt>
                <c:pt idx="41">
                  <c:v>137.56594202199648</c:v>
                </c:pt>
                <c:pt idx="42">
                  <c:v>138.46036921299637</c:v>
                </c:pt>
                <c:pt idx="43">
                  <c:v>139.35479640399632</c:v>
                </c:pt>
                <c:pt idx="44">
                  <c:v>140.24922359499621</c:v>
                </c:pt>
                <c:pt idx="45">
                  <c:v>141.14365078599613</c:v>
                </c:pt>
                <c:pt idx="46">
                  <c:v>142.03807797699605</c:v>
                </c:pt>
                <c:pt idx="47">
                  <c:v>142.93250516799597</c:v>
                </c:pt>
                <c:pt idx="48">
                  <c:v>143.82693235899589</c:v>
                </c:pt>
                <c:pt idx="49">
                  <c:v>144.72135954999581</c:v>
                </c:pt>
                <c:pt idx="50">
                  <c:v>145.61578674099573</c:v>
                </c:pt>
                <c:pt idx="51">
                  <c:v>146.51021393199562</c:v>
                </c:pt>
                <c:pt idx="52">
                  <c:v>147.40464112299557</c:v>
                </c:pt>
                <c:pt idx="53">
                  <c:v>148.29906831399546</c:v>
                </c:pt>
                <c:pt idx="54">
                  <c:v>149.19349550499538</c:v>
                </c:pt>
                <c:pt idx="55">
                  <c:v>150.0879226959953</c:v>
                </c:pt>
                <c:pt idx="56">
                  <c:v>150.98234988699522</c:v>
                </c:pt>
                <c:pt idx="57">
                  <c:v>151.87677707799511</c:v>
                </c:pt>
                <c:pt idx="58">
                  <c:v>152.77120426899506</c:v>
                </c:pt>
                <c:pt idx="59">
                  <c:v>153.66563145999498</c:v>
                </c:pt>
                <c:pt idx="60">
                  <c:v>154.56005865099488</c:v>
                </c:pt>
                <c:pt idx="61">
                  <c:v>155.45448584199482</c:v>
                </c:pt>
                <c:pt idx="62">
                  <c:v>156.34891303299469</c:v>
                </c:pt>
                <c:pt idx="63">
                  <c:v>157.24334022399464</c:v>
                </c:pt>
                <c:pt idx="64">
                  <c:v>158.13776741499456</c:v>
                </c:pt>
                <c:pt idx="65">
                  <c:v>159.03219460599445</c:v>
                </c:pt>
                <c:pt idx="66">
                  <c:v>159.92662179699437</c:v>
                </c:pt>
                <c:pt idx="67">
                  <c:v>160.82104898799429</c:v>
                </c:pt>
                <c:pt idx="68">
                  <c:v>161.71547617899421</c:v>
                </c:pt>
                <c:pt idx="69">
                  <c:v>162.60990336999413</c:v>
                </c:pt>
                <c:pt idx="70">
                  <c:v>163.50433056099405</c:v>
                </c:pt>
                <c:pt idx="71">
                  <c:v>164.39875775199394</c:v>
                </c:pt>
                <c:pt idx="72">
                  <c:v>165.29318494299389</c:v>
                </c:pt>
                <c:pt idx="73">
                  <c:v>166.18761213399378</c:v>
                </c:pt>
                <c:pt idx="74">
                  <c:v>167.0820393249937</c:v>
                </c:pt>
                <c:pt idx="75">
                  <c:v>167.97646651599362</c:v>
                </c:pt>
                <c:pt idx="76">
                  <c:v>168.87089370699354</c:v>
                </c:pt>
                <c:pt idx="77">
                  <c:v>169.76532089799343</c:v>
                </c:pt>
                <c:pt idx="78">
                  <c:v>170.65974808899338</c:v>
                </c:pt>
                <c:pt idx="79">
                  <c:v>171.55417527999327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13-4E99-9918-E5D3851C104B}"/>
            </c:ext>
          </c:extLst>
        </c:ser>
        <c:ser>
          <c:idx val="0"/>
          <c:order val="1"/>
          <c:tx>
            <c:strRef>
              <c:f>'unit shortage cost'!$H$21</c:f>
              <c:strCache>
                <c:ptCount val="1"/>
                <c:pt idx="0">
                  <c:v>Annual 
shortage cost</c:v>
                </c:pt>
              </c:strCache>
            </c:strRef>
          </c:tx>
          <c:spPr>
            <a:ln>
              <a:solidFill>
                <a:srgbClr val="C00000"/>
              </a:solidFill>
              <a:prstDash val="sysDash"/>
            </a:ln>
          </c:spPr>
          <c:marker>
            <c:symbol val="none"/>
          </c:marker>
          <c:xVal>
            <c:numRef>
              <c:f>'unit shortage cost'!$A$22:$A$101</c:f>
              <c:numCache>
                <c:formatCode>0.0</c:formatCode>
                <c:ptCount val="8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</c:numCache>
            </c:numRef>
          </c:xVal>
          <c:yVal>
            <c:numRef>
              <c:f>'unit shortage cost'!$H$22:$H$101</c:f>
              <c:numCache>
                <c:formatCode>0.0</c:formatCode>
                <c:ptCount val="80"/>
                <c:pt idx="0">
                  <c:v>429.63160281337952</c:v>
                </c:pt>
                <c:pt idx="1">
                  <c:v>375.71490407688128</c:v>
                </c:pt>
                <c:pt idx="2">
                  <c:v>326.58170844715789</c:v>
                </c:pt>
                <c:pt idx="3">
                  <c:v>282.11410497859606</c:v>
                </c:pt>
                <c:pt idx="4">
                  <c:v>242.15188506545584</c:v>
                </c:pt>
                <c:pt idx="5">
                  <c:v>206.49712314564431</c:v>
                </c:pt>
                <c:pt idx="6">
                  <c:v>174.91967952440396</c:v>
                </c:pt>
                <c:pt idx="7">
                  <c:v>147.16337164081196</c:v>
                </c:pt>
                <c:pt idx="8">
                  <c:v>122.95254014690991</c:v>
                </c:pt>
                <c:pt idx="9">
                  <c:v>101.99873305676951</c:v>
                </c:pt>
                <c:pt idx="10">
                  <c:v>84.007244185772919</c:v>
                </c:pt>
                <c:pt idx="11">
                  <c:v>68.683269195579925</c:v>
                </c:pt>
                <c:pt idx="12">
                  <c:v>55.737480911106928</c:v>
                </c:pt>
                <c:pt idx="13">
                  <c:v>44.890871688373558</c:v>
                </c:pt>
                <c:pt idx="14">
                  <c:v>35.878760723023539</c:v>
                </c:pt>
                <c:pt idx="15">
                  <c:v>28.453914608663325</c:v>
                </c:pt>
                <c:pt idx="16">
                  <c:v>22.388776866540155</c:v>
                </c:pt>
                <c:pt idx="17">
                  <c:v>17.476843867444394</c:v>
                </c:pt>
                <c:pt idx="18">
                  <c:v>13.533258607161645</c:v>
                </c:pt>
                <c:pt idx="19">
                  <c:v>10.394719054811624</c:v>
                </c:pt>
                <c:pt idx="20">
                  <c:v>7.9188139466700873</c:v>
                </c:pt>
                <c:pt idx="21">
                  <c:v>5.9829063343019566</c:v>
                </c:pt>
                <c:pt idx="22">
                  <c:v>4.4826848711748104</c:v>
                </c:pt>
                <c:pt idx="23">
                  <c:v>3.3304960906701222</c:v>
                </c:pt>
                <c:pt idx="24">
                  <c:v>2.4535593653989469</c:v>
                </c:pt>
                <c:pt idx="25">
                  <c:v>1.7921514724597263</c:v>
                </c:pt>
                <c:pt idx="26">
                  <c:v>1.2978312653995081</c:v>
                </c:pt>
                <c:pt idx="27">
                  <c:v>0.93175822320339097</c:v>
                </c:pt>
                <c:pt idx="28">
                  <c:v>0.66314270211523696</c:v>
                </c:pt>
                <c:pt idx="29">
                  <c:v>0.4678513593704775</c:v>
                </c:pt>
                <c:pt idx="30">
                  <c:v>0.32717896125473023</c:v>
                </c:pt>
                <c:pt idx="31">
                  <c:v>0.22678787964848934</c:v>
                </c:pt>
                <c:pt idx="32">
                  <c:v>0.15580904869874396</c:v>
                </c:pt>
                <c:pt idx="33">
                  <c:v>0.10609285397164742</c:v>
                </c:pt>
                <c:pt idx="34">
                  <c:v>7.159510166479946E-2</c:v>
                </c:pt>
                <c:pt idx="35">
                  <c:v>4.7881539721113989E-2</c:v>
                </c:pt>
                <c:pt idx="36">
                  <c:v>3.1734026374597386E-2</c:v>
                </c:pt>
                <c:pt idx="37">
                  <c:v>2.0842023986913212E-2</c:v>
                </c:pt>
                <c:pt idx="38">
                  <c:v>1.3564328287477806E-2</c:v>
                </c:pt>
                <c:pt idx="39">
                  <c:v>8.747562755485043E-3</c:v>
                </c:pt>
                <c:pt idx="40">
                  <c:v>5.5897644611417087E-3</c:v>
                </c:pt>
                <c:pt idx="41">
                  <c:v>3.5392030800576093E-3</c:v>
                </c:pt>
                <c:pt idx="42">
                  <c:v>2.2202986920998114E-3</c:v>
                </c:pt>
                <c:pt idx="43">
                  <c:v>1.3800670726069469E-3</c:v>
                </c:pt>
                <c:pt idx="44">
                  <c:v>8.4988716528361461E-4</c:v>
                </c:pt>
                <c:pt idx="45">
                  <c:v>5.1854268284817556E-4</c:v>
                </c:pt>
                <c:pt idx="46">
                  <c:v>3.1344419352683704E-4</c:v>
                </c:pt>
                <c:pt idx="47">
                  <c:v>1.8770643348681697E-4</c:v>
                </c:pt>
                <c:pt idx="48">
                  <c:v>1.1136082074005799E-4</c:v>
                </c:pt>
                <c:pt idx="49">
                  <c:v>6.5450282529152585E-5</c:v>
                </c:pt>
                <c:pt idx="50">
                  <c:v>3.8107313094947497E-5</c:v>
                </c:pt>
                <c:pt idx="51">
                  <c:v>2.1979358330663306E-5</c:v>
                </c:pt>
                <c:pt idx="52">
                  <c:v>1.2558104668617605E-5</c:v>
                </c:pt>
                <c:pt idx="53">
                  <c:v>7.1076885794049697E-6</c:v>
                </c:pt>
                <c:pt idx="54">
                  <c:v>3.9849330138410571E-6</c:v>
                </c:pt>
                <c:pt idx="55">
                  <c:v>2.2130711410722081E-6</c:v>
                </c:pt>
                <c:pt idx="56">
                  <c:v>1.2174328713107085E-6</c:v>
                </c:pt>
                <c:pt idx="57">
                  <c:v>6.6338227904519096E-7</c:v>
                </c:pt>
                <c:pt idx="58">
                  <c:v>3.5805257242203577E-7</c:v>
                </c:pt>
                <c:pt idx="59">
                  <c:v>1.9141919039409508E-7</c:v>
                </c:pt>
                <c:pt idx="60">
                  <c:v>1.0136284281006101E-7</c:v>
                </c:pt>
                <c:pt idx="61">
                  <c:v>5.31638122862892E-8</c:v>
                </c:pt>
                <c:pt idx="62">
                  <c:v>2.7618315151485196E-8</c:v>
                </c:pt>
                <c:pt idx="63">
                  <c:v>1.4210431901053977E-8</c:v>
                </c:pt>
                <c:pt idx="64">
                  <c:v>7.242339948845181E-9</c:v>
                </c:pt>
                <c:pt idx="65">
                  <c:v>3.6555211880056894E-9</c:v>
                </c:pt>
                <c:pt idx="66">
                  <c:v>1.8273097701747539E-9</c:v>
                </c:pt>
                <c:pt idx="67">
                  <c:v>9.0510158785370108E-10</c:v>
                </c:pt>
                <c:pt idx="68">
                  <c:v>4.435939043537718E-10</c:v>
                </c:pt>
                <c:pt idx="69">
                  <c:v>2.1505700656873751E-10</c:v>
                </c:pt>
                <c:pt idx="70">
                  <c:v>1.0322855317757422E-10</c:v>
                </c:pt>
                <c:pt idx="71">
                  <c:v>4.9121788812790609E-11</c:v>
                </c:pt>
                <c:pt idx="72">
                  <c:v>2.3290064398761713E-11</c:v>
                </c:pt>
                <c:pt idx="73">
                  <c:v>1.1209201708938223E-11</c:v>
                </c:pt>
                <c:pt idx="74">
                  <c:v>5.4559155741368725E-12</c:v>
                </c:pt>
                <c:pt idx="75">
                  <c:v>2.6863726343812345E-12</c:v>
                </c:pt>
                <c:pt idx="76">
                  <c:v>1.3397038375537195E-12</c:v>
                </c:pt>
                <c:pt idx="77">
                  <c:v>3.4435870484428179E-13</c:v>
                </c:pt>
                <c:pt idx="78">
                  <c:v>-2.6203083327402379E-13</c:v>
                </c:pt>
                <c:pt idx="79">
                  <c:v>-3.3887093774294006E-13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13-4E99-9918-E5D3851C104B}"/>
            </c:ext>
          </c:extLst>
        </c:ser>
        <c:ser>
          <c:idx val="1"/>
          <c:order val="2"/>
          <c:tx>
            <c:strRef>
              <c:f>'unit shortage cost'!$I$21</c:f>
              <c:strCache>
                <c:ptCount val="1"/>
                <c:pt idx="0">
                  <c:v>Total 
annual cost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'unit shortage cost'!$A$22:$A$101</c:f>
              <c:numCache>
                <c:formatCode>0.0</c:formatCode>
                <c:ptCount val="8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</c:numCache>
            </c:numRef>
          </c:xVal>
          <c:yVal>
            <c:numRef>
              <c:f>'unit shortage cost'!$I$22:$I$101</c:f>
              <c:numCache>
                <c:formatCode>0.0</c:formatCode>
                <c:ptCount val="80"/>
                <c:pt idx="0">
                  <c:v>530.52603000437944</c:v>
                </c:pt>
                <c:pt idx="1">
                  <c:v>477.50375845888112</c:v>
                </c:pt>
                <c:pt idx="2">
                  <c:v>429.26499002015765</c:v>
                </c:pt>
                <c:pt idx="3">
                  <c:v>385.69181374259574</c:v>
                </c:pt>
                <c:pt idx="4">
                  <c:v>346.62402102045542</c:v>
                </c:pt>
                <c:pt idx="5">
                  <c:v>311.86368629164383</c:v>
                </c:pt>
                <c:pt idx="6">
                  <c:v>281.18066986140337</c:v>
                </c:pt>
                <c:pt idx="7">
                  <c:v>254.31878916881129</c:v>
                </c:pt>
                <c:pt idx="8">
                  <c:v>231.00238486590916</c:v>
                </c:pt>
                <c:pt idx="9">
                  <c:v>210.94300496676868</c:v>
                </c:pt>
                <c:pt idx="10">
                  <c:v>193.84594328677198</c:v>
                </c:pt>
                <c:pt idx="11">
                  <c:v>179.41639548757894</c:v>
                </c:pt>
                <c:pt idx="12">
                  <c:v>167.36503439410583</c:v>
                </c:pt>
                <c:pt idx="13">
                  <c:v>157.41285236237238</c:v>
                </c:pt>
                <c:pt idx="14">
                  <c:v>149.29516858802228</c:v>
                </c:pt>
                <c:pt idx="15">
                  <c:v>142.76474966466199</c:v>
                </c:pt>
                <c:pt idx="16">
                  <c:v>137.59403911353871</c:v>
                </c:pt>
                <c:pt idx="17">
                  <c:v>133.57653330544289</c:v>
                </c:pt>
                <c:pt idx="18">
                  <c:v>130.52737523616005</c:v>
                </c:pt>
                <c:pt idx="19">
                  <c:v>128.28326287480994</c:v>
                </c:pt>
                <c:pt idx="20">
                  <c:v>126.70178495766834</c:v>
                </c:pt>
                <c:pt idx="21">
                  <c:v>125.66030453630012</c:v>
                </c:pt>
                <c:pt idx="22">
                  <c:v>125.05451026417288</c:v>
                </c:pt>
                <c:pt idx="23">
                  <c:v>124.79674867466812</c:v>
                </c:pt>
                <c:pt idx="24">
                  <c:v>124.81423914039685</c:v>
                </c:pt>
                <c:pt idx="25">
                  <c:v>125.04725843845753</c:v>
                </c:pt>
                <c:pt idx="26">
                  <c:v>125.44736542239725</c:v>
                </c:pt>
                <c:pt idx="27">
                  <c:v>125.97571957120104</c:v>
                </c:pt>
                <c:pt idx="28">
                  <c:v>126.60153124111281</c:v>
                </c:pt>
                <c:pt idx="29">
                  <c:v>127.30066708936796</c:v>
                </c:pt>
                <c:pt idx="30">
                  <c:v>128.05442188225214</c:v>
                </c:pt>
                <c:pt idx="31">
                  <c:v>128.8484579916458</c:v>
                </c:pt>
                <c:pt idx="32">
                  <c:v>129.67190635169598</c:v>
                </c:pt>
                <c:pt idx="33">
                  <c:v>130.5166173479688</c:v>
                </c:pt>
                <c:pt idx="34">
                  <c:v>131.37654678666186</c:v>
                </c:pt>
                <c:pt idx="35">
                  <c:v>132.2472604157181</c:v>
                </c:pt>
                <c:pt idx="36">
                  <c:v>133.12554009337148</c:v>
                </c:pt>
                <c:pt idx="37">
                  <c:v>134.00907528198374</c:v>
                </c:pt>
                <c:pt idx="38">
                  <c:v>134.8962247772842</c:v>
                </c:pt>
                <c:pt idx="39">
                  <c:v>135.78583520275211</c:v>
                </c:pt>
                <c:pt idx="40">
                  <c:v>136.67710459545771</c:v>
                </c:pt>
                <c:pt idx="41">
                  <c:v>137.56948122507654</c:v>
                </c:pt>
                <c:pt idx="42">
                  <c:v>138.46258951168846</c:v>
                </c:pt>
                <c:pt idx="43">
                  <c:v>139.35617647106892</c:v>
                </c:pt>
                <c:pt idx="44">
                  <c:v>140.2500734821615</c:v>
                </c:pt>
                <c:pt idx="45">
                  <c:v>141.14416932867897</c:v>
                </c:pt>
                <c:pt idx="46">
                  <c:v>142.03839142118957</c:v>
                </c:pt>
                <c:pt idx="47">
                  <c:v>142.93269287442945</c:v>
                </c:pt>
                <c:pt idx="48">
                  <c:v>143.82704371981663</c:v>
                </c:pt>
                <c:pt idx="49">
                  <c:v>144.72142500027834</c:v>
                </c:pt>
                <c:pt idx="50">
                  <c:v>145.61582484830882</c:v>
                </c:pt>
                <c:pt idx="51">
                  <c:v>146.51023591135396</c:v>
                </c:pt>
                <c:pt idx="52">
                  <c:v>147.40465368110023</c:v>
                </c:pt>
                <c:pt idx="53">
                  <c:v>148.29907542168405</c:v>
                </c:pt>
                <c:pt idx="54">
                  <c:v>149.1934994899284</c:v>
                </c:pt>
                <c:pt idx="55">
                  <c:v>150.08792490906643</c:v>
                </c:pt>
                <c:pt idx="56">
                  <c:v>150.98235110442809</c:v>
                </c:pt>
                <c:pt idx="57">
                  <c:v>151.8767777413774</c:v>
                </c:pt>
                <c:pt idx="58">
                  <c:v>152.77120462704764</c:v>
                </c:pt>
                <c:pt idx="59">
                  <c:v>153.66563165141417</c:v>
                </c:pt>
                <c:pt idx="60">
                  <c:v>154.56005875235772</c:v>
                </c:pt>
                <c:pt idx="61">
                  <c:v>155.45448589515863</c:v>
                </c:pt>
                <c:pt idx="62">
                  <c:v>156.348913060613</c:v>
                </c:pt>
                <c:pt idx="63">
                  <c:v>157.24334023820506</c:v>
                </c:pt>
                <c:pt idx="64">
                  <c:v>158.13776742223689</c:v>
                </c:pt>
                <c:pt idx="65">
                  <c:v>159.03219460964996</c:v>
                </c:pt>
                <c:pt idx="66">
                  <c:v>159.92662179882169</c:v>
                </c:pt>
                <c:pt idx="67">
                  <c:v>160.82104898889938</c:v>
                </c:pt>
                <c:pt idx="68">
                  <c:v>161.71547617943781</c:v>
                </c:pt>
                <c:pt idx="69">
                  <c:v>162.6099033702092</c:v>
                </c:pt>
                <c:pt idx="70">
                  <c:v>163.50433056109728</c:v>
                </c:pt>
                <c:pt idx="71">
                  <c:v>164.39875775204305</c:v>
                </c:pt>
                <c:pt idx="72">
                  <c:v>165.29318494301717</c:v>
                </c:pt>
                <c:pt idx="73">
                  <c:v>166.18761213400498</c:v>
                </c:pt>
                <c:pt idx="74">
                  <c:v>167.08203932499916</c:v>
                </c:pt>
                <c:pt idx="75">
                  <c:v>167.97646651599632</c:v>
                </c:pt>
                <c:pt idx="76">
                  <c:v>168.87089370699488</c:v>
                </c:pt>
                <c:pt idx="77">
                  <c:v>169.76532089799377</c:v>
                </c:pt>
                <c:pt idx="78">
                  <c:v>170.65974808899313</c:v>
                </c:pt>
                <c:pt idx="79">
                  <c:v>171.55417527999293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13-4E99-9918-E5D3851C1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558696"/>
        <c:axId val="447554384"/>
      </c:scatterChart>
      <c:valAx>
        <c:axId val="447558696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i="1"/>
                  <a:t>z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47554384"/>
        <c:crosses val="autoZero"/>
        <c:crossBetween val="midCat"/>
      </c:valAx>
      <c:valAx>
        <c:axId val="447554384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</a:t>
                </a:r>
                <a:r>
                  <a:rPr lang="en-US" baseline="0"/>
                  <a:t> cost</a:t>
                </a:r>
                <a:endParaRPr lang="en-US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4755869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000"/>
              <a:t>Inventory Simulation (Forecast)</a:t>
            </a:r>
          </a:p>
        </c:rich>
      </c:tx>
      <c:layout>
        <c:manualLayout>
          <c:xMode val="edge"/>
          <c:yMode val="edge"/>
          <c:x val="0.35970718152688352"/>
          <c:y val="1.88812839273070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098393485278097E-2"/>
          <c:y val="0.10899221147038"/>
          <c:w val="0.91725790120457573"/>
          <c:h val="0.73110635775201216"/>
        </c:manualLayout>
      </c:layout>
      <c:barChart>
        <c:barDir val="col"/>
        <c:grouping val="clustered"/>
        <c:varyColors val="0"/>
        <c:ser>
          <c:idx val="5"/>
          <c:order val="2"/>
          <c:tx>
            <c:strRef>
              <c:f>'(s,Q) (with Forecast)'!$I$11</c:f>
              <c:strCache>
                <c:ptCount val="1"/>
                <c:pt idx="0">
                  <c:v>Order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'(s,Q) (with Forecast)'!$A$12:$A$63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'(s,Q) (with Forecast)'!$I$12:$I$63</c:f>
              <c:numCache>
                <c:formatCode>General</c:formatCode>
                <c:ptCount val="52"/>
                <c:pt idx="0">
                  <c:v>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500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500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1-4E4A-8EC5-46DD68FC8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6869216"/>
        <c:axId val="1116866720"/>
      </c:barChart>
      <c:lineChart>
        <c:grouping val="standard"/>
        <c:varyColors val="0"/>
        <c:ser>
          <c:idx val="3"/>
          <c:order val="0"/>
          <c:tx>
            <c:strRef>
              <c:f>'(s,Q) (with Forecast)'!$E$11</c:f>
              <c:strCache>
                <c:ptCount val="1"/>
                <c:pt idx="0">
                  <c:v>Ending Inv</c:v>
                </c:pt>
              </c:strCache>
            </c:strRef>
          </c:tx>
          <c:spPr>
            <a:ln w="254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'(s,Q) (with Forecast)'!$A$12:$A$63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'(s,Q) (with Forecast)'!$E$12:$E$63</c:f>
              <c:numCache>
                <c:formatCode>_(* #,##0_);_(* \(#,##0\);_(* "-"??_);_(@_)</c:formatCode>
                <c:ptCount val="52"/>
                <c:pt idx="0">
                  <c:v>421</c:v>
                </c:pt>
                <c:pt idx="1">
                  <c:v>289</c:v>
                </c:pt>
                <c:pt idx="2">
                  <c:v>226</c:v>
                </c:pt>
                <c:pt idx="3">
                  <c:v>136</c:v>
                </c:pt>
                <c:pt idx="4">
                  <c:v>24</c:v>
                </c:pt>
                <c:pt idx="5">
                  <c:v>417</c:v>
                </c:pt>
                <c:pt idx="6">
                  <c:v>319</c:v>
                </c:pt>
                <c:pt idx="7">
                  <c:v>220</c:v>
                </c:pt>
                <c:pt idx="8">
                  <c:v>124</c:v>
                </c:pt>
                <c:pt idx="9">
                  <c:v>538</c:v>
                </c:pt>
                <c:pt idx="10">
                  <c:v>475</c:v>
                </c:pt>
                <c:pt idx="11">
                  <c:v>384</c:v>
                </c:pt>
                <c:pt idx="12">
                  <c:v>256</c:v>
                </c:pt>
                <c:pt idx="13">
                  <c:v>160</c:v>
                </c:pt>
                <c:pt idx="14">
                  <c:v>554</c:v>
                </c:pt>
                <c:pt idx="15">
                  <c:v>442</c:v>
                </c:pt>
                <c:pt idx="16">
                  <c:v>388</c:v>
                </c:pt>
                <c:pt idx="17">
                  <c:v>304</c:v>
                </c:pt>
                <c:pt idx="18">
                  <c:v>199</c:v>
                </c:pt>
                <c:pt idx="19">
                  <c:v>600</c:v>
                </c:pt>
                <c:pt idx="20">
                  <c:v>469</c:v>
                </c:pt>
                <c:pt idx="21">
                  <c:v>398</c:v>
                </c:pt>
                <c:pt idx="22">
                  <c:v>318</c:v>
                </c:pt>
                <c:pt idx="23">
                  <c:v>227</c:v>
                </c:pt>
                <c:pt idx="24">
                  <c:v>112</c:v>
                </c:pt>
                <c:pt idx="25">
                  <c:v>509</c:v>
                </c:pt>
                <c:pt idx="26">
                  <c:v>414</c:v>
                </c:pt>
                <c:pt idx="27">
                  <c:v>321</c:v>
                </c:pt>
                <c:pt idx="28">
                  <c:v>242</c:v>
                </c:pt>
                <c:pt idx="29">
                  <c:v>626</c:v>
                </c:pt>
                <c:pt idx="30">
                  <c:v>518</c:v>
                </c:pt>
                <c:pt idx="31">
                  <c:v>407</c:v>
                </c:pt>
                <c:pt idx="32">
                  <c:v>323</c:v>
                </c:pt>
                <c:pt idx="33">
                  <c:v>246</c:v>
                </c:pt>
                <c:pt idx="34">
                  <c:v>626</c:v>
                </c:pt>
                <c:pt idx="35">
                  <c:v>521</c:v>
                </c:pt>
                <c:pt idx="36">
                  <c:v>409</c:v>
                </c:pt>
                <c:pt idx="37">
                  <c:v>319</c:v>
                </c:pt>
                <c:pt idx="38">
                  <c:v>222</c:v>
                </c:pt>
                <c:pt idx="39">
                  <c:v>119</c:v>
                </c:pt>
                <c:pt idx="40">
                  <c:v>504</c:v>
                </c:pt>
                <c:pt idx="41">
                  <c:v>429</c:v>
                </c:pt>
                <c:pt idx="42">
                  <c:v>319</c:v>
                </c:pt>
                <c:pt idx="43">
                  <c:v>246</c:v>
                </c:pt>
                <c:pt idx="44">
                  <c:v>648</c:v>
                </c:pt>
                <c:pt idx="45">
                  <c:v>503</c:v>
                </c:pt>
                <c:pt idx="46">
                  <c:v>412</c:v>
                </c:pt>
                <c:pt idx="47">
                  <c:v>324</c:v>
                </c:pt>
                <c:pt idx="48">
                  <c:v>230</c:v>
                </c:pt>
                <c:pt idx="49">
                  <c:v>152</c:v>
                </c:pt>
                <c:pt idx="50">
                  <c:v>540</c:v>
                </c:pt>
                <c:pt idx="51">
                  <c:v>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71-4E4A-8EC5-46DD68FC8246}"/>
            </c:ext>
          </c:extLst>
        </c:ser>
        <c:ser>
          <c:idx val="4"/>
          <c:order val="1"/>
          <c:tx>
            <c:strRef>
              <c:f>'(s,Q) (with Forecast)'!$F$11</c:f>
              <c:strCache>
                <c:ptCount val="1"/>
                <c:pt idx="0">
                  <c:v>Inv Position</c:v>
                </c:pt>
              </c:strCache>
            </c:strRef>
          </c:tx>
          <c:spPr>
            <a:ln w="2540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'(s,Q) (with Forecast)'!$A$12:$A$63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'(s,Q) (with Forecast)'!$F$12:$F$63</c:f>
              <c:numCache>
                <c:formatCode>_(* #,##0_);_(* \(#,##0\);_(* "-"??_);_(@_)</c:formatCode>
                <c:ptCount val="52"/>
                <c:pt idx="0">
                  <c:v>421</c:v>
                </c:pt>
                <c:pt idx="1">
                  <c:v>789</c:v>
                </c:pt>
                <c:pt idx="2">
                  <c:v>726</c:v>
                </c:pt>
                <c:pt idx="3">
                  <c:v>636</c:v>
                </c:pt>
                <c:pt idx="4">
                  <c:v>524</c:v>
                </c:pt>
                <c:pt idx="5">
                  <c:v>917</c:v>
                </c:pt>
                <c:pt idx="6">
                  <c:v>819</c:v>
                </c:pt>
                <c:pt idx="7">
                  <c:v>720</c:v>
                </c:pt>
                <c:pt idx="8">
                  <c:v>624</c:v>
                </c:pt>
                <c:pt idx="9">
                  <c:v>538</c:v>
                </c:pt>
                <c:pt idx="10">
                  <c:v>975</c:v>
                </c:pt>
                <c:pt idx="11">
                  <c:v>884</c:v>
                </c:pt>
                <c:pt idx="12">
                  <c:v>756</c:v>
                </c:pt>
                <c:pt idx="13">
                  <c:v>660</c:v>
                </c:pt>
                <c:pt idx="14">
                  <c:v>554</c:v>
                </c:pt>
                <c:pt idx="15">
                  <c:v>942</c:v>
                </c:pt>
                <c:pt idx="16">
                  <c:v>888</c:v>
                </c:pt>
                <c:pt idx="17">
                  <c:v>804</c:v>
                </c:pt>
                <c:pt idx="18">
                  <c:v>699</c:v>
                </c:pt>
                <c:pt idx="19">
                  <c:v>600</c:v>
                </c:pt>
                <c:pt idx="20">
                  <c:v>469</c:v>
                </c:pt>
                <c:pt idx="21">
                  <c:v>898</c:v>
                </c:pt>
                <c:pt idx="22">
                  <c:v>818</c:v>
                </c:pt>
                <c:pt idx="23">
                  <c:v>727</c:v>
                </c:pt>
                <c:pt idx="24">
                  <c:v>612</c:v>
                </c:pt>
                <c:pt idx="25">
                  <c:v>1009</c:v>
                </c:pt>
                <c:pt idx="26">
                  <c:v>914</c:v>
                </c:pt>
                <c:pt idx="27">
                  <c:v>821</c:v>
                </c:pt>
                <c:pt idx="28">
                  <c:v>742</c:v>
                </c:pt>
                <c:pt idx="29">
                  <c:v>626</c:v>
                </c:pt>
                <c:pt idx="30">
                  <c:v>1018</c:v>
                </c:pt>
                <c:pt idx="31">
                  <c:v>907</c:v>
                </c:pt>
                <c:pt idx="32">
                  <c:v>823</c:v>
                </c:pt>
                <c:pt idx="33">
                  <c:v>746</c:v>
                </c:pt>
                <c:pt idx="34">
                  <c:v>626</c:v>
                </c:pt>
                <c:pt idx="35">
                  <c:v>521</c:v>
                </c:pt>
                <c:pt idx="36">
                  <c:v>909</c:v>
                </c:pt>
                <c:pt idx="37">
                  <c:v>819</c:v>
                </c:pt>
                <c:pt idx="38">
                  <c:v>722</c:v>
                </c:pt>
                <c:pt idx="39">
                  <c:v>619</c:v>
                </c:pt>
                <c:pt idx="40">
                  <c:v>1004</c:v>
                </c:pt>
                <c:pt idx="41">
                  <c:v>929</c:v>
                </c:pt>
                <c:pt idx="42">
                  <c:v>819</c:v>
                </c:pt>
                <c:pt idx="43">
                  <c:v>746</c:v>
                </c:pt>
                <c:pt idx="44">
                  <c:v>648</c:v>
                </c:pt>
                <c:pt idx="45">
                  <c:v>503</c:v>
                </c:pt>
                <c:pt idx="46">
                  <c:v>912</c:v>
                </c:pt>
                <c:pt idx="47">
                  <c:v>824</c:v>
                </c:pt>
                <c:pt idx="48">
                  <c:v>730</c:v>
                </c:pt>
                <c:pt idx="49">
                  <c:v>652</c:v>
                </c:pt>
                <c:pt idx="50">
                  <c:v>540</c:v>
                </c:pt>
                <c:pt idx="51">
                  <c:v>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71-4E4A-8EC5-46DD68FC8246}"/>
            </c:ext>
          </c:extLst>
        </c:ser>
        <c:ser>
          <c:idx val="0"/>
          <c:order val="3"/>
          <c:tx>
            <c:strRef>
              <c:f>'(s,Q) (with Forecast)'!$H$11</c:f>
              <c:strCache>
                <c:ptCount val="1"/>
                <c:pt idx="0">
                  <c:v>Reorder point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'(s,Q) (with Forecast)'!$A$12:$A$63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'(s,Q) (with Forecast)'!$H$12:$H$63</c:f>
              <c:numCache>
                <c:formatCode>_(* #,##0_);_(* \(#,##0\);_(* "-"??_);_(@_)</c:formatCode>
                <c:ptCount val="52"/>
                <c:pt idx="0">
                  <c:v>506</c:v>
                </c:pt>
                <c:pt idx="1">
                  <c:v>532</c:v>
                </c:pt>
                <c:pt idx="2">
                  <c:v>556</c:v>
                </c:pt>
                <c:pt idx="3">
                  <c:v>561</c:v>
                </c:pt>
                <c:pt idx="4">
                  <c:v>587</c:v>
                </c:pt>
                <c:pt idx="5">
                  <c:v>620</c:v>
                </c:pt>
                <c:pt idx="6">
                  <c:v>572</c:v>
                </c:pt>
                <c:pt idx="7">
                  <c:v>555</c:v>
                </c:pt>
                <c:pt idx="8">
                  <c:v>571</c:v>
                </c:pt>
                <c:pt idx="9">
                  <c:v>561</c:v>
                </c:pt>
                <c:pt idx="10">
                  <c:v>591</c:v>
                </c:pt>
                <c:pt idx="11">
                  <c:v>594</c:v>
                </c:pt>
                <c:pt idx="12">
                  <c:v>603</c:v>
                </c:pt>
                <c:pt idx="13">
                  <c:v>568</c:v>
                </c:pt>
                <c:pt idx="14">
                  <c:v>579</c:v>
                </c:pt>
                <c:pt idx="15">
                  <c:v>554</c:v>
                </c:pt>
                <c:pt idx="16">
                  <c:v>543</c:v>
                </c:pt>
                <c:pt idx="17">
                  <c:v>549</c:v>
                </c:pt>
                <c:pt idx="18">
                  <c:v>586</c:v>
                </c:pt>
                <c:pt idx="19">
                  <c:v>588</c:v>
                </c:pt>
                <c:pt idx="20">
                  <c:v>600</c:v>
                </c:pt>
                <c:pt idx="21">
                  <c:v>650</c:v>
                </c:pt>
                <c:pt idx="22">
                  <c:v>661</c:v>
                </c:pt>
                <c:pt idx="23">
                  <c:v>649</c:v>
                </c:pt>
                <c:pt idx="24">
                  <c:v>614</c:v>
                </c:pt>
                <c:pt idx="25">
                  <c:v>595</c:v>
                </c:pt>
                <c:pt idx="26">
                  <c:v>623</c:v>
                </c:pt>
                <c:pt idx="27">
                  <c:v>633</c:v>
                </c:pt>
                <c:pt idx="28">
                  <c:v>617</c:v>
                </c:pt>
                <c:pt idx="29">
                  <c:v>669</c:v>
                </c:pt>
                <c:pt idx="30">
                  <c:v>673</c:v>
                </c:pt>
                <c:pt idx="31">
                  <c:v>619</c:v>
                </c:pt>
                <c:pt idx="32">
                  <c:v>588</c:v>
                </c:pt>
                <c:pt idx="33">
                  <c:v>668</c:v>
                </c:pt>
                <c:pt idx="34">
                  <c:v>622</c:v>
                </c:pt>
                <c:pt idx="35">
                  <c:v>641</c:v>
                </c:pt>
                <c:pt idx="36">
                  <c:v>637</c:v>
                </c:pt>
                <c:pt idx="37">
                  <c:v>653</c:v>
                </c:pt>
                <c:pt idx="38">
                  <c:v>620</c:v>
                </c:pt>
                <c:pt idx="39">
                  <c:v>650</c:v>
                </c:pt>
                <c:pt idx="40">
                  <c:v>618</c:v>
                </c:pt>
                <c:pt idx="41">
                  <c:v>632</c:v>
                </c:pt>
                <c:pt idx="42">
                  <c:v>613</c:v>
                </c:pt>
                <c:pt idx="43">
                  <c:v>575</c:v>
                </c:pt>
                <c:pt idx="44">
                  <c:v>576</c:v>
                </c:pt>
                <c:pt idx="45">
                  <c:v>588</c:v>
                </c:pt>
                <c:pt idx="46">
                  <c:v>565</c:v>
                </c:pt>
                <c:pt idx="47">
                  <c:v>577</c:v>
                </c:pt>
                <c:pt idx="48">
                  <c:v>607</c:v>
                </c:pt>
                <c:pt idx="49">
                  <c:v>593</c:v>
                </c:pt>
                <c:pt idx="50">
                  <c:v>620</c:v>
                </c:pt>
                <c:pt idx="51">
                  <c:v>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71-4E4A-8EC5-46DD68FC8246}"/>
            </c:ext>
          </c:extLst>
        </c:ser>
        <c:ser>
          <c:idx val="1"/>
          <c:order val="4"/>
          <c:tx>
            <c:strRef>
              <c:f>'(s,Q) (with Forecast)'!$J$11</c:f>
              <c:strCache>
                <c:ptCount val="1"/>
                <c:pt idx="0">
                  <c:v>SS (Forecast)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'(s,Q) (with Forecast)'!$J$12:$J$63</c:f>
              <c:numCache>
                <c:formatCode>_(* #,##0_);_(* \(#,##0\);_(* "-"??_);_(@_)</c:formatCode>
                <c:ptCount val="52"/>
                <c:pt idx="0">
                  <c:v>92</c:v>
                </c:pt>
                <c:pt idx="1">
                  <c:v>92</c:v>
                </c:pt>
                <c:pt idx="2">
                  <c:v>92</c:v>
                </c:pt>
                <c:pt idx="3">
                  <c:v>92</c:v>
                </c:pt>
                <c:pt idx="4">
                  <c:v>92</c:v>
                </c:pt>
                <c:pt idx="5">
                  <c:v>92</c:v>
                </c:pt>
                <c:pt idx="6">
                  <c:v>92</c:v>
                </c:pt>
                <c:pt idx="7">
                  <c:v>92</c:v>
                </c:pt>
                <c:pt idx="8">
                  <c:v>92</c:v>
                </c:pt>
                <c:pt idx="9">
                  <c:v>92</c:v>
                </c:pt>
                <c:pt idx="10">
                  <c:v>92</c:v>
                </c:pt>
                <c:pt idx="11">
                  <c:v>92</c:v>
                </c:pt>
                <c:pt idx="12">
                  <c:v>92</c:v>
                </c:pt>
                <c:pt idx="13">
                  <c:v>92</c:v>
                </c:pt>
                <c:pt idx="14">
                  <c:v>92</c:v>
                </c:pt>
                <c:pt idx="15">
                  <c:v>92</c:v>
                </c:pt>
                <c:pt idx="16">
                  <c:v>92</c:v>
                </c:pt>
                <c:pt idx="17">
                  <c:v>92</c:v>
                </c:pt>
                <c:pt idx="18">
                  <c:v>92</c:v>
                </c:pt>
                <c:pt idx="19">
                  <c:v>92</c:v>
                </c:pt>
                <c:pt idx="20">
                  <c:v>92</c:v>
                </c:pt>
                <c:pt idx="21">
                  <c:v>92</c:v>
                </c:pt>
                <c:pt idx="22">
                  <c:v>92</c:v>
                </c:pt>
                <c:pt idx="23">
                  <c:v>92</c:v>
                </c:pt>
                <c:pt idx="24">
                  <c:v>92</c:v>
                </c:pt>
                <c:pt idx="25">
                  <c:v>92</c:v>
                </c:pt>
                <c:pt idx="26">
                  <c:v>92</c:v>
                </c:pt>
                <c:pt idx="27">
                  <c:v>92</c:v>
                </c:pt>
                <c:pt idx="28">
                  <c:v>92</c:v>
                </c:pt>
                <c:pt idx="29">
                  <c:v>92</c:v>
                </c:pt>
                <c:pt idx="30">
                  <c:v>92</c:v>
                </c:pt>
                <c:pt idx="31">
                  <c:v>92</c:v>
                </c:pt>
                <c:pt idx="32">
                  <c:v>92</c:v>
                </c:pt>
                <c:pt idx="33">
                  <c:v>92</c:v>
                </c:pt>
                <c:pt idx="34">
                  <c:v>92</c:v>
                </c:pt>
                <c:pt idx="35">
                  <c:v>92</c:v>
                </c:pt>
                <c:pt idx="36">
                  <c:v>92</c:v>
                </c:pt>
                <c:pt idx="37">
                  <c:v>92</c:v>
                </c:pt>
                <c:pt idx="38">
                  <c:v>92</c:v>
                </c:pt>
                <c:pt idx="39">
                  <c:v>92</c:v>
                </c:pt>
                <c:pt idx="40">
                  <c:v>92</c:v>
                </c:pt>
                <c:pt idx="41">
                  <c:v>92</c:v>
                </c:pt>
                <c:pt idx="42">
                  <c:v>92</c:v>
                </c:pt>
                <c:pt idx="43">
                  <c:v>92</c:v>
                </c:pt>
                <c:pt idx="44">
                  <c:v>92</c:v>
                </c:pt>
                <c:pt idx="45">
                  <c:v>92</c:v>
                </c:pt>
                <c:pt idx="46">
                  <c:v>92</c:v>
                </c:pt>
                <c:pt idx="47">
                  <c:v>92</c:v>
                </c:pt>
                <c:pt idx="48">
                  <c:v>92</c:v>
                </c:pt>
                <c:pt idx="49">
                  <c:v>92</c:v>
                </c:pt>
                <c:pt idx="50">
                  <c:v>92</c:v>
                </c:pt>
                <c:pt idx="5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71-4E4A-8EC5-46DD68FC8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869216"/>
        <c:axId val="1116866720"/>
      </c:lineChart>
      <c:catAx>
        <c:axId val="111686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66720"/>
        <c:crosses val="autoZero"/>
        <c:auto val="1"/>
        <c:lblAlgn val="ctr"/>
        <c:lblOffset val="100"/>
        <c:noMultiLvlLbl val="0"/>
      </c:catAx>
      <c:valAx>
        <c:axId val="1116866720"/>
        <c:scaling>
          <c:orientation val="minMax"/>
          <c:max val="1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6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050"/>
              <a:t>Inventory Simulation (Historical Demand)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2"/>
          <c:tx>
            <c:strRef>
              <c:f>'(s,Q)'!$G$11</c:f>
              <c:strCache>
                <c:ptCount val="1"/>
                <c:pt idx="0">
                  <c:v>Order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'(s,Q)'!$A$12:$A$63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'(s,Q)'!$G$12:$G$63</c:f>
              <c:numCache>
                <c:formatCode>General</c:formatCode>
                <c:ptCount val="52"/>
                <c:pt idx="0">
                  <c:v>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500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500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500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23-4D7C-B179-24A964E1C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6869216"/>
        <c:axId val="1116866720"/>
      </c:barChart>
      <c:lineChart>
        <c:grouping val="standard"/>
        <c:varyColors val="0"/>
        <c:ser>
          <c:idx val="3"/>
          <c:order val="0"/>
          <c:tx>
            <c:strRef>
              <c:f>'(s,Q)'!$E$11</c:f>
              <c:strCache>
                <c:ptCount val="1"/>
                <c:pt idx="0">
                  <c:v>Ending Inv</c:v>
                </c:pt>
              </c:strCache>
            </c:strRef>
          </c:tx>
          <c:spPr>
            <a:ln w="254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'(s,Q)'!$A$12:$A$63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'(s,Q)'!$E$12:$E$63</c:f>
              <c:numCache>
                <c:formatCode>_(* #,##0_);_(* \(#,##0\);_(* "-"??_);_(@_)</c:formatCode>
                <c:ptCount val="52"/>
                <c:pt idx="0">
                  <c:v>421</c:v>
                </c:pt>
                <c:pt idx="1">
                  <c:v>289</c:v>
                </c:pt>
                <c:pt idx="2">
                  <c:v>226</c:v>
                </c:pt>
                <c:pt idx="3">
                  <c:v>136</c:v>
                </c:pt>
                <c:pt idx="4">
                  <c:v>24</c:v>
                </c:pt>
                <c:pt idx="5">
                  <c:v>417</c:v>
                </c:pt>
                <c:pt idx="6">
                  <c:v>319</c:v>
                </c:pt>
                <c:pt idx="7">
                  <c:v>220</c:v>
                </c:pt>
                <c:pt idx="8">
                  <c:v>124</c:v>
                </c:pt>
                <c:pt idx="9">
                  <c:v>538</c:v>
                </c:pt>
                <c:pt idx="10">
                  <c:v>475</c:v>
                </c:pt>
                <c:pt idx="11">
                  <c:v>384</c:v>
                </c:pt>
                <c:pt idx="12">
                  <c:v>256</c:v>
                </c:pt>
                <c:pt idx="13">
                  <c:v>160</c:v>
                </c:pt>
                <c:pt idx="14">
                  <c:v>554</c:v>
                </c:pt>
                <c:pt idx="15">
                  <c:v>442</c:v>
                </c:pt>
                <c:pt idx="16">
                  <c:v>388</c:v>
                </c:pt>
                <c:pt idx="17">
                  <c:v>304</c:v>
                </c:pt>
                <c:pt idx="18">
                  <c:v>199</c:v>
                </c:pt>
                <c:pt idx="19">
                  <c:v>600</c:v>
                </c:pt>
                <c:pt idx="20">
                  <c:v>469</c:v>
                </c:pt>
                <c:pt idx="21">
                  <c:v>398</c:v>
                </c:pt>
                <c:pt idx="22">
                  <c:v>318</c:v>
                </c:pt>
                <c:pt idx="23">
                  <c:v>227</c:v>
                </c:pt>
                <c:pt idx="24">
                  <c:v>112</c:v>
                </c:pt>
                <c:pt idx="25">
                  <c:v>509</c:v>
                </c:pt>
                <c:pt idx="26">
                  <c:v>414</c:v>
                </c:pt>
                <c:pt idx="27">
                  <c:v>321</c:v>
                </c:pt>
                <c:pt idx="28">
                  <c:v>242</c:v>
                </c:pt>
                <c:pt idx="29">
                  <c:v>126</c:v>
                </c:pt>
                <c:pt idx="30">
                  <c:v>518</c:v>
                </c:pt>
                <c:pt idx="31">
                  <c:v>407</c:v>
                </c:pt>
                <c:pt idx="32">
                  <c:v>323</c:v>
                </c:pt>
                <c:pt idx="33">
                  <c:v>246</c:v>
                </c:pt>
                <c:pt idx="34">
                  <c:v>126</c:v>
                </c:pt>
                <c:pt idx="35">
                  <c:v>521</c:v>
                </c:pt>
                <c:pt idx="36">
                  <c:v>409</c:v>
                </c:pt>
                <c:pt idx="37">
                  <c:v>319</c:v>
                </c:pt>
                <c:pt idx="38">
                  <c:v>222</c:v>
                </c:pt>
                <c:pt idx="39">
                  <c:v>119</c:v>
                </c:pt>
                <c:pt idx="40">
                  <c:v>504</c:v>
                </c:pt>
                <c:pt idx="41">
                  <c:v>429</c:v>
                </c:pt>
                <c:pt idx="42">
                  <c:v>319</c:v>
                </c:pt>
                <c:pt idx="43">
                  <c:v>246</c:v>
                </c:pt>
                <c:pt idx="44">
                  <c:v>148</c:v>
                </c:pt>
                <c:pt idx="45">
                  <c:v>503</c:v>
                </c:pt>
                <c:pt idx="46">
                  <c:v>412</c:v>
                </c:pt>
                <c:pt idx="47">
                  <c:v>324</c:v>
                </c:pt>
                <c:pt idx="48">
                  <c:v>230</c:v>
                </c:pt>
                <c:pt idx="49">
                  <c:v>152</c:v>
                </c:pt>
                <c:pt idx="50">
                  <c:v>540</c:v>
                </c:pt>
                <c:pt idx="51">
                  <c:v>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3-4D7C-B179-24A964E1C1C0}"/>
            </c:ext>
          </c:extLst>
        </c:ser>
        <c:ser>
          <c:idx val="4"/>
          <c:order val="1"/>
          <c:tx>
            <c:strRef>
              <c:f>'(s,Q)'!$F$11</c:f>
              <c:strCache>
                <c:ptCount val="1"/>
                <c:pt idx="0">
                  <c:v>Inv Position</c:v>
                </c:pt>
              </c:strCache>
            </c:strRef>
          </c:tx>
          <c:spPr>
            <a:ln w="2540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'(s,Q)'!$A$12:$A$63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'(s,Q)'!$F$12:$F$63</c:f>
              <c:numCache>
                <c:formatCode>_(* #,##0_);_(* \(#,##0\);_(* "-"??_);_(@_)</c:formatCode>
                <c:ptCount val="52"/>
                <c:pt idx="0">
                  <c:v>421</c:v>
                </c:pt>
                <c:pt idx="1">
                  <c:v>789</c:v>
                </c:pt>
                <c:pt idx="2">
                  <c:v>726</c:v>
                </c:pt>
                <c:pt idx="3">
                  <c:v>636</c:v>
                </c:pt>
                <c:pt idx="4">
                  <c:v>524</c:v>
                </c:pt>
                <c:pt idx="5">
                  <c:v>917</c:v>
                </c:pt>
                <c:pt idx="6">
                  <c:v>819</c:v>
                </c:pt>
                <c:pt idx="7">
                  <c:v>720</c:v>
                </c:pt>
                <c:pt idx="8">
                  <c:v>624</c:v>
                </c:pt>
                <c:pt idx="9">
                  <c:v>538</c:v>
                </c:pt>
                <c:pt idx="10">
                  <c:v>975</c:v>
                </c:pt>
                <c:pt idx="11">
                  <c:v>884</c:v>
                </c:pt>
                <c:pt idx="12">
                  <c:v>756</c:v>
                </c:pt>
                <c:pt idx="13">
                  <c:v>660</c:v>
                </c:pt>
                <c:pt idx="14">
                  <c:v>554</c:v>
                </c:pt>
                <c:pt idx="15">
                  <c:v>942</c:v>
                </c:pt>
                <c:pt idx="16">
                  <c:v>888</c:v>
                </c:pt>
                <c:pt idx="17">
                  <c:v>804</c:v>
                </c:pt>
                <c:pt idx="18">
                  <c:v>699</c:v>
                </c:pt>
                <c:pt idx="19">
                  <c:v>600</c:v>
                </c:pt>
                <c:pt idx="20">
                  <c:v>469</c:v>
                </c:pt>
                <c:pt idx="21">
                  <c:v>898</c:v>
                </c:pt>
                <c:pt idx="22">
                  <c:v>818</c:v>
                </c:pt>
                <c:pt idx="23">
                  <c:v>727</c:v>
                </c:pt>
                <c:pt idx="24">
                  <c:v>612</c:v>
                </c:pt>
                <c:pt idx="25">
                  <c:v>509</c:v>
                </c:pt>
                <c:pt idx="26">
                  <c:v>914</c:v>
                </c:pt>
                <c:pt idx="27">
                  <c:v>821</c:v>
                </c:pt>
                <c:pt idx="28">
                  <c:v>742</c:v>
                </c:pt>
                <c:pt idx="29">
                  <c:v>626</c:v>
                </c:pt>
                <c:pt idx="30">
                  <c:v>518</c:v>
                </c:pt>
                <c:pt idx="31">
                  <c:v>907</c:v>
                </c:pt>
                <c:pt idx="32">
                  <c:v>823</c:v>
                </c:pt>
                <c:pt idx="33">
                  <c:v>746</c:v>
                </c:pt>
                <c:pt idx="34">
                  <c:v>626</c:v>
                </c:pt>
                <c:pt idx="35">
                  <c:v>521</c:v>
                </c:pt>
                <c:pt idx="36">
                  <c:v>909</c:v>
                </c:pt>
                <c:pt idx="37">
                  <c:v>819</c:v>
                </c:pt>
                <c:pt idx="38">
                  <c:v>722</c:v>
                </c:pt>
                <c:pt idx="39">
                  <c:v>619</c:v>
                </c:pt>
                <c:pt idx="40">
                  <c:v>504</c:v>
                </c:pt>
                <c:pt idx="41">
                  <c:v>929</c:v>
                </c:pt>
                <c:pt idx="42">
                  <c:v>819</c:v>
                </c:pt>
                <c:pt idx="43">
                  <c:v>746</c:v>
                </c:pt>
                <c:pt idx="44">
                  <c:v>648</c:v>
                </c:pt>
                <c:pt idx="45">
                  <c:v>503</c:v>
                </c:pt>
                <c:pt idx="46">
                  <c:v>912</c:v>
                </c:pt>
                <c:pt idx="47">
                  <c:v>824</c:v>
                </c:pt>
                <c:pt idx="48">
                  <c:v>730</c:v>
                </c:pt>
                <c:pt idx="49">
                  <c:v>652</c:v>
                </c:pt>
                <c:pt idx="50">
                  <c:v>540</c:v>
                </c:pt>
                <c:pt idx="51">
                  <c:v>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23-4D7C-B179-24A964E1C1C0}"/>
            </c:ext>
          </c:extLst>
        </c:ser>
        <c:ser>
          <c:idx val="0"/>
          <c:order val="3"/>
          <c:tx>
            <c:strRef>
              <c:f>'(s,Q)'!$H$11</c:f>
              <c:strCache>
                <c:ptCount val="1"/>
                <c:pt idx="0">
                  <c:v>Reorder point (s)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'(s,Q)'!$A$12:$A$63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'(s,Q)'!$H$12:$H$63</c:f>
              <c:numCache>
                <c:formatCode>_(* #,##0_);_(* \(#,##0\);_(* "-"??_);_(@_)</c:formatCode>
                <c:ptCount val="52"/>
                <c:pt idx="0">
                  <c:v>574</c:v>
                </c:pt>
                <c:pt idx="1">
                  <c:v>574</c:v>
                </c:pt>
                <c:pt idx="2">
                  <c:v>574</c:v>
                </c:pt>
                <c:pt idx="3">
                  <c:v>574</c:v>
                </c:pt>
                <c:pt idx="4">
                  <c:v>574</c:v>
                </c:pt>
                <c:pt idx="5">
                  <c:v>574</c:v>
                </c:pt>
                <c:pt idx="6">
                  <c:v>574</c:v>
                </c:pt>
                <c:pt idx="7">
                  <c:v>574</c:v>
                </c:pt>
                <c:pt idx="8">
                  <c:v>574</c:v>
                </c:pt>
                <c:pt idx="9">
                  <c:v>574</c:v>
                </c:pt>
                <c:pt idx="10">
                  <c:v>574</c:v>
                </c:pt>
                <c:pt idx="11">
                  <c:v>574</c:v>
                </c:pt>
                <c:pt idx="12">
                  <c:v>574</c:v>
                </c:pt>
                <c:pt idx="13">
                  <c:v>574</c:v>
                </c:pt>
                <c:pt idx="14">
                  <c:v>574</c:v>
                </c:pt>
                <c:pt idx="15">
                  <c:v>574</c:v>
                </c:pt>
                <c:pt idx="16">
                  <c:v>574</c:v>
                </c:pt>
                <c:pt idx="17">
                  <c:v>574</c:v>
                </c:pt>
                <c:pt idx="18">
                  <c:v>574</c:v>
                </c:pt>
                <c:pt idx="19">
                  <c:v>574</c:v>
                </c:pt>
                <c:pt idx="20">
                  <c:v>574</c:v>
                </c:pt>
                <c:pt idx="21">
                  <c:v>574</c:v>
                </c:pt>
                <c:pt idx="22">
                  <c:v>574</c:v>
                </c:pt>
                <c:pt idx="23">
                  <c:v>574</c:v>
                </c:pt>
                <c:pt idx="24">
                  <c:v>574</c:v>
                </c:pt>
                <c:pt idx="25">
                  <c:v>574</c:v>
                </c:pt>
                <c:pt idx="26">
                  <c:v>574</c:v>
                </c:pt>
                <c:pt idx="27">
                  <c:v>574</c:v>
                </c:pt>
                <c:pt idx="28">
                  <c:v>574</c:v>
                </c:pt>
                <c:pt idx="29">
                  <c:v>574</c:v>
                </c:pt>
                <c:pt idx="30">
                  <c:v>574</c:v>
                </c:pt>
                <c:pt idx="31">
                  <c:v>574</c:v>
                </c:pt>
                <c:pt idx="32">
                  <c:v>574</c:v>
                </c:pt>
                <c:pt idx="33">
                  <c:v>574</c:v>
                </c:pt>
                <c:pt idx="34">
                  <c:v>574</c:v>
                </c:pt>
                <c:pt idx="35">
                  <c:v>574</c:v>
                </c:pt>
                <c:pt idx="36">
                  <c:v>574</c:v>
                </c:pt>
                <c:pt idx="37">
                  <c:v>574</c:v>
                </c:pt>
                <c:pt idx="38">
                  <c:v>574</c:v>
                </c:pt>
                <c:pt idx="39">
                  <c:v>574</c:v>
                </c:pt>
                <c:pt idx="40">
                  <c:v>574</c:v>
                </c:pt>
                <c:pt idx="41">
                  <c:v>574</c:v>
                </c:pt>
                <c:pt idx="42">
                  <c:v>574</c:v>
                </c:pt>
                <c:pt idx="43">
                  <c:v>574</c:v>
                </c:pt>
                <c:pt idx="44">
                  <c:v>574</c:v>
                </c:pt>
                <c:pt idx="45">
                  <c:v>574</c:v>
                </c:pt>
                <c:pt idx="46">
                  <c:v>574</c:v>
                </c:pt>
                <c:pt idx="47">
                  <c:v>574</c:v>
                </c:pt>
                <c:pt idx="48">
                  <c:v>574</c:v>
                </c:pt>
                <c:pt idx="49">
                  <c:v>574</c:v>
                </c:pt>
                <c:pt idx="50">
                  <c:v>574</c:v>
                </c:pt>
                <c:pt idx="51">
                  <c:v>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23-4D7C-B179-24A964E1C1C0}"/>
            </c:ext>
          </c:extLst>
        </c:ser>
        <c:ser>
          <c:idx val="1"/>
          <c:order val="4"/>
          <c:tx>
            <c:strRef>
              <c:f>'(s,Q) (with Forecast)'!$K$11</c:f>
              <c:strCache>
                <c:ptCount val="1"/>
                <c:pt idx="0">
                  <c:v>SS (Historical Demand)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'(s,Q) (with Forecast)'!$K$12:$K$63</c:f>
              <c:numCache>
                <c:formatCode>_(* #,##0_);_(* \(#,##0\);_(* "-"??_);_(@_)</c:formatCode>
                <c:ptCount val="52"/>
                <c:pt idx="0">
                  <c:v>73.560090458011416</c:v>
                </c:pt>
                <c:pt idx="1">
                  <c:v>73.560090458011416</c:v>
                </c:pt>
                <c:pt idx="2">
                  <c:v>73.560090458011416</c:v>
                </c:pt>
                <c:pt idx="3">
                  <c:v>73.560090458011416</c:v>
                </c:pt>
                <c:pt idx="4">
                  <c:v>73.560090458011416</c:v>
                </c:pt>
                <c:pt idx="5">
                  <c:v>73.560090458011416</c:v>
                </c:pt>
                <c:pt idx="6">
                  <c:v>73.560090458011416</c:v>
                </c:pt>
                <c:pt idx="7">
                  <c:v>73.560090458011416</c:v>
                </c:pt>
                <c:pt idx="8">
                  <c:v>73.560090458011416</c:v>
                </c:pt>
                <c:pt idx="9">
                  <c:v>73.560090458011416</c:v>
                </c:pt>
                <c:pt idx="10">
                  <c:v>73.560090458011416</c:v>
                </c:pt>
                <c:pt idx="11">
                  <c:v>73.560090458011416</c:v>
                </c:pt>
                <c:pt idx="12">
                  <c:v>73.560090458011416</c:v>
                </c:pt>
                <c:pt idx="13">
                  <c:v>73.560090458011416</c:v>
                </c:pt>
                <c:pt idx="14">
                  <c:v>73.560090458011416</c:v>
                </c:pt>
                <c:pt idx="15">
                  <c:v>73.560090458011416</c:v>
                </c:pt>
                <c:pt idx="16">
                  <c:v>73.560090458011416</c:v>
                </c:pt>
                <c:pt idx="17">
                  <c:v>73.560090458011416</c:v>
                </c:pt>
                <c:pt idx="18">
                  <c:v>73.560090458011416</c:v>
                </c:pt>
                <c:pt idx="19">
                  <c:v>73.560090458011416</c:v>
                </c:pt>
                <c:pt idx="20">
                  <c:v>73.560090458011416</c:v>
                </c:pt>
                <c:pt idx="21">
                  <c:v>73.560090458011416</c:v>
                </c:pt>
                <c:pt idx="22">
                  <c:v>73.560090458011416</c:v>
                </c:pt>
                <c:pt idx="23">
                  <c:v>73.560090458011416</c:v>
                </c:pt>
                <c:pt idx="24">
                  <c:v>73.560090458011416</c:v>
                </c:pt>
                <c:pt idx="25">
                  <c:v>73.560090458011416</c:v>
                </c:pt>
                <c:pt idx="26">
                  <c:v>73.560090458011416</c:v>
                </c:pt>
                <c:pt idx="27">
                  <c:v>73.560090458011416</c:v>
                </c:pt>
                <c:pt idx="28">
                  <c:v>73.560090458011416</c:v>
                </c:pt>
                <c:pt idx="29">
                  <c:v>73.560090458011416</c:v>
                </c:pt>
                <c:pt idx="30">
                  <c:v>73.560090458011416</c:v>
                </c:pt>
                <c:pt idx="31">
                  <c:v>73.560090458011416</c:v>
                </c:pt>
                <c:pt idx="32">
                  <c:v>73.560090458011416</c:v>
                </c:pt>
                <c:pt idx="33">
                  <c:v>73.560090458011416</c:v>
                </c:pt>
                <c:pt idx="34">
                  <c:v>73.560090458011416</c:v>
                </c:pt>
                <c:pt idx="35">
                  <c:v>73.560090458011416</c:v>
                </c:pt>
                <c:pt idx="36">
                  <c:v>73.560090458011416</c:v>
                </c:pt>
                <c:pt idx="37">
                  <c:v>73.560090458011416</c:v>
                </c:pt>
                <c:pt idx="38">
                  <c:v>73.560090458011416</c:v>
                </c:pt>
                <c:pt idx="39">
                  <c:v>73.560090458011416</c:v>
                </c:pt>
                <c:pt idx="40">
                  <c:v>73.560090458011416</c:v>
                </c:pt>
                <c:pt idx="41">
                  <c:v>73.560090458011416</c:v>
                </c:pt>
                <c:pt idx="42">
                  <c:v>73.560090458011416</c:v>
                </c:pt>
                <c:pt idx="43">
                  <c:v>73.560090458011416</c:v>
                </c:pt>
                <c:pt idx="44">
                  <c:v>73.560090458011416</c:v>
                </c:pt>
                <c:pt idx="45">
                  <c:v>73.560090458011416</c:v>
                </c:pt>
                <c:pt idx="46">
                  <c:v>73.560090458011416</c:v>
                </c:pt>
                <c:pt idx="47">
                  <c:v>73.560090458011416</c:v>
                </c:pt>
                <c:pt idx="48">
                  <c:v>73.560090458011416</c:v>
                </c:pt>
                <c:pt idx="49">
                  <c:v>73.560090458011416</c:v>
                </c:pt>
                <c:pt idx="50">
                  <c:v>73.560090458011416</c:v>
                </c:pt>
                <c:pt idx="51">
                  <c:v>73.560090458011416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23-4D7C-B179-24A964E1C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869216"/>
        <c:axId val="1116866720"/>
      </c:lineChart>
      <c:catAx>
        <c:axId val="111686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66720"/>
        <c:crosses val="autoZero"/>
        <c:auto val="1"/>
        <c:lblAlgn val="ctr"/>
        <c:lblOffset val="100"/>
        <c:noMultiLvlLbl val="0"/>
      </c:catAx>
      <c:valAx>
        <c:axId val="1116866720"/>
        <c:scaling>
          <c:orientation val="minMax"/>
          <c:max val="1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6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52704</xdr:colOff>
      <xdr:row>6</xdr:row>
      <xdr:rowOff>14605</xdr:rowOff>
    </xdr:from>
    <xdr:to>
      <xdr:col>21</xdr:col>
      <xdr:colOff>53340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876507-EC41-7CB5-A17F-F0A4D10A4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6349</xdr:colOff>
      <xdr:row>6</xdr:row>
      <xdr:rowOff>15875</xdr:rowOff>
    </xdr:from>
    <xdr:to>
      <xdr:col>22</xdr:col>
      <xdr:colOff>15240</xdr:colOff>
      <xdr:row>28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FB3345-1791-469E-951A-FE397D9785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29844</xdr:colOff>
      <xdr:row>6</xdr:row>
      <xdr:rowOff>38099</xdr:rowOff>
    </xdr:from>
    <xdr:to>
      <xdr:col>21</xdr:col>
      <xdr:colOff>36830</xdr:colOff>
      <xdr:row>29</xdr:row>
      <xdr:rowOff>46990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B95FAC-BFFB-4550-BCB0-3655ADE37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16509</xdr:colOff>
      <xdr:row>6</xdr:row>
      <xdr:rowOff>22860</xdr:rowOff>
    </xdr:from>
    <xdr:to>
      <xdr:col>22</xdr:col>
      <xdr:colOff>15240</xdr:colOff>
      <xdr:row>29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8A1EAC-5651-48F9-ABA6-B17A58AE75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175259</xdr:colOff>
      <xdr:row>2</xdr:row>
      <xdr:rowOff>635</xdr:rowOff>
    </xdr:from>
    <xdr:to>
      <xdr:col>19</xdr:col>
      <xdr:colOff>486411</xdr:colOff>
      <xdr:row>26</xdr:row>
      <xdr:rowOff>115570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8732F9-D6C0-42CE-85F9-F3576AF33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9527</xdr:colOff>
      <xdr:row>1</xdr:row>
      <xdr:rowOff>4764</xdr:rowOff>
    </xdr:from>
    <xdr:to>
      <xdr:col>10</xdr:col>
      <xdr:colOff>276227</xdr:colOff>
      <xdr:row>17</xdr:row>
      <xdr:rowOff>9525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25400</xdr:colOff>
          <xdr:row>17</xdr:row>
          <xdr:rowOff>107950</xdr:rowOff>
        </xdr:from>
        <xdr:to>
          <xdr:col>10</xdr:col>
          <xdr:colOff>209550</xdr:colOff>
          <xdr:row>19</xdr:row>
          <xdr:rowOff>44450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5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</xdr:row>
          <xdr:rowOff>127000</xdr:rowOff>
        </xdr:from>
        <xdr:to>
          <xdr:col>9</xdr:col>
          <xdr:colOff>501650</xdr:colOff>
          <xdr:row>5</xdr:row>
          <xdr:rowOff>120650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5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9524</xdr:rowOff>
    </xdr:from>
    <xdr:to>
      <xdr:col>12</xdr:col>
      <xdr:colOff>419100</xdr:colOff>
      <xdr:row>19</xdr:row>
      <xdr:rowOff>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260350</xdr:colOff>
          <xdr:row>20</xdr:row>
          <xdr:rowOff>19050</xdr:rowOff>
        </xdr:from>
        <xdr:to>
          <xdr:col>12</xdr:col>
          <xdr:colOff>400050</xdr:colOff>
          <xdr:row>22</xdr:row>
          <xdr:rowOff>82550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6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374650</xdr:colOff>
          <xdr:row>2</xdr:row>
          <xdr:rowOff>44450</xdr:rowOff>
        </xdr:from>
        <xdr:to>
          <xdr:col>12</xdr:col>
          <xdr:colOff>215900</xdr:colOff>
          <xdr:row>6</xdr:row>
          <xdr:rowOff>19050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6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61594</xdr:colOff>
      <xdr:row>7</xdr:row>
      <xdr:rowOff>22860</xdr:rowOff>
    </xdr:from>
    <xdr:to>
      <xdr:col>22</xdr:col>
      <xdr:colOff>121285</xdr:colOff>
      <xdr:row>22</xdr:row>
      <xdr:rowOff>39370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DA33A6-30EB-497D-933E-C2860B8A8F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60325</xdr:colOff>
      <xdr:row>22</xdr:row>
      <xdr:rowOff>85091</xdr:rowOff>
    </xdr:from>
    <xdr:to>
      <xdr:col>22</xdr:col>
      <xdr:colOff>237490</xdr:colOff>
      <xdr:row>37</xdr:row>
      <xdr:rowOff>106045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F568EB-A735-4779-B7E0-60B26892AB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7.xml"/><Relationship Id="rId6" Type="http://schemas.openxmlformats.org/officeDocument/2006/relationships/image" Target="../media/image4.emf"/><Relationship Id="rId5" Type="http://schemas.openxmlformats.org/officeDocument/2006/relationships/oleObject" Target="../embeddings/oleObject4.bin"/><Relationship Id="rId4" Type="http://schemas.openxmlformats.org/officeDocument/2006/relationships/image" Target="../media/image3.emf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8D37-D617-4DEE-A824-66176842863E}">
  <dimension ref="A1:N227"/>
  <sheetViews>
    <sheetView workbookViewId="0">
      <selection activeCell="F6" sqref="F6"/>
    </sheetView>
  </sheetViews>
  <sheetFormatPr defaultRowHeight="13" x14ac:dyDescent="0.3"/>
  <cols>
    <col min="1" max="1" width="15.26953125" style="39" bestFit="1" customWidth="1"/>
    <col min="2" max="7" width="10.26953125" style="39" customWidth="1"/>
    <col min="8" max="8" width="1.08984375" style="39" customWidth="1"/>
    <col min="9" max="16384" width="8.7265625" style="39"/>
  </cols>
  <sheetData>
    <row r="1" spans="1:14" ht="14.5" x14ac:dyDescent="0.35">
      <c r="A1" s="57" t="s">
        <v>50</v>
      </c>
      <c r="B1" s="58">
        <v>100</v>
      </c>
      <c r="I1" s="41" t="s">
        <v>45</v>
      </c>
      <c r="L1" s="40"/>
    </row>
    <row r="2" spans="1:14" ht="14.5" x14ac:dyDescent="0.35">
      <c r="A2" s="57" t="s">
        <v>51</v>
      </c>
      <c r="B2" s="58">
        <v>20</v>
      </c>
      <c r="I2" s="62"/>
      <c r="J2" s="72" t="s">
        <v>46</v>
      </c>
      <c r="K2" s="63">
        <f ca="1">COUNTIF($E$12:$E$63,"&lt;0")/52</f>
        <v>0</v>
      </c>
      <c r="L2" s="73"/>
    </row>
    <row r="3" spans="1:14" ht="14.5" x14ac:dyDescent="0.35">
      <c r="A3" s="57" t="s">
        <v>1</v>
      </c>
      <c r="B3" s="58">
        <v>5</v>
      </c>
      <c r="C3" s="61" t="s">
        <v>67</v>
      </c>
      <c r="I3" s="62"/>
      <c r="J3" s="72" t="s">
        <v>47</v>
      </c>
      <c r="K3" s="63">
        <f ca="1">(SUM($D$12:$D$63)+SUMIF($E$12:$E$63,"&lt;0"))/SUM($D$12:$D$63)</f>
        <v>1</v>
      </c>
      <c r="L3" s="73"/>
    </row>
    <row r="4" spans="1:14" x14ac:dyDescent="0.3">
      <c r="I4" s="73"/>
      <c r="J4" s="72" t="s">
        <v>58</v>
      </c>
      <c r="K4" s="62">
        <f ca="1">COUNTIF($G$12:$G$63,"&gt;0")</f>
        <v>11</v>
      </c>
      <c r="L4" s="73" t="s">
        <v>61</v>
      </c>
    </row>
    <row r="5" spans="1:14" ht="14.5" x14ac:dyDescent="0.35">
      <c r="A5" s="9" t="s">
        <v>36</v>
      </c>
      <c r="B5" s="55">
        <v>500</v>
      </c>
      <c r="I5" s="73"/>
      <c r="J5" s="72" t="s">
        <v>64</v>
      </c>
      <c r="K5" s="64">
        <f ca="1">SUMIF($G$12:$G$63,"&gt;0")/K4</f>
        <v>500</v>
      </c>
      <c r="L5" s="73" t="s">
        <v>60</v>
      </c>
    </row>
    <row r="6" spans="1:14" ht="14.5" x14ac:dyDescent="0.35">
      <c r="A6" s="9" t="s">
        <v>44</v>
      </c>
      <c r="B6" s="56">
        <v>0.95</v>
      </c>
      <c r="C6" s="42">
        <f>NORMINV($B$6,0,1)</f>
        <v>1.6448536269514715</v>
      </c>
      <c r="D6" s="43" t="s">
        <v>39</v>
      </c>
      <c r="I6" s="73"/>
      <c r="J6" s="72" t="s">
        <v>59</v>
      </c>
      <c r="K6" s="64">
        <f ca="1">SUMIF($E$12:$E$63,"&gt;0")/52</f>
        <v>328.38461538461536</v>
      </c>
      <c r="L6" s="73" t="s">
        <v>60</v>
      </c>
    </row>
    <row r="7" spans="1:14" ht="14.5" x14ac:dyDescent="0.35">
      <c r="A7" s="9" t="s">
        <v>37</v>
      </c>
      <c r="B7" s="55">
        <f>ROUNDUP(B1*B3+C6*$B$2*SQRT($B$3),0)</f>
        <v>574</v>
      </c>
    </row>
    <row r="8" spans="1:14" ht="14.5" x14ac:dyDescent="0.35">
      <c r="A8" s="9" t="s">
        <v>2</v>
      </c>
      <c r="B8" s="55">
        <v>500</v>
      </c>
      <c r="C8" s="61" t="s">
        <v>63</v>
      </c>
    </row>
    <row r="9" spans="1:14" ht="14.5" x14ac:dyDescent="0.35">
      <c r="A9" s="1"/>
      <c r="B9" s="37"/>
    </row>
    <row r="10" spans="1:14" x14ac:dyDescent="0.3">
      <c r="B10" s="46" t="s">
        <v>41</v>
      </c>
      <c r="C10" s="46" t="s">
        <v>42</v>
      </c>
      <c r="D10" s="47" t="s">
        <v>43</v>
      </c>
      <c r="E10" s="46" t="s">
        <v>48</v>
      </c>
      <c r="F10" s="46" t="s">
        <v>49</v>
      </c>
    </row>
    <row r="11" spans="1:14" ht="14.5" x14ac:dyDescent="0.35">
      <c r="A11" s="38" t="s">
        <v>30</v>
      </c>
      <c r="B11" s="48" t="s">
        <v>32</v>
      </c>
      <c r="C11" s="48" t="s">
        <v>31</v>
      </c>
      <c r="D11" s="48" t="s">
        <v>33</v>
      </c>
      <c r="E11" s="48" t="s">
        <v>34</v>
      </c>
      <c r="F11" s="48" t="s">
        <v>38</v>
      </c>
      <c r="G11" s="48" t="s">
        <v>35</v>
      </c>
      <c r="H11" s="49" t="str">
        <f>A7</f>
        <v>Reorder point (s)</v>
      </c>
      <c r="I11" s="40"/>
      <c r="L11" s="40"/>
    </row>
    <row r="12" spans="1:14" x14ac:dyDescent="0.3">
      <c r="A12" s="39">
        <v>1</v>
      </c>
      <c r="B12" s="40">
        <f>$B$5</f>
        <v>500</v>
      </c>
      <c r="C12" s="39">
        <v>0</v>
      </c>
      <c r="D12" s="39">
        <f ca="1">MAX(INT(NORMINV(RAND(),$B$1,$B$2)),0)</f>
        <v>79</v>
      </c>
      <c r="E12" s="40">
        <f ca="1">B12+C12-D12</f>
        <v>421</v>
      </c>
      <c r="F12" s="40">
        <f ca="1">IF(A12+$B$3&lt;=MAX(A:A),E12+IF($B$3&gt;1,SUM(C13:INDEX(C13:C$115,$B$3-1,1)),0),E12)</f>
        <v>421</v>
      </c>
      <c r="G12" s="39">
        <f ca="1">IF(AND(F12&lt;=$B$7,A12+$B$3&lt;=MAX(A:A)),$B$8,0)</f>
        <v>500</v>
      </c>
      <c r="H12" s="50">
        <f>$B$7</f>
        <v>574</v>
      </c>
      <c r="I12" s="40"/>
      <c r="J12" s="40"/>
      <c r="L12" s="40"/>
      <c r="M12" s="40"/>
    </row>
    <row r="13" spans="1:14" x14ac:dyDescent="0.3">
      <c r="A13" s="39">
        <v>2</v>
      </c>
      <c r="B13" s="40">
        <f ca="1">E12</f>
        <v>421</v>
      </c>
      <c r="C13" s="39" cm="1">
        <f t="array" ref="C13">IF(A13&lt;=$B$3,0,INDEX(G$12:G12,$A13-$B$3,1))</f>
        <v>0</v>
      </c>
      <c r="D13" s="39">
        <f t="shared" ref="D13:D115" ca="1" si="0">MAX(INT(NORMINV(RAND(),$B$1,$B$2)),0)</f>
        <v>132</v>
      </c>
      <c r="E13" s="40">
        <f t="shared" ref="E13:E63" ca="1" si="1">B13+C13-D13</f>
        <v>289</v>
      </c>
      <c r="F13" s="40">
        <f ca="1">IF(A13+$B$3&lt;=MAX(A:A),E13+IF($B$3&gt;1,SUM(C14:INDEX(C14:C$115,$B$3-1,1)),0),E13)</f>
        <v>789</v>
      </c>
      <c r="G13" s="39">
        <f t="shared" ref="G13:G76" ca="1" si="2">IF(AND(F13&lt;=$B$7,A13+$B$3&lt;=MAX(A:A)),$B$8,0)</f>
        <v>0</v>
      </c>
      <c r="H13" s="50">
        <f t="shared" ref="H13:H63" si="3">$B$7</f>
        <v>574</v>
      </c>
      <c r="I13" s="40"/>
      <c r="J13" s="40"/>
      <c r="L13" s="40"/>
    </row>
    <row r="14" spans="1:14" x14ac:dyDescent="0.3">
      <c r="A14" s="39">
        <v>3</v>
      </c>
      <c r="B14" s="40">
        <f t="shared" ref="B14:B61" ca="1" si="4">E13</f>
        <v>289</v>
      </c>
      <c r="C14" s="39" cm="1">
        <f t="array" ref="C14">IF(A14&lt;=$B$3,0,INDEX(G$12:G13,$A14-$B$3,1))</f>
        <v>0</v>
      </c>
      <c r="D14" s="39">
        <f t="shared" ca="1" si="0"/>
        <v>63</v>
      </c>
      <c r="E14" s="40">
        <f t="shared" ca="1" si="1"/>
        <v>226</v>
      </c>
      <c r="F14" s="40">
        <f ca="1">IF(A14+$B$3&lt;=MAX(A:A),E14+IF($B$3&gt;1,SUM(C15:INDEX(C15:C$115,$B$3-1,1)),0),E14)</f>
        <v>726</v>
      </c>
      <c r="G14" s="39">
        <f t="shared" ca="1" si="2"/>
        <v>0</v>
      </c>
      <c r="H14" s="50">
        <f t="shared" si="3"/>
        <v>574</v>
      </c>
      <c r="I14" s="40"/>
      <c r="L14" s="40"/>
    </row>
    <row r="15" spans="1:14" x14ac:dyDescent="0.3">
      <c r="A15" s="39">
        <v>4</v>
      </c>
      <c r="B15" s="40">
        <f ca="1">E14</f>
        <v>226</v>
      </c>
      <c r="C15" s="39" cm="1">
        <f t="array" ref="C15">IF(A15&lt;=$B$3,0,INDEX(G$12:G14,$A15-$B$3,1))</f>
        <v>0</v>
      </c>
      <c r="D15" s="39">
        <f t="shared" ca="1" si="0"/>
        <v>90</v>
      </c>
      <c r="E15" s="40">
        <f t="shared" ca="1" si="1"/>
        <v>136</v>
      </c>
      <c r="F15" s="40">
        <f ca="1">IF(A15+$B$3&lt;=MAX(A:A),E15+IF($B$3&gt;1,SUM(C16:INDEX(C16:C$115,$B$3-1,1)),0),E15)</f>
        <v>636</v>
      </c>
      <c r="G15" s="39">
        <f t="shared" ca="1" si="2"/>
        <v>0</v>
      </c>
      <c r="H15" s="50">
        <f t="shared" si="3"/>
        <v>574</v>
      </c>
      <c r="I15" s="40"/>
      <c r="L15" s="40"/>
      <c r="N15" s="40"/>
    </row>
    <row r="16" spans="1:14" x14ac:dyDescent="0.3">
      <c r="A16" s="39">
        <v>5</v>
      </c>
      <c r="B16" s="40">
        <f t="shared" ca="1" si="4"/>
        <v>136</v>
      </c>
      <c r="C16" s="39" cm="1">
        <f t="array" ref="C16">IF(A16&lt;=$B$3,0,INDEX(G$12:G15,$A16-$B$3,1))</f>
        <v>0</v>
      </c>
      <c r="D16" s="39">
        <f t="shared" ca="1" si="0"/>
        <v>112</v>
      </c>
      <c r="E16" s="40">
        <f t="shared" ca="1" si="1"/>
        <v>24</v>
      </c>
      <c r="F16" s="40">
        <f ca="1">IF(A16+$B$3&lt;=MAX(A:A),E16+IF($B$3&gt;1,SUM(C17:INDEX(C17:C$115,$B$3-1,1)),0),E16)</f>
        <v>524</v>
      </c>
      <c r="G16" s="39">
        <f t="shared" ca="1" si="2"/>
        <v>500</v>
      </c>
      <c r="H16" s="50">
        <f t="shared" si="3"/>
        <v>574</v>
      </c>
      <c r="I16" s="40"/>
      <c r="L16" s="40"/>
    </row>
    <row r="17" spans="1:12" x14ac:dyDescent="0.3">
      <c r="A17" s="39">
        <v>6</v>
      </c>
      <c r="B17" s="40">
        <f t="shared" ca="1" si="4"/>
        <v>24</v>
      </c>
      <c r="C17" s="39" cm="1">
        <f t="array" aca="1" ref="C17" ca="1">IF(A17&lt;=$B$3,0,INDEX(G$12:G16,$A17-$B$3,1))</f>
        <v>500</v>
      </c>
      <c r="D17" s="39">
        <f t="shared" ca="1" si="0"/>
        <v>107</v>
      </c>
      <c r="E17" s="40">
        <f t="shared" ca="1" si="1"/>
        <v>417</v>
      </c>
      <c r="F17" s="40">
        <f ca="1">IF(A17+$B$3&lt;=MAX(A:A),E17+IF($B$3&gt;1,SUM(C18:INDEX(C18:C$115,$B$3-1,1)),0),E17)</f>
        <v>917</v>
      </c>
      <c r="G17" s="39">
        <f t="shared" ca="1" si="2"/>
        <v>0</v>
      </c>
      <c r="H17" s="50">
        <f t="shared" si="3"/>
        <v>574</v>
      </c>
      <c r="I17" s="40"/>
      <c r="J17" s="40"/>
      <c r="L17" s="40"/>
    </row>
    <row r="18" spans="1:12" x14ac:dyDescent="0.3">
      <c r="A18" s="39">
        <v>7</v>
      </c>
      <c r="B18" s="40">
        <f t="shared" ca="1" si="4"/>
        <v>417</v>
      </c>
      <c r="C18" s="39" cm="1">
        <f t="array" aca="1" ref="C18" ca="1">IF(A18&lt;=$B$3,0,INDEX(G$12:G17,$A18-$B$3,1))</f>
        <v>0</v>
      </c>
      <c r="D18" s="39">
        <f t="shared" ca="1" si="0"/>
        <v>98</v>
      </c>
      <c r="E18" s="40">
        <f t="shared" ca="1" si="1"/>
        <v>319</v>
      </c>
      <c r="F18" s="40">
        <f ca="1">IF(A18+$B$3&lt;=MAX(A:A),E18+IF($B$3&gt;1,SUM(C19:INDEX(C19:C$115,$B$3-1,1)),0),E18)</f>
        <v>819</v>
      </c>
      <c r="G18" s="39">
        <f t="shared" ca="1" si="2"/>
        <v>0</v>
      </c>
      <c r="H18" s="50">
        <f t="shared" si="3"/>
        <v>574</v>
      </c>
      <c r="I18" s="40"/>
      <c r="L18" s="40"/>
    </row>
    <row r="19" spans="1:12" x14ac:dyDescent="0.3">
      <c r="A19" s="39">
        <v>8</v>
      </c>
      <c r="B19" s="40">
        <f t="shared" ca="1" si="4"/>
        <v>319</v>
      </c>
      <c r="C19" s="39" cm="1">
        <f t="array" aca="1" ref="C19" ca="1">IF(A19&lt;=$B$3,0,INDEX(G$12:G18,$A19-$B$3,1))</f>
        <v>0</v>
      </c>
      <c r="D19" s="39">
        <f t="shared" ca="1" si="0"/>
        <v>99</v>
      </c>
      <c r="E19" s="40">
        <f t="shared" ca="1" si="1"/>
        <v>220</v>
      </c>
      <c r="F19" s="40">
        <f ca="1">IF(A19+$B$3&lt;=MAX(A:A),E19+IF($B$3&gt;1,SUM(C20:INDEX(C20:C$115,$B$3-1,1)),0),E19)</f>
        <v>720</v>
      </c>
      <c r="G19" s="39">
        <f t="shared" ca="1" si="2"/>
        <v>0</v>
      </c>
      <c r="H19" s="50">
        <f t="shared" si="3"/>
        <v>574</v>
      </c>
      <c r="I19" s="40"/>
      <c r="L19" s="40"/>
    </row>
    <row r="20" spans="1:12" x14ac:dyDescent="0.3">
      <c r="A20" s="39">
        <v>9</v>
      </c>
      <c r="B20" s="40">
        <f t="shared" ca="1" si="4"/>
        <v>220</v>
      </c>
      <c r="C20" s="39" cm="1">
        <f t="array" aca="1" ref="C20" ca="1">IF(A20&lt;=$B$3,0,INDEX(G$12:G19,$A20-$B$3,1))</f>
        <v>0</v>
      </c>
      <c r="D20" s="39">
        <f t="shared" ca="1" si="0"/>
        <v>96</v>
      </c>
      <c r="E20" s="40">
        <f t="shared" ca="1" si="1"/>
        <v>124</v>
      </c>
      <c r="F20" s="40">
        <f ca="1">IF(A20+$B$3&lt;=MAX(A:A),E20+IF($B$3&gt;1,SUM(C21:INDEX(C21:C$115,$B$3-1,1)),0),E20)</f>
        <v>624</v>
      </c>
      <c r="G20" s="39">
        <f t="shared" ca="1" si="2"/>
        <v>0</v>
      </c>
      <c r="H20" s="50">
        <f t="shared" si="3"/>
        <v>574</v>
      </c>
      <c r="I20" s="40"/>
      <c r="L20" s="40"/>
    </row>
    <row r="21" spans="1:12" x14ac:dyDescent="0.3">
      <c r="A21" s="39">
        <v>10</v>
      </c>
      <c r="B21" s="40">
        <f t="shared" ca="1" si="4"/>
        <v>124</v>
      </c>
      <c r="C21" s="39" cm="1">
        <f t="array" aca="1" ref="C21" ca="1">IF(A21&lt;=$B$3,0,INDEX(G$12:G20,$A21-$B$3,1))</f>
        <v>500</v>
      </c>
      <c r="D21" s="39">
        <f t="shared" ca="1" si="0"/>
        <v>86</v>
      </c>
      <c r="E21" s="40">
        <f t="shared" ca="1" si="1"/>
        <v>538</v>
      </c>
      <c r="F21" s="40">
        <f ca="1">IF(A21+$B$3&lt;=MAX(A:A),E21+IF($B$3&gt;1,SUM(C22:INDEX(C22:C$115,$B$3-1,1)),0),E21)</f>
        <v>538</v>
      </c>
      <c r="G21" s="39">
        <f t="shared" ca="1" si="2"/>
        <v>500</v>
      </c>
      <c r="H21" s="50">
        <f t="shared" si="3"/>
        <v>574</v>
      </c>
      <c r="I21" s="40"/>
      <c r="L21" s="40"/>
    </row>
    <row r="22" spans="1:12" x14ac:dyDescent="0.3">
      <c r="A22" s="39">
        <v>11</v>
      </c>
      <c r="B22" s="40">
        <f t="shared" ca="1" si="4"/>
        <v>538</v>
      </c>
      <c r="C22" s="39" cm="1">
        <f t="array" aca="1" ref="C22" ca="1">IF(A22&lt;=$B$3,0,INDEX(G$12:G21,$A22-$B$3,1))</f>
        <v>0</v>
      </c>
      <c r="D22" s="39">
        <f t="shared" ca="1" si="0"/>
        <v>63</v>
      </c>
      <c r="E22" s="40">
        <f t="shared" ca="1" si="1"/>
        <v>475</v>
      </c>
      <c r="F22" s="40">
        <f ca="1">IF(A22+$B$3&lt;=MAX(A:A),E22+IF($B$3&gt;1,SUM(C23:INDEX(C23:C$115,$B$3-1,1)),0),E22)</f>
        <v>975</v>
      </c>
      <c r="G22" s="39">
        <f t="shared" ca="1" si="2"/>
        <v>0</v>
      </c>
      <c r="H22" s="50">
        <f t="shared" si="3"/>
        <v>574</v>
      </c>
      <c r="I22" s="40"/>
      <c r="L22" s="40"/>
    </row>
    <row r="23" spans="1:12" x14ac:dyDescent="0.3">
      <c r="A23" s="39">
        <v>12</v>
      </c>
      <c r="B23" s="40">
        <f t="shared" ca="1" si="4"/>
        <v>475</v>
      </c>
      <c r="C23" s="39" cm="1">
        <f t="array" aca="1" ref="C23" ca="1">IF(A23&lt;=$B$3,0,INDEX(G$12:G22,$A23-$B$3,1))</f>
        <v>0</v>
      </c>
      <c r="D23" s="39">
        <f t="shared" ca="1" si="0"/>
        <v>91</v>
      </c>
      <c r="E23" s="40">
        <f t="shared" ca="1" si="1"/>
        <v>384</v>
      </c>
      <c r="F23" s="40">
        <f ca="1">IF(A23+$B$3&lt;=MAX(A:A),E23+IF($B$3&gt;1,SUM(C24:INDEX(C24:C$115,$B$3-1,1)),0),E23)</f>
        <v>884</v>
      </c>
      <c r="G23" s="39">
        <f t="shared" ca="1" si="2"/>
        <v>0</v>
      </c>
      <c r="H23" s="50">
        <f t="shared" si="3"/>
        <v>574</v>
      </c>
      <c r="I23" s="40"/>
      <c r="L23" s="40"/>
    </row>
    <row r="24" spans="1:12" x14ac:dyDescent="0.3">
      <c r="A24" s="39">
        <v>13</v>
      </c>
      <c r="B24" s="40">
        <f t="shared" ca="1" si="4"/>
        <v>384</v>
      </c>
      <c r="C24" s="39" cm="1">
        <f t="array" aca="1" ref="C24" ca="1">IF(A24&lt;=$B$3,0,INDEX(G$12:G23,$A24-$B$3,1))</f>
        <v>0</v>
      </c>
      <c r="D24" s="39">
        <f t="shared" ca="1" si="0"/>
        <v>128</v>
      </c>
      <c r="E24" s="40">
        <f t="shared" ca="1" si="1"/>
        <v>256</v>
      </c>
      <c r="F24" s="40">
        <f ca="1">IF(A24+$B$3&lt;=MAX(A:A),E24+IF($B$3&gt;1,SUM(C25:INDEX(C25:C$115,$B$3-1,1)),0),E24)</f>
        <v>756</v>
      </c>
      <c r="G24" s="39">
        <f t="shared" ca="1" si="2"/>
        <v>0</v>
      </c>
      <c r="H24" s="50">
        <f t="shared" si="3"/>
        <v>574</v>
      </c>
      <c r="I24" s="40"/>
      <c r="L24" s="40"/>
    </row>
    <row r="25" spans="1:12" x14ac:dyDescent="0.3">
      <c r="A25" s="39">
        <v>14</v>
      </c>
      <c r="B25" s="40">
        <f t="shared" ca="1" si="4"/>
        <v>256</v>
      </c>
      <c r="C25" s="39" cm="1">
        <f t="array" aca="1" ref="C25" ca="1">IF(A25&lt;=$B$3,0,INDEX(G$12:G24,$A25-$B$3,1))</f>
        <v>0</v>
      </c>
      <c r="D25" s="39">
        <f t="shared" ca="1" si="0"/>
        <v>96</v>
      </c>
      <c r="E25" s="40">
        <f t="shared" ca="1" si="1"/>
        <v>160</v>
      </c>
      <c r="F25" s="40">
        <f ca="1">IF(A25+$B$3&lt;=MAX(A:A),E25+IF($B$3&gt;1,SUM(C26:INDEX(C26:C$115,$B$3-1,1)),0),E25)</f>
        <v>660</v>
      </c>
      <c r="G25" s="39">
        <f t="shared" ca="1" si="2"/>
        <v>0</v>
      </c>
      <c r="H25" s="50">
        <f t="shared" si="3"/>
        <v>574</v>
      </c>
      <c r="I25" s="40"/>
      <c r="L25" s="40"/>
    </row>
    <row r="26" spans="1:12" x14ac:dyDescent="0.3">
      <c r="A26" s="39">
        <v>15</v>
      </c>
      <c r="B26" s="40">
        <f t="shared" ca="1" si="4"/>
        <v>160</v>
      </c>
      <c r="C26" s="39" cm="1">
        <f t="array" aca="1" ref="C26" ca="1">IF(A26&lt;=$B$3,0,INDEX(G$12:G25,$A26-$B$3,1))</f>
        <v>500</v>
      </c>
      <c r="D26" s="39">
        <f t="shared" ca="1" si="0"/>
        <v>106</v>
      </c>
      <c r="E26" s="40">
        <f t="shared" ca="1" si="1"/>
        <v>554</v>
      </c>
      <c r="F26" s="40">
        <f ca="1">IF(A26+$B$3&lt;=MAX(A:A),E26+IF($B$3&gt;1,SUM(C27:INDEX(C27:C$115,$B$3-1,1)),0),E26)</f>
        <v>554</v>
      </c>
      <c r="G26" s="39">
        <f t="shared" ca="1" si="2"/>
        <v>500</v>
      </c>
      <c r="H26" s="50">
        <f t="shared" si="3"/>
        <v>574</v>
      </c>
      <c r="I26" s="40"/>
      <c r="L26" s="40"/>
    </row>
    <row r="27" spans="1:12" x14ac:dyDescent="0.3">
      <c r="A27" s="39">
        <v>16</v>
      </c>
      <c r="B27" s="40">
        <f t="shared" ca="1" si="4"/>
        <v>554</v>
      </c>
      <c r="C27" s="39" cm="1">
        <f t="array" aca="1" ref="C27" ca="1">IF(A27&lt;=$B$3,0,INDEX(G$12:G26,$A27-$B$3,1))</f>
        <v>0</v>
      </c>
      <c r="D27" s="39">
        <f t="shared" ca="1" si="0"/>
        <v>112</v>
      </c>
      <c r="E27" s="40">
        <f t="shared" ca="1" si="1"/>
        <v>442</v>
      </c>
      <c r="F27" s="40">
        <f ca="1">IF(A27+$B$3&lt;=MAX(A:A),E27+IF($B$3&gt;1,SUM(C28:INDEX(C28:C$115,$B$3-1,1)),0),E27)</f>
        <v>942</v>
      </c>
      <c r="G27" s="39">
        <f t="shared" ca="1" si="2"/>
        <v>0</v>
      </c>
      <c r="H27" s="50">
        <f t="shared" si="3"/>
        <v>574</v>
      </c>
      <c r="I27" s="40"/>
      <c r="L27" s="40"/>
    </row>
    <row r="28" spans="1:12" x14ac:dyDescent="0.3">
      <c r="A28" s="39">
        <v>17</v>
      </c>
      <c r="B28" s="40">
        <f t="shared" ca="1" si="4"/>
        <v>442</v>
      </c>
      <c r="C28" s="39" cm="1">
        <f t="array" aca="1" ref="C28" ca="1">IF(A28&lt;=$B$3,0,INDEX(G$12:G27,$A28-$B$3,1))</f>
        <v>0</v>
      </c>
      <c r="D28" s="39">
        <f t="shared" ca="1" si="0"/>
        <v>54</v>
      </c>
      <c r="E28" s="40">
        <f t="shared" ca="1" si="1"/>
        <v>388</v>
      </c>
      <c r="F28" s="40">
        <f ca="1">IF(A28+$B$3&lt;=MAX(A:A),E28+IF($B$3&gt;1,SUM(C29:INDEX(C29:C$115,$B$3-1,1)),0),E28)</f>
        <v>888</v>
      </c>
      <c r="G28" s="39">
        <f t="shared" ca="1" si="2"/>
        <v>0</v>
      </c>
      <c r="H28" s="50">
        <f t="shared" si="3"/>
        <v>574</v>
      </c>
      <c r="I28" s="40"/>
      <c r="L28" s="40"/>
    </row>
    <row r="29" spans="1:12" x14ac:dyDescent="0.3">
      <c r="A29" s="39">
        <v>18</v>
      </c>
      <c r="B29" s="40">
        <f t="shared" ca="1" si="4"/>
        <v>388</v>
      </c>
      <c r="C29" s="39" cm="1">
        <f t="array" aca="1" ref="C29" ca="1">IF(A29&lt;=$B$3,0,INDEX(G$12:G28,$A29-$B$3,1))</f>
        <v>0</v>
      </c>
      <c r="D29" s="39">
        <f t="shared" ca="1" si="0"/>
        <v>84</v>
      </c>
      <c r="E29" s="40">
        <f t="shared" ca="1" si="1"/>
        <v>304</v>
      </c>
      <c r="F29" s="40">
        <f ca="1">IF(A29+$B$3&lt;=MAX(A:A),E29+IF($B$3&gt;1,SUM(C30:INDEX(C30:C$115,$B$3-1,1)),0),E29)</f>
        <v>804</v>
      </c>
      <c r="G29" s="39">
        <f t="shared" ca="1" si="2"/>
        <v>0</v>
      </c>
      <c r="H29" s="50">
        <f t="shared" si="3"/>
        <v>574</v>
      </c>
      <c r="I29" s="40"/>
      <c r="L29" s="40"/>
    </row>
    <row r="30" spans="1:12" x14ac:dyDescent="0.3">
      <c r="A30" s="39">
        <v>19</v>
      </c>
      <c r="B30" s="40">
        <f t="shared" ca="1" si="4"/>
        <v>304</v>
      </c>
      <c r="C30" s="39" cm="1">
        <f t="array" aca="1" ref="C30" ca="1">IF(A30&lt;=$B$3,0,INDEX(G$12:G29,$A30-$B$3,1))</f>
        <v>0</v>
      </c>
      <c r="D30" s="39">
        <f t="shared" ca="1" si="0"/>
        <v>105</v>
      </c>
      <c r="E30" s="40">
        <f t="shared" ca="1" si="1"/>
        <v>199</v>
      </c>
      <c r="F30" s="40">
        <f ca="1">IF(A30+$B$3&lt;=MAX(A:A),E30+IF($B$3&gt;1,SUM(C31:INDEX(C31:C$115,$B$3-1,1)),0),E30)</f>
        <v>699</v>
      </c>
      <c r="G30" s="39">
        <f t="shared" ca="1" si="2"/>
        <v>0</v>
      </c>
      <c r="H30" s="50">
        <f t="shared" si="3"/>
        <v>574</v>
      </c>
      <c r="I30" s="40"/>
      <c r="L30" s="40"/>
    </row>
    <row r="31" spans="1:12" x14ac:dyDescent="0.3">
      <c r="A31" s="39">
        <v>20</v>
      </c>
      <c r="B31" s="40">
        <f t="shared" ca="1" si="4"/>
        <v>199</v>
      </c>
      <c r="C31" s="39" cm="1">
        <f t="array" aca="1" ref="C31" ca="1">IF(A31&lt;=$B$3,0,INDEX(G$12:G30,$A31-$B$3,1))</f>
        <v>500</v>
      </c>
      <c r="D31" s="39">
        <f t="shared" ca="1" si="0"/>
        <v>99</v>
      </c>
      <c r="E31" s="40">
        <f t="shared" ca="1" si="1"/>
        <v>600</v>
      </c>
      <c r="F31" s="40">
        <f ca="1">IF(A31+$B$3&lt;=MAX(A:A),E31+IF($B$3&gt;1,SUM(C32:INDEX(C32:C$115,$B$3-1,1)),0),E31)</f>
        <v>600</v>
      </c>
      <c r="G31" s="39">
        <f t="shared" ca="1" si="2"/>
        <v>0</v>
      </c>
      <c r="H31" s="50">
        <f t="shared" si="3"/>
        <v>574</v>
      </c>
      <c r="I31" s="40"/>
      <c r="L31" s="40"/>
    </row>
    <row r="32" spans="1:12" x14ac:dyDescent="0.3">
      <c r="A32" s="39">
        <v>21</v>
      </c>
      <c r="B32" s="40">
        <f t="shared" ca="1" si="4"/>
        <v>600</v>
      </c>
      <c r="C32" s="39" cm="1">
        <f t="array" aca="1" ref="C32" ca="1">IF(A32&lt;=$B$3,0,INDEX(G$12:G31,$A32-$B$3,1))</f>
        <v>0</v>
      </c>
      <c r="D32" s="39">
        <f t="shared" ca="1" si="0"/>
        <v>131</v>
      </c>
      <c r="E32" s="40">
        <f t="shared" ca="1" si="1"/>
        <v>469</v>
      </c>
      <c r="F32" s="40">
        <f ca="1">IF(A32+$B$3&lt;=MAX(A:A),E32+IF($B$3&gt;1,SUM(C33:INDEX(C33:C$115,$B$3-1,1)),0),E32)</f>
        <v>469</v>
      </c>
      <c r="G32" s="39">
        <f t="shared" ca="1" si="2"/>
        <v>500</v>
      </c>
      <c r="H32" s="50">
        <f t="shared" si="3"/>
        <v>574</v>
      </c>
      <c r="I32" s="40"/>
      <c r="L32" s="40"/>
    </row>
    <row r="33" spans="1:12" x14ac:dyDescent="0.3">
      <c r="A33" s="39">
        <v>22</v>
      </c>
      <c r="B33" s="40">
        <f t="shared" ca="1" si="4"/>
        <v>469</v>
      </c>
      <c r="C33" s="39" cm="1">
        <f t="array" aca="1" ref="C33" ca="1">IF(A33&lt;=$B$3,0,INDEX(G$12:G32,$A33-$B$3,1))</f>
        <v>0</v>
      </c>
      <c r="D33" s="39">
        <f t="shared" ca="1" si="0"/>
        <v>71</v>
      </c>
      <c r="E33" s="40">
        <f t="shared" ca="1" si="1"/>
        <v>398</v>
      </c>
      <c r="F33" s="40">
        <f ca="1">IF(A33+$B$3&lt;=MAX(A:A),E33+IF($B$3&gt;1,SUM(C34:INDEX(C34:C$115,$B$3-1,1)),0),E33)</f>
        <v>898</v>
      </c>
      <c r="G33" s="39">
        <f t="shared" ca="1" si="2"/>
        <v>0</v>
      </c>
      <c r="H33" s="50">
        <f t="shared" si="3"/>
        <v>574</v>
      </c>
      <c r="I33" s="40"/>
      <c r="L33" s="40"/>
    </row>
    <row r="34" spans="1:12" x14ac:dyDescent="0.3">
      <c r="A34" s="39">
        <v>23</v>
      </c>
      <c r="B34" s="40">
        <f t="shared" ca="1" si="4"/>
        <v>398</v>
      </c>
      <c r="C34" s="39" cm="1">
        <f t="array" aca="1" ref="C34" ca="1">IF(A34&lt;=$B$3,0,INDEX(G$12:G33,$A34-$B$3,1))</f>
        <v>0</v>
      </c>
      <c r="D34" s="39">
        <f t="shared" ca="1" si="0"/>
        <v>80</v>
      </c>
      <c r="E34" s="40">
        <f t="shared" ca="1" si="1"/>
        <v>318</v>
      </c>
      <c r="F34" s="40">
        <f ca="1">IF(A34+$B$3&lt;=MAX(A:A),E34+IF($B$3&gt;1,SUM(C35:INDEX(C35:C$115,$B$3-1,1)),0),E34)</f>
        <v>818</v>
      </c>
      <c r="G34" s="39">
        <f t="shared" ca="1" si="2"/>
        <v>0</v>
      </c>
      <c r="H34" s="50">
        <f t="shared" si="3"/>
        <v>574</v>
      </c>
      <c r="I34" s="40"/>
    </row>
    <row r="35" spans="1:12" x14ac:dyDescent="0.3">
      <c r="A35" s="39">
        <v>24</v>
      </c>
      <c r="B35" s="40">
        <f t="shared" ca="1" si="4"/>
        <v>318</v>
      </c>
      <c r="C35" s="39" cm="1">
        <f t="array" aca="1" ref="C35" ca="1">IF(A35&lt;=$B$3,0,INDEX(G$12:G34,$A35-$B$3,1))</f>
        <v>0</v>
      </c>
      <c r="D35" s="39">
        <f t="shared" ca="1" si="0"/>
        <v>91</v>
      </c>
      <c r="E35" s="40">
        <f t="shared" ca="1" si="1"/>
        <v>227</v>
      </c>
      <c r="F35" s="40">
        <f ca="1">IF(A35+$B$3&lt;=MAX(A:A),E35+IF($B$3&gt;1,SUM(C36:INDEX(C36:C$115,$B$3-1,1)),0),E35)</f>
        <v>727</v>
      </c>
      <c r="G35" s="39">
        <f t="shared" ca="1" si="2"/>
        <v>0</v>
      </c>
      <c r="H35" s="50">
        <f t="shared" si="3"/>
        <v>574</v>
      </c>
      <c r="I35" s="40"/>
    </row>
    <row r="36" spans="1:12" x14ac:dyDescent="0.3">
      <c r="A36" s="39">
        <v>25</v>
      </c>
      <c r="B36" s="40">
        <f t="shared" ca="1" si="4"/>
        <v>227</v>
      </c>
      <c r="C36" s="39" cm="1">
        <f t="array" aca="1" ref="C36" ca="1">IF(A36&lt;=$B$3,0,INDEX(G$12:G35,$A36-$B$3,1))</f>
        <v>0</v>
      </c>
      <c r="D36" s="39">
        <f t="shared" ca="1" si="0"/>
        <v>115</v>
      </c>
      <c r="E36" s="40">
        <f t="shared" ca="1" si="1"/>
        <v>112</v>
      </c>
      <c r="F36" s="40">
        <f ca="1">IF(A36+$B$3&lt;=MAX(A:A),E36+IF($B$3&gt;1,SUM(C37:INDEX(C37:C$115,$B$3-1,1)),0),E36)</f>
        <v>612</v>
      </c>
      <c r="G36" s="39">
        <f t="shared" ca="1" si="2"/>
        <v>0</v>
      </c>
      <c r="H36" s="50">
        <f t="shared" si="3"/>
        <v>574</v>
      </c>
      <c r="I36" s="40"/>
    </row>
    <row r="37" spans="1:12" x14ac:dyDescent="0.3">
      <c r="A37" s="39">
        <v>26</v>
      </c>
      <c r="B37" s="40">
        <f t="shared" ca="1" si="4"/>
        <v>112</v>
      </c>
      <c r="C37" s="39" cm="1">
        <f t="array" aca="1" ref="C37" ca="1">IF(A37&lt;=$B$3,0,INDEX(G$12:G36,$A37-$B$3,1))</f>
        <v>500</v>
      </c>
      <c r="D37" s="39">
        <f t="shared" ca="1" si="0"/>
        <v>103</v>
      </c>
      <c r="E37" s="40">
        <f t="shared" ca="1" si="1"/>
        <v>509</v>
      </c>
      <c r="F37" s="40">
        <f ca="1">IF(A37+$B$3&lt;=MAX(A:A),E37+IF($B$3&gt;1,SUM(C38:INDEX(C38:C$115,$B$3-1,1)),0),E37)</f>
        <v>509</v>
      </c>
      <c r="G37" s="39">
        <f t="shared" ca="1" si="2"/>
        <v>500</v>
      </c>
      <c r="H37" s="50">
        <f t="shared" si="3"/>
        <v>574</v>
      </c>
      <c r="I37" s="40"/>
    </row>
    <row r="38" spans="1:12" x14ac:dyDescent="0.3">
      <c r="A38" s="39">
        <v>27</v>
      </c>
      <c r="B38" s="40">
        <f t="shared" ca="1" si="4"/>
        <v>509</v>
      </c>
      <c r="C38" s="39" cm="1">
        <f t="array" aca="1" ref="C38" ca="1">IF(A38&lt;=$B$3,0,INDEX(G$12:G37,$A38-$B$3,1))</f>
        <v>0</v>
      </c>
      <c r="D38" s="39">
        <f t="shared" ca="1" si="0"/>
        <v>95</v>
      </c>
      <c r="E38" s="40">
        <f t="shared" ca="1" si="1"/>
        <v>414</v>
      </c>
      <c r="F38" s="40">
        <f ca="1">IF(A38+$B$3&lt;=MAX(A:A),E38+IF($B$3&gt;1,SUM(C39:INDEX(C39:C$115,$B$3-1,1)),0),E38)</f>
        <v>914</v>
      </c>
      <c r="G38" s="39">
        <f t="shared" ca="1" si="2"/>
        <v>0</v>
      </c>
      <c r="H38" s="50">
        <f t="shared" si="3"/>
        <v>574</v>
      </c>
      <c r="I38" s="40"/>
    </row>
    <row r="39" spans="1:12" x14ac:dyDescent="0.3">
      <c r="A39" s="39">
        <v>28</v>
      </c>
      <c r="B39" s="40">
        <f t="shared" ca="1" si="4"/>
        <v>414</v>
      </c>
      <c r="C39" s="39" cm="1">
        <f t="array" aca="1" ref="C39" ca="1">IF(A39&lt;=$B$3,0,INDEX(G$12:G38,$A39-$B$3,1))</f>
        <v>0</v>
      </c>
      <c r="D39" s="39">
        <f t="shared" ca="1" si="0"/>
        <v>93</v>
      </c>
      <c r="E39" s="40">
        <f t="shared" ca="1" si="1"/>
        <v>321</v>
      </c>
      <c r="F39" s="40">
        <f ca="1">IF(A39+$B$3&lt;=MAX(A:A),E39+IF($B$3&gt;1,SUM(C40:INDEX(C40:C$115,$B$3-1,1)),0),E39)</f>
        <v>821</v>
      </c>
      <c r="G39" s="39">
        <f t="shared" ca="1" si="2"/>
        <v>0</v>
      </c>
      <c r="H39" s="50">
        <f t="shared" si="3"/>
        <v>574</v>
      </c>
      <c r="I39" s="40"/>
    </row>
    <row r="40" spans="1:12" x14ac:dyDescent="0.3">
      <c r="A40" s="39">
        <v>29</v>
      </c>
      <c r="B40" s="40">
        <f t="shared" ca="1" si="4"/>
        <v>321</v>
      </c>
      <c r="C40" s="39" cm="1">
        <f t="array" aca="1" ref="C40" ca="1">IF(A40&lt;=$B$3,0,INDEX(G$12:G39,$A40-$B$3,1))</f>
        <v>0</v>
      </c>
      <c r="D40" s="39">
        <f t="shared" ca="1" si="0"/>
        <v>79</v>
      </c>
      <c r="E40" s="40">
        <f t="shared" ca="1" si="1"/>
        <v>242</v>
      </c>
      <c r="F40" s="40">
        <f ca="1">IF(A40+$B$3&lt;=MAX(A:A),E40+IF($B$3&gt;1,SUM(C41:INDEX(C41:C$115,$B$3-1,1)),0),E40)</f>
        <v>742</v>
      </c>
      <c r="G40" s="39">
        <f t="shared" ca="1" si="2"/>
        <v>0</v>
      </c>
      <c r="H40" s="50">
        <f t="shared" si="3"/>
        <v>574</v>
      </c>
      <c r="I40" s="40"/>
    </row>
    <row r="41" spans="1:12" x14ac:dyDescent="0.3">
      <c r="A41" s="39">
        <v>30</v>
      </c>
      <c r="B41" s="40">
        <f t="shared" ca="1" si="4"/>
        <v>242</v>
      </c>
      <c r="C41" s="39" cm="1">
        <f t="array" aca="1" ref="C41" ca="1">IF(A41&lt;=$B$3,0,INDEX(G$12:G40,$A41-$B$3,1))</f>
        <v>0</v>
      </c>
      <c r="D41" s="39">
        <f t="shared" ca="1" si="0"/>
        <v>116</v>
      </c>
      <c r="E41" s="40">
        <f t="shared" ca="1" si="1"/>
        <v>126</v>
      </c>
      <c r="F41" s="40">
        <f ca="1">IF(A41+$B$3&lt;=MAX(A:A),E41+IF($B$3&gt;1,SUM(C42:INDEX(C42:C$115,$B$3-1,1)),0),E41)</f>
        <v>626</v>
      </c>
      <c r="G41" s="39">
        <f t="shared" ca="1" si="2"/>
        <v>0</v>
      </c>
      <c r="H41" s="50">
        <f t="shared" si="3"/>
        <v>574</v>
      </c>
      <c r="I41" s="40"/>
    </row>
    <row r="42" spans="1:12" x14ac:dyDescent="0.3">
      <c r="A42" s="39">
        <v>31</v>
      </c>
      <c r="B42" s="40">
        <f t="shared" ca="1" si="4"/>
        <v>126</v>
      </c>
      <c r="C42" s="39" cm="1">
        <f t="array" aca="1" ref="C42" ca="1">IF(A42&lt;=$B$3,0,INDEX(G$12:G41,$A42-$B$3,1))</f>
        <v>500</v>
      </c>
      <c r="D42" s="39">
        <f t="shared" ca="1" si="0"/>
        <v>108</v>
      </c>
      <c r="E42" s="40">
        <f t="shared" ca="1" si="1"/>
        <v>518</v>
      </c>
      <c r="F42" s="40">
        <f ca="1">IF(A42+$B$3&lt;=MAX(A:A),E42+IF($B$3&gt;1,SUM(C43:INDEX(C43:C$115,$B$3-1,1)),0),E42)</f>
        <v>518</v>
      </c>
      <c r="G42" s="39">
        <f t="shared" ca="1" si="2"/>
        <v>500</v>
      </c>
      <c r="H42" s="50">
        <f t="shared" si="3"/>
        <v>574</v>
      </c>
      <c r="I42" s="40"/>
    </row>
    <row r="43" spans="1:12" x14ac:dyDescent="0.3">
      <c r="A43" s="39">
        <v>32</v>
      </c>
      <c r="B43" s="40">
        <f t="shared" ca="1" si="4"/>
        <v>518</v>
      </c>
      <c r="C43" s="39" cm="1">
        <f t="array" aca="1" ref="C43" ca="1">IF(A43&lt;=$B$3,0,INDEX(G$12:G42,$A43-$B$3,1))</f>
        <v>0</v>
      </c>
      <c r="D43" s="39">
        <f t="shared" ca="1" si="0"/>
        <v>111</v>
      </c>
      <c r="E43" s="40">
        <f t="shared" ca="1" si="1"/>
        <v>407</v>
      </c>
      <c r="F43" s="40">
        <f ca="1">IF(A43+$B$3&lt;=MAX(A:A),E43+IF($B$3&gt;1,SUM(C44:INDEX(C44:C$115,$B$3-1,1)),0),E43)</f>
        <v>907</v>
      </c>
      <c r="G43" s="39">
        <f t="shared" ca="1" si="2"/>
        <v>0</v>
      </c>
      <c r="H43" s="50">
        <f t="shared" si="3"/>
        <v>574</v>
      </c>
      <c r="I43" s="40"/>
    </row>
    <row r="44" spans="1:12" x14ac:dyDescent="0.3">
      <c r="A44" s="39">
        <v>33</v>
      </c>
      <c r="B44" s="40">
        <f t="shared" ca="1" si="4"/>
        <v>407</v>
      </c>
      <c r="C44" s="39" cm="1">
        <f t="array" aca="1" ref="C44" ca="1">IF(A44&lt;=$B$3,0,INDEX(G$12:G43,$A44-$B$3,1))</f>
        <v>0</v>
      </c>
      <c r="D44" s="39">
        <f t="shared" ca="1" si="0"/>
        <v>84</v>
      </c>
      <c r="E44" s="40">
        <f t="shared" ca="1" si="1"/>
        <v>323</v>
      </c>
      <c r="F44" s="40">
        <f ca="1">IF(A44+$B$3&lt;=MAX(A:A),E44+IF($B$3&gt;1,SUM(C45:INDEX(C45:C$115,$B$3-1,1)),0),E44)</f>
        <v>823</v>
      </c>
      <c r="G44" s="39">
        <f t="shared" ca="1" si="2"/>
        <v>0</v>
      </c>
      <c r="H44" s="50">
        <f t="shared" si="3"/>
        <v>574</v>
      </c>
      <c r="I44" s="40"/>
    </row>
    <row r="45" spans="1:12" x14ac:dyDescent="0.3">
      <c r="A45" s="39">
        <v>34</v>
      </c>
      <c r="B45" s="40">
        <f t="shared" ca="1" si="4"/>
        <v>323</v>
      </c>
      <c r="C45" s="39" cm="1">
        <f t="array" aca="1" ref="C45" ca="1">IF(A45&lt;=$B$3,0,INDEX(G$12:G44,$A45-$B$3,1))</f>
        <v>0</v>
      </c>
      <c r="D45" s="39">
        <f t="shared" ca="1" si="0"/>
        <v>77</v>
      </c>
      <c r="E45" s="40">
        <f t="shared" ca="1" si="1"/>
        <v>246</v>
      </c>
      <c r="F45" s="40">
        <f ca="1">IF(A45+$B$3&lt;=MAX(A:A),E45+IF($B$3&gt;1,SUM(C46:INDEX(C46:C$115,$B$3-1,1)),0),E45)</f>
        <v>746</v>
      </c>
      <c r="G45" s="39">
        <f t="shared" ca="1" si="2"/>
        <v>0</v>
      </c>
      <c r="H45" s="50">
        <f t="shared" si="3"/>
        <v>574</v>
      </c>
      <c r="I45" s="40"/>
    </row>
    <row r="46" spans="1:12" x14ac:dyDescent="0.3">
      <c r="A46" s="39">
        <v>35</v>
      </c>
      <c r="B46" s="40">
        <f t="shared" ca="1" si="4"/>
        <v>246</v>
      </c>
      <c r="C46" s="39" cm="1">
        <f t="array" aca="1" ref="C46" ca="1">IF(A46&lt;=$B$3,0,INDEX(G$12:G45,$A46-$B$3,1))</f>
        <v>0</v>
      </c>
      <c r="D46" s="39">
        <f t="shared" ca="1" si="0"/>
        <v>120</v>
      </c>
      <c r="E46" s="40">
        <f t="shared" ca="1" si="1"/>
        <v>126</v>
      </c>
      <c r="F46" s="40">
        <f ca="1">IF(A46+$B$3&lt;=MAX(A:A),E46+IF($B$3&gt;1,SUM(C47:INDEX(C47:C$115,$B$3-1,1)),0),E46)</f>
        <v>626</v>
      </c>
      <c r="G46" s="39">
        <f t="shared" ca="1" si="2"/>
        <v>0</v>
      </c>
      <c r="H46" s="50">
        <f t="shared" si="3"/>
        <v>574</v>
      </c>
      <c r="I46" s="40"/>
    </row>
    <row r="47" spans="1:12" x14ac:dyDescent="0.3">
      <c r="A47" s="39">
        <v>36</v>
      </c>
      <c r="B47" s="40">
        <f t="shared" ca="1" si="4"/>
        <v>126</v>
      </c>
      <c r="C47" s="39" cm="1">
        <f t="array" aca="1" ref="C47" ca="1">IF(A47&lt;=$B$3,0,INDEX(G$12:G46,$A47-$B$3,1))</f>
        <v>500</v>
      </c>
      <c r="D47" s="39">
        <f t="shared" ca="1" si="0"/>
        <v>105</v>
      </c>
      <c r="E47" s="40">
        <f t="shared" ca="1" si="1"/>
        <v>521</v>
      </c>
      <c r="F47" s="40">
        <f ca="1">IF(A47+$B$3&lt;=MAX(A:A),E47+IF($B$3&gt;1,SUM(C48:INDEX(C48:C$115,$B$3-1,1)),0),E47)</f>
        <v>521</v>
      </c>
      <c r="G47" s="39">
        <f t="shared" ca="1" si="2"/>
        <v>500</v>
      </c>
      <c r="H47" s="50">
        <f t="shared" si="3"/>
        <v>574</v>
      </c>
      <c r="I47" s="40"/>
    </row>
    <row r="48" spans="1:12" x14ac:dyDescent="0.3">
      <c r="A48" s="39">
        <v>37</v>
      </c>
      <c r="B48" s="40">
        <f t="shared" ca="1" si="4"/>
        <v>521</v>
      </c>
      <c r="C48" s="39" cm="1">
        <f t="array" aca="1" ref="C48" ca="1">IF(A48&lt;=$B$3,0,INDEX(G$12:G47,$A48-$B$3,1))</f>
        <v>0</v>
      </c>
      <c r="D48" s="39">
        <f t="shared" ca="1" si="0"/>
        <v>112</v>
      </c>
      <c r="E48" s="40">
        <f t="shared" ca="1" si="1"/>
        <v>409</v>
      </c>
      <c r="F48" s="40">
        <f ca="1">IF(A48+$B$3&lt;=MAX(A:A),E48+IF($B$3&gt;1,SUM(C49:INDEX(C49:C$115,$B$3-1,1)),0),E48)</f>
        <v>909</v>
      </c>
      <c r="G48" s="39">
        <f t="shared" ca="1" si="2"/>
        <v>0</v>
      </c>
      <c r="H48" s="50">
        <f t="shared" si="3"/>
        <v>574</v>
      </c>
      <c r="I48" s="40"/>
    </row>
    <row r="49" spans="1:9" x14ac:dyDescent="0.3">
      <c r="A49" s="39">
        <v>38</v>
      </c>
      <c r="B49" s="40">
        <f t="shared" ca="1" si="4"/>
        <v>409</v>
      </c>
      <c r="C49" s="39" cm="1">
        <f t="array" aca="1" ref="C49" ca="1">IF(A49&lt;=$B$3,0,INDEX(G$12:G48,$A49-$B$3,1))</f>
        <v>0</v>
      </c>
      <c r="D49" s="39">
        <f t="shared" ca="1" si="0"/>
        <v>90</v>
      </c>
      <c r="E49" s="40">
        <f t="shared" ca="1" si="1"/>
        <v>319</v>
      </c>
      <c r="F49" s="40">
        <f ca="1">IF(A49+$B$3&lt;=MAX(A:A),E49+IF($B$3&gt;1,SUM(C50:INDEX(C50:C$115,$B$3-1,1)),0),E49)</f>
        <v>819</v>
      </c>
      <c r="G49" s="39">
        <f t="shared" ca="1" si="2"/>
        <v>0</v>
      </c>
      <c r="H49" s="50">
        <f t="shared" si="3"/>
        <v>574</v>
      </c>
      <c r="I49" s="40"/>
    </row>
    <row r="50" spans="1:9" x14ac:dyDescent="0.3">
      <c r="A50" s="39">
        <v>39</v>
      </c>
      <c r="B50" s="40">
        <f t="shared" ca="1" si="4"/>
        <v>319</v>
      </c>
      <c r="C50" s="39" cm="1">
        <f t="array" aca="1" ref="C50" ca="1">IF(A50&lt;=$B$3,0,INDEX(G$12:G49,$A50-$B$3,1))</f>
        <v>0</v>
      </c>
      <c r="D50" s="39">
        <f t="shared" ca="1" si="0"/>
        <v>97</v>
      </c>
      <c r="E50" s="40">
        <f t="shared" ca="1" si="1"/>
        <v>222</v>
      </c>
      <c r="F50" s="40">
        <f ca="1">IF(A50+$B$3&lt;=MAX(A:A),E50+IF($B$3&gt;1,SUM(C51:INDEX(C51:C$115,$B$3-1,1)),0),E50)</f>
        <v>722</v>
      </c>
      <c r="G50" s="39">
        <f t="shared" ca="1" si="2"/>
        <v>0</v>
      </c>
      <c r="H50" s="50">
        <f t="shared" si="3"/>
        <v>574</v>
      </c>
      <c r="I50" s="40"/>
    </row>
    <row r="51" spans="1:9" x14ac:dyDescent="0.3">
      <c r="A51" s="39">
        <v>40</v>
      </c>
      <c r="B51" s="40">
        <f t="shared" ca="1" si="4"/>
        <v>222</v>
      </c>
      <c r="C51" s="39" cm="1">
        <f t="array" aca="1" ref="C51" ca="1">IF(A51&lt;=$B$3,0,INDEX(G$12:G50,$A51-$B$3,1))</f>
        <v>0</v>
      </c>
      <c r="D51" s="39">
        <f t="shared" ca="1" si="0"/>
        <v>103</v>
      </c>
      <c r="E51" s="40">
        <f t="shared" ca="1" si="1"/>
        <v>119</v>
      </c>
      <c r="F51" s="40">
        <f ca="1">IF(A51+$B$3&lt;=MAX(A:A),E51+IF($B$3&gt;1,SUM(C52:INDEX(C52:C$115,$B$3-1,1)),0),E51)</f>
        <v>619</v>
      </c>
      <c r="G51" s="39">
        <f t="shared" ca="1" si="2"/>
        <v>0</v>
      </c>
      <c r="H51" s="50">
        <f t="shared" si="3"/>
        <v>574</v>
      </c>
      <c r="I51" s="40"/>
    </row>
    <row r="52" spans="1:9" x14ac:dyDescent="0.3">
      <c r="A52" s="39">
        <v>41</v>
      </c>
      <c r="B52" s="40">
        <f t="shared" ca="1" si="4"/>
        <v>119</v>
      </c>
      <c r="C52" s="39" cm="1">
        <f t="array" aca="1" ref="C52" ca="1">IF(A52&lt;=$B$3,0,INDEX(G$12:G51,$A52-$B$3,1))</f>
        <v>500</v>
      </c>
      <c r="D52" s="39">
        <f t="shared" ca="1" si="0"/>
        <v>115</v>
      </c>
      <c r="E52" s="40">
        <f t="shared" ca="1" si="1"/>
        <v>504</v>
      </c>
      <c r="F52" s="40">
        <f ca="1">IF(A52+$B$3&lt;=MAX(A:A),E52+IF($B$3&gt;1,SUM(C53:INDEX(C53:C$115,$B$3-1,1)),0),E52)</f>
        <v>504</v>
      </c>
      <c r="G52" s="39">
        <f t="shared" ca="1" si="2"/>
        <v>500</v>
      </c>
      <c r="H52" s="50">
        <f t="shared" si="3"/>
        <v>574</v>
      </c>
      <c r="I52" s="40"/>
    </row>
    <row r="53" spans="1:9" x14ac:dyDescent="0.3">
      <c r="A53" s="39">
        <v>42</v>
      </c>
      <c r="B53" s="40">
        <f t="shared" ca="1" si="4"/>
        <v>504</v>
      </c>
      <c r="C53" s="39" cm="1">
        <f t="array" aca="1" ref="C53" ca="1">IF(A53&lt;=$B$3,0,INDEX(G$12:G52,$A53-$B$3,1))</f>
        <v>0</v>
      </c>
      <c r="D53" s="39">
        <f t="shared" ca="1" si="0"/>
        <v>75</v>
      </c>
      <c r="E53" s="40">
        <f t="shared" ca="1" si="1"/>
        <v>429</v>
      </c>
      <c r="F53" s="40">
        <f ca="1">IF(A53+$B$3&lt;=MAX(A:A),E53+IF($B$3&gt;1,SUM(C54:INDEX(C54:C$115,$B$3-1,1)),0),E53)</f>
        <v>929</v>
      </c>
      <c r="G53" s="39">
        <f t="shared" ca="1" si="2"/>
        <v>0</v>
      </c>
      <c r="H53" s="50">
        <f t="shared" si="3"/>
        <v>574</v>
      </c>
      <c r="I53" s="40"/>
    </row>
    <row r="54" spans="1:9" x14ac:dyDescent="0.3">
      <c r="A54" s="39">
        <v>43</v>
      </c>
      <c r="B54" s="40">
        <f t="shared" ca="1" si="4"/>
        <v>429</v>
      </c>
      <c r="C54" s="39" cm="1">
        <f t="array" aca="1" ref="C54" ca="1">IF(A54&lt;=$B$3,0,INDEX(G$12:G53,$A54-$B$3,1))</f>
        <v>0</v>
      </c>
      <c r="D54" s="39">
        <f t="shared" ca="1" si="0"/>
        <v>110</v>
      </c>
      <c r="E54" s="40">
        <f t="shared" ca="1" si="1"/>
        <v>319</v>
      </c>
      <c r="F54" s="40">
        <f ca="1">IF(A54+$B$3&lt;=MAX(A:A),E54+IF($B$3&gt;1,SUM(C55:INDEX(C55:C$115,$B$3-1,1)),0),E54)</f>
        <v>819</v>
      </c>
      <c r="G54" s="39">
        <f t="shared" ca="1" si="2"/>
        <v>0</v>
      </c>
      <c r="H54" s="50">
        <f t="shared" si="3"/>
        <v>574</v>
      </c>
      <c r="I54" s="40"/>
    </row>
    <row r="55" spans="1:9" x14ac:dyDescent="0.3">
      <c r="A55" s="39">
        <v>44</v>
      </c>
      <c r="B55" s="40">
        <f t="shared" ca="1" si="4"/>
        <v>319</v>
      </c>
      <c r="C55" s="39" cm="1">
        <f t="array" aca="1" ref="C55" ca="1">IF(A55&lt;=$B$3,0,INDEX(G$12:G54,$A55-$B$3,1))</f>
        <v>0</v>
      </c>
      <c r="D55" s="39">
        <f t="shared" ca="1" si="0"/>
        <v>73</v>
      </c>
      <c r="E55" s="40">
        <f t="shared" ca="1" si="1"/>
        <v>246</v>
      </c>
      <c r="F55" s="40">
        <f ca="1">IF(A55+$B$3&lt;=MAX(A:A),E55+IF($B$3&gt;1,SUM(C56:INDEX(C56:C$115,$B$3-1,1)),0),E55)</f>
        <v>746</v>
      </c>
      <c r="G55" s="39">
        <f t="shared" ca="1" si="2"/>
        <v>0</v>
      </c>
      <c r="H55" s="50">
        <f t="shared" si="3"/>
        <v>574</v>
      </c>
      <c r="I55" s="40"/>
    </row>
    <row r="56" spans="1:9" x14ac:dyDescent="0.3">
      <c r="A56" s="39">
        <v>45</v>
      </c>
      <c r="B56" s="40">
        <f t="shared" ca="1" si="4"/>
        <v>246</v>
      </c>
      <c r="C56" s="39" cm="1">
        <f t="array" aca="1" ref="C56" ca="1">IF(A56&lt;=$B$3,0,INDEX(G$12:G55,$A56-$B$3,1))</f>
        <v>0</v>
      </c>
      <c r="D56" s="39">
        <f t="shared" ca="1" si="0"/>
        <v>98</v>
      </c>
      <c r="E56" s="40">
        <f t="shared" ca="1" si="1"/>
        <v>148</v>
      </c>
      <c r="F56" s="40">
        <f ca="1">IF(A56+$B$3&lt;=MAX(A:A),E56+IF($B$3&gt;1,SUM(C57:INDEX(C57:C$115,$B$3-1,1)),0),E56)</f>
        <v>648</v>
      </c>
      <c r="G56" s="39">
        <f t="shared" ca="1" si="2"/>
        <v>0</v>
      </c>
      <c r="H56" s="50">
        <f t="shared" si="3"/>
        <v>574</v>
      </c>
      <c r="I56" s="40"/>
    </row>
    <row r="57" spans="1:9" x14ac:dyDescent="0.3">
      <c r="A57" s="39">
        <v>46</v>
      </c>
      <c r="B57" s="40">
        <f t="shared" ca="1" si="4"/>
        <v>148</v>
      </c>
      <c r="C57" s="39" cm="1">
        <f t="array" aca="1" ref="C57" ca="1">IF(A57&lt;=$B$3,0,INDEX(G$12:G56,$A57-$B$3,1))</f>
        <v>500</v>
      </c>
      <c r="D57" s="39">
        <f t="shared" ca="1" si="0"/>
        <v>145</v>
      </c>
      <c r="E57" s="40">
        <f t="shared" ca="1" si="1"/>
        <v>503</v>
      </c>
      <c r="F57" s="40">
        <f ca="1">IF(A57+$B$3&lt;=MAX(A:A),E57+IF($B$3&gt;1,SUM(C58:INDEX(C58:C$115,$B$3-1,1)),0),E57)</f>
        <v>503</v>
      </c>
      <c r="G57" s="39">
        <f t="shared" ca="1" si="2"/>
        <v>500</v>
      </c>
      <c r="H57" s="50">
        <f t="shared" si="3"/>
        <v>574</v>
      </c>
      <c r="I57" s="40"/>
    </row>
    <row r="58" spans="1:9" x14ac:dyDescent="0.3">
      <c r="A58" s="39">
        <v>47</v>
      </c>
      <c r="B58" s="40">
        <f t="shared" ca="1" si="4"/>
        <v>503</v>
      </c>
      <c r="C58" s="39" cm="1">
        <f t="array" aca="1" ref="C58" ca="1">IF(A58&lt;=$B$3,0,INDEX(G$12:G57,$A58-$B$3,1))</f>
        <v>0</v>
      </c>
      <c r="D58" s="39">
        <f t="shared" ca="1" si="0"/>
        <v>91</v>
      </c>
      <c r="E58" s="40">
        <f t="shared" ca="1" si="1"/>
        <v>412</v>
      </c>
      <c r="F58" s="40">
        <f ca="1">IF(A58+$B$3&lt;=MAX(A:A),E58+IF($B$3&gt;1,SUM(C59:INDEX(C59:C$115,$B$3-1,1)),0),E58)</f>
        <v>912</v>
      </c>
      <c r="G58" s="39">
        <f t="shared" ca="1" si="2"/>
        <v>0</v>
      </c>
      <c r="H58" s="50">
        <f t="shared" si="3"/>
        <v>574</v>
      </c>
      <c r="I58" s="40"/>
    </row>
    <row r="59" spans="1:9" x14ac:dyDescent="0.3">
      <c r="A59" s="39">
        <v>48</v>
      </c>
      <c r="B59" s="40">
        <f t="shared" ca="1" si="4"/>
        <v>412</v>
      </c>
      <c r="C59" s="39" cm="1">
        <f t="array" aca="1" ref="C59" ca="1">IF(A59&lt;=$B$3,0,INDEX(G$12:G58,$A59-$B$3,1))</f>
        <v>0</v>
      </c>
      <c r="D59" s="39">
        <f t="shared" ca="1" si="0"/>
        <v>88</v>
      </c>
      <c r="E59" s="40">
        <f t="shared" ca="1" si="1"/>
        <v>324</v>
      </c>
      <c r="F59" s="40">
        <f ca="1">IF(A59+$B$3&lt;=MAX(A:A),E59+IF($B$3&gt;1,SUM(C60:INDEX(C60:C$115,$B$3-1,1)),0),E59)</f>
        <v>824</v>
      </c>
      <c r="G59" s="39">
        <f t="shared" ca="1" si="2"/>
        <v>0</v>
      </c>
      <c r="H59" s="50">
        <f t="shared" si="3"/>
        <v>574</v>
      </c>
      <c r="I59" s="40"/>
    </row>
    <row r="60" spans="1:9" x14ac:dyDescent="0.3">
      <c r="A60" s="39">
        <v>49</v>
      </c>
      <c r="B60" s="40">
        <f t="shared" ca="1" si="4"/>
        <v>324</v>
      </c>
      <c r="C60" s="39" cm="1">
        <f t="array" aca="1" ref="C60" ca="1">IF(A60&lt;=$B$3,0,INDEX(G$12:G59,$A60-$B$3,1))</f>
        <v>0</v>
      </c>
      <c r="D60" s="39">
        <f t="shared" ca="1" si="0"/>
        <v>94</v>
      </c>
      <c r="E60" s="40">
        <f t="shared" ca="1" si="1"/>
        <v>230</v>
      </c>
      <c r="F60" s="40">
        <f ca="1">IF(A60+$B$3&lt;=MAX(A:A),E60+IF($B$3&gt;1,SUM(C61:INDEX(C61:C$115,$B$3-1,1)),0),E60)</f>
        <v>730</v>
      </c>
      <c r="G60" s="39">
        <f t="shared" ca="1" si="2"/>
        <v>0</v>
      </c>
      <c r="H60" s="50">
        <f t="shared" si="3"/>
        <v>574</v>
      </c>
      <c r="I60" s="40"/>
    </row>
    <row r="61" spans="1:9" x14ac:dyDescent="0.3">
      <c r="A61" s="39">
        <v>50</v>
      </c>
      <c r="B61" s="40">
        <f t="shared" ca="1" si="4"/>
        <v>230</v>
      </c>
      <c r="C61" s="39" cm="1">
        <f t="array" aca="1" ref="C61" ca="1">IF(A61&lt;=$B$3,0,INDEX(G$12:G60,$A61-$B$3,1))</f>
        <v>0</v>
      </c>
      <c r="D61" s="39">
        <f t="shared" ca="1" si="0"/>
        <v>78</v>
      </c>
      <c r="E61" s="40">
        <f t="shared" ca="1" si="1"/>
        <v>152</v>
      </c>
      <c r="F61" s="40">
        <f ca="1">IF(A61+$B$3&lt;=MAX(A:A),E61+IF($B$3&gt;1,SUM(C62:INDEX(C62:C$115,$B$3-1,1)),0),E61)</f>
        <v>652</v>
      </c>
      <c r="G61" s="39">
        <f t="shared" ca="1" si="2"/>
        <v>0</v>
      </c>
      <c r="H61" s="50">
        <f t="shared" si="3"/>
        <v>574</v>
      </c>
      <c r="I61" s="40"/>
    </row>
    <row r="62" spans="1:9" x14ac:dyDescent="0.3">
      <c r="A62" s="39">
        <v>51</v>
      </c>
      <c r="B62" s="40">
        <f t="shared" ref="B62:B63" ca="1" si="5">E61</f>
        <v>152</v>
      </c>
      <c r="C62" s="39" cm="1">
        <f t="array" aca="1" ref="C62" ca="1">IF(A62&lt;=$B$3,0,INDEX(G$12:G61,$A62-$B$3,1))</f>
        <v>500</v>
      </c>
      <c r="D62" s="39">
        <f t="shared" ca="1" si="0"/>
        <v>112</v>
      </c>
      <c r="E62" s="40">
        <f t="shared" ca="1" si="1"/>
        <v>540</v>
      </c>
      <c r="F62" s="40">
        <f ca="1">IF(A62+$B$3&lt;=MAX(A:A),E62+IF($B$3&gt;1,SUM(C63:INDEX(C63:C$115,$B$3-1,1)),0),E62)</f>
        <v>540</v>
      </c>
      <c r="G62" s="39">
        <f t="shared" ca="1" si="2"/>
        <v>500</v>
      </c>
      <c r="H62" s="50">
        <f t="shared" si="3"/>
        <v>574</v>
      </c>
      <c r="I62" s="40"/>
    </row>
    <row r="63" spans="1:9" x14ac:dyDescent="0.3">
      <c r="A63" s="39">
        <v>52</v>
      </c>
      <c r="B63" s="40">
        <f t="shared" ca="1" si="5"/>
        <v>540</v>
      </c>
      <c r="C63" s="39" cm="1">
        <f t="array" aca="1" ref="C63" ca="1">IF(A63&lt;=$B$3,0,INDEX(G$12:G62,$A63-$B$3,1))</f>
        <v>0</v>
      </c>
      <c r="D63" s="39">
        <f t="shared" ca="1" si="0"/>
        <v>93</v>
      </c>
      <c r="E63" s="40">
        <f t="shared" ca="1" si="1"/>
        <v>447</v>
      </c>
      <c r="F63" s="40">
        <f ca="1">IF(A63+$B$3&lt;=MAX(A:A),E63+IF($B$3&gt;1,SUM(C64:INDEX(C64:C$115,$B$3-1,1)),0),E63)</f>
        <v>947</v>
      </c>
      <c r="G63" s="39">
        <f t="shared" ca="1" si="2"/>
        <v>0</v>
      </c>
      <c r="H63" s="50">
        <f t="shared" si="3"/>
        <v>574</v>
      </c>
      <c r="I63" s="40"/>
    </row>
    <row r="64" spans="1:9" x14ac:dyDescent="0.3">
      <c r="A64" s="39">
        <v>53</v>
      </c>
      <c r="B64" s="40">
        <f t="shared" ref="B64:B113" ca="1" si="6">E63</f>
        <v>447</v>
      </c>
      <c r="C64" s="39" cm="1">
        <f t="array" aca="1" ref="C64" ca="1">IF(A64&lt;=$B$3,0,INDEX(G$12:G63,$A64-$B$3,1))</f>
        <v>0</v>
      </c>
      <c r="D64" s="39">
        <f t="shared" ca="1" si="0"/>
        <v>126</v>
      </c>
      <c r="E64" s="40">
        <f t="shared" ref="E64:E113" ca="1" si="7">B64+C64-D64</f>
        <v>321</v>
      </c>
      <c r="F64" s="40">
        <f ca="1">IF(A64+$B$3&lt;=MAX(A:A),E64+IF($B$3&gt;1,SUM(C65:INDEX(C65:C$115,$B$3-1,1)),0),E64)</f>
        <v>821</v>
      </c>
      <c r="G64" s="39">
        <f t="shared" ca="1" si="2"/>
        <v>0</v>
      </c>
    </row>
    <row r="65" spans="1:7" x14ac:dyDescent="0.3">
      <c r="A65" s="39">
        <v>54</v>
      </c>
      <c r="B65" s="40">
        <f t="shared" ca="1" si="6"/>
        <v>321</v>
      </c>
      <c r="C65" s="39" cm="1">
        <f t="array" aca="1" ref="C65" ca="1">IF(A65&lt;=$B$3,0,INDEX(G$12:G64,$A65-$B$3,1))</f>
        <v>0</v>
      </c>
      <c r="D65" s="39">
        <f t="shared" ca="1" si="0"/>
        <v>92</v>
      </c>
      <c r="E65" s="40">
        <f t="shared" ca="1" si="7"/>
        <v>229</v>
      </c>
      <c r="F65" s="40">
        <f ca="1">IF(A65+$B$3&lt;=MAX(A:A),E65+IF($B$3&gt;1,SUM(C66:INDEX(C66:C$115,$B$3-1,1)),0),E65)</f>
        <v>729</v>
      </c>
      <c r="G65" s="39">
        <f t="shared" ca="1" si="2"/>
        <v>0</v>
      </c>
    </row>
    <row r="66" spans="1:7" x14ac:dyDescent="0.3">
      <c r="A66" s="39">
        <v>55</v>
      </c>
      <c r="B66" s="40">
        <f t="shared" ca="1" si="6"/>
        <v>229</v>
      </c>
      <c r="C66" s="39" cm="1">
        <f t="array" aca="1" ref="C66" ca="1">IF(A66&lt;=$B$3,0,INDEX(G$12:G65,$A66-$B$3,1))</f>
        <v>0</v>
      </c>
      <c r="D66" s="39">
        <f t="shared" ca="1" si="0"/>
        <v>110</v>
      </c>
      <c r="E66" s="40">
        <f t="shared" ca="1" si="7"/>
        <v>119</v>
      </c>
      <c r="F66" s="40">
        <f ca="1">IF(A66+$B$3&lt;=MAX(A:A),E66+IF($B$3&gt;1,SUM(C67:INDEX(C67:C$115,$B$3-1,1)),0),E66)</f>
        <v>619</v>
      </c>
      <c r="G66" s="39">
        <f t="shared" ca="1" si="2"/>
        <v>0</v>
      </c>
    </row>
    <row r="67" spans="1:7" x14ac:dyDescent="0.3">
      <c r="A67" s="39">
        <v>56</v>
      </c>
      <c r="B67" s="40">
        <f t="shared" ca="1" si="6"/>
        <v>119</v>
      </c>
      <c r="C67" s="39" cm="1">
        <f t="array" aca="1" ref="C67" ca="1">IF(A67&lt;=$B$3,0,INDEX(G$12:G66,$A67-$B$3,1))</f>
        <v>500</v>
      </c>
      <c r="D67" s="39">
        <f t="shared" ca="1" si="0"/>
        <v>120</v>
      </c>
      <c r="E67" s="40">
        <f t="shared" ca="1" si="7"/>
        <v>499</v>
      </c>
      <c r="F67" s="40">
        <f ca="1">IF(A67+$B$3&lt;=MAX(A:A),E67+IF($B$3&gt;1,SUM(C68:INDEX(C68:C$115,$B$3-1,1)),0),E67)</f>
        <v>499</v>
      </c>
      <c r="G67" s="39">
        <f t="shared" ca="1" si="2"/>
        <v>500</v>
      </c>
    </row>
    <row r="68" spans="1:7" x14ac:dyDescent="0.3">
      <c r="A68" s="39">
        <v>57</v>
      </c>
      <c r="B68" s="40">
        <f t="shared" ca="1" si="6"/>
        <v>499</v>
      </c>
      <c r="C68" s="39" cm="1">
        <f t="array" aca="1" ref="C68" ca="1">IF(A68&lt;=$B$3,0,INDEX(G$12:G67,$A68-$B$3,1))</f>
        <v>0</v>
      </c>
      <c r="D68" s="39">
        <f t="shared" ca="1" si="0"/>
        <v>87</v>
      </c>
      <c r="E68" s="40">
        <f t="shared" ca="1" si="7"/>
        <v>412</v>
      </c>
      <c r="F68" s="40">
        <f ca="1">IF(A68+$B$3&lt;=MAX(A:A),E68+IF($B$3&gt;1,SUM(C69:INDEX(C69:C$115,$B$3-1,1)),0),E68)</f>
        <v>912</v>
      </c>
      <c r="G68" s="39">
        <f t="shared" ca="1" si="2"/>
        <v>0</v>
      </c>
    </row>
    <row r="69" spans="1:7" x14ac:dyDescent="0.3">
      <c r="A69" s="39">
        <v>58</v>
      </c>
      <c r="B69" s="40">
        <f t="shared" ca="1" si="6"/>
        <v>412</v>
      </c>
      <c r="C69" s="39" cm="1">
        <f t="array" aca="1" ref="C69" ca="1">IF(A69&lt;=$B$3,0,INDEX(G$12:G68,$A69-$B$3,1))</f>
        <v>0</v>
      </c>
      <c r="D69" s="39">
        <f t="shared" ca="1" si="0"/>
        <v>137</v>
      </c>
      <c r="E69" s="40">
        <f t="shared" ca="1" si="7"/>
        <v>275</v>
      </c>
      <c r="F69" s="40">
        <f ca="1">IF(A69+$B$3&lt;=MAX(A:A),E69+IF($B$3&gt;1,SUM(C70:INDEX(C70:C$115,$B$3-1,1)),0),E69)</f>
        <v>775</v>
      </c>
      <c r="G69" s="39">
        <f t="shared" ca="1" si="2"/>
        <v>0</v>
      </c>
    </row>
    <row r="70" spans="1:7" x14ac:dyDescent="0.3">
      <c r="A70" s="39">
        <v>59</v>
      </c>
      <c r="B70" s="40">
        <f t="shared" ca="1" si="6"/>
        <v>275</v>
      </c>
      <c r="C70" s="39" cm="1">
        <f t="array" aca="1" ref="C70" ca="1">IF(A70&lt;=$B$3,0,INDEX(G$12:G69,$A70-$B$3,1))</f>
        <v>0</v>
      </c>
      <c r="D70" s="39">
        <f t="shared" ca="1" si="0"/>
        <v>107</v>
      </c>
      <c r="E70" s="40">
        <f t="shared" ca="1" si="7"/>
        <v>168</v>
      </c>
      <c r="F70" s="40">
        <f ca="1">IF(A70+$B$3&lt;=MAX(A:A),E70+IF($B$3&gt;1,SUM(C71:INDEX(C71:C$115,$B$3-1,1)),0),E70)</f>
        <v>668</v>
      </c>
      <c r="G70" s="39">
        <f t="shared" ca="1" si="2"/>
        <v>0</v>
      </c>
    </row>
    <row r="71" spans="1:7" x14ac:dyDescent="0.3">
      <c r="A71" s="39">
        <v>60</v>
      </c>
      <c r="B71" s="40">
        <f t="shared" ca="1" si="6"/>
        <v>168</v>
      </c>
      <c r="C71" s="39" cm="1">
        <f t="array" aca="1" ref="C71" ca="1">IF(A71&lt;=$B$3,0,INDEX(G$12:G70,$A71-$B$3,1))</f>
        <v>0</v>
      </c>
      <c r="D71" s="39">
        <f t="shared" ca="1" si="0"/>
        <v>114</v>
      </c>
      <c r="E71" s="40">
        <f t="shared" ca="1" si="7"/>
        <v>54</v>
      </c>
      <c r="F71" s="40">
        <f ca="1">IF(A71+$B$3&lt;=MAX(A:A),E71+IF($B$3&gt;1,SUM(C72:INDEX(C72:C$115,$B$3-1,1)),0),E71)</f>
        <v>554</v>
      </c>
      <c r="G71" s="39">
        <f t="shared" ca="1" si="2"/>
        <v>500</v>
      </c>
    </row>
    <row r="72" spans="1:7" x14ac:dyDescent="0.3">
      <c r="A72" s="39">
        <v>61</v>
      </c>
      <c r="B72" s="40">
        <f t="shared" ca="1" si="6"/>
        <v>54</v>
      </c>
      <c r="C72" s="39" cm="1">
        <f t="array" aca="1" ref="C72" ca="1">IF(A72&lt;=$B$3,0,INDEX(G$12:G71,$A72-$B$3,1))</f>
        <v>500</v>
      </c>
      <c r="D72" s="39">
        <f t="shared" ca="1" si="0"/>
        <v>104</v>
      </c>
      <c r="E72" s="40">
        <f t="shared" ca="1" si="7"/>
        <v>450</v>
      </c>
      <c r="F72" s="40">
        <f ca="1">IF(A72+$B$3&lt;=MAX(A:A),E72+IF($B$3&gt;1,SUM(C73:INDEX(C73:C$115,$B$3-1,1)),0),E72)</f>
        <v>950</v>
      </c>
      <c r="G72" s="39">
        <f t="shared" ca="1" si="2"/>
        <v>0</v>
      </c>
    </row>
    <row r="73" spans="1:7" x14ac:dyDescent="0.3">
      <c r="A73" s="39">
        <v>62</v>
      </c>
      <c r="B73" s="40">
        <f t="shared" ca="1" si="6"/>
        <v>450</v>
      </c>
      <c r="C73" s="39" cm="1">
        <f t="array" aca="1" ref="C73" ca="1">IF(A73&lt;=$B$3,0,INDEX(G$12:G72,$A73-$B$3,1))</f>
        <v>0</v>
      </c>
      <c r="D73" s="39">
        <f t="shared" ca="1" si="0"/>
        <v>104</v>
      </c>
      <c r="E73" s="40">
        <f t="shared" ca="1" si="7"/>
        <v>346</v>
      </c>
      <c r="F73" s="40">
        <f ca="1">IF(A73+$B$3&lt;=MAX(A:A),E73+IF($B$3&gt;1,SUM(C74:INDEX(C74:C$115,$B$3-1,1)),0),E73)</f>
        <v>846</v>
      </c>
      <c r="G73" s="39">
        <f t="shared" ca="1" si="2"/>
        <v>0</v>
      </c>
    </row>
    <row r="74" spans="1:7" x14ac:dyDescent="0.3">
      <c r="A74" s="39">
        <v>63</v>
      </c>
      <c r="B74" s="40">
        <f t="shared" ca="1" si="6"/>
        <v>346</v>
      </c>
      <c r="C74" s="39" cm="1">
        <f t="array" aca="1" ref="C74" ca="1">IF(A74&lt;=$B$3,0,INDEX(G$12:G73,$A74-$B$3,1))</f>
        <v>0</v>
      </c>
      <c r="D74" s="39">
        <f t="shared" ca="1" si="0"/>
        <v>88</v>
      </c>
      <c r="E74" s="40">
        <f t="shared" ca="1" si="7"/>
        <v>258</v>
      </c>
      <c r="F74" s="40">
        <f ca="1">IF(A74+$B$3&lt;=MAX(A:A),E74+IF($B$3&gt;1,SUM(C75:INDEX(C75:C$115,$B$3-1,1)),0),E74)</f>
        <v>758</v>
      </c>
      <c r="G74" s="39">
        <f t="shared" ca="1" si="2"/>
        <v>0</v>
      </c>
    </row>
    <row r="75" spans="1:7" x14ac:dyDescent="0.3">
      <c r="A75" s="39">
        <v>64</v>
      </c>
      <c r="B75" s="40">
        <f t="shared" ca="1" si="6"/>
        <v>258</v>
      </c>
      <c r="C75" s="39" cm="1">
        <f t="array" aca="1" ref="C75" ca="1">IF(A75&lt;=$B$3,0,INDEX(G$12:G74,$A75-$B$3,1))</f>
        <v>0</v>
      </c>
      <c r="D75" s="39">
        <f t="shared" ca="1" si="0"/>
        <v>136</v>
      </c>
      <c r="E75" s="40">
        <f t="shared" ca="1" si="7"/>
        <v>122</v>
      </c>
      <c r="F75" s="40">
        <f ca="1">IF(A75+$B$3&lt;=MAX(A:A),E75+IF($B$3&gt;1,SUM(C76:INDEX(C76:C$115,$B$3-1,1)),0),E75)</f>
        <v>622</v>
      </c>
      <c r="G75" s="39">
        <f t="shared" ca="1" si="2"/>
        <v>0</v>
      </c>
    </row>
    <row r="76" spans="1:7" x14ac:dyDescent="0.3">
      <c r="A76" s="39">
        <v>65</v>
      </c>
      <c r="B76" s="40">
        <f t="shared" ca="1" si="6"/>
        <v>122</v>
      </c>
      <c r="C76" s="39" cm="1">
        <f t="array" aca="1" ref="C76" ca="1">IF(A76&lt;=$B$3,0,INDEX(G$12:G75,$A76-$B$3,1))</f>
        <v>500</v>
      </c>
      <c r="D76" s="39">
        <f t="shared" ca="1" si="0"/>
        <v>110</v>
      </c>
      <c r="E76" s="40">
        <f t="shared" ca="1" si="7"/>
        <v>512</v>
      </c>
      <c r="F76" s="40">
        <f ca="1">IF(A76+$B$3&lt;=MAX(A:A),E76+IF($B$3&gt;1,SUM(C77:INDEX(C77:C$115,$B$3-1,1)),0),E76)</f>
        <v>512</v>
      </c>
      <c r="G76" s="39">
        <f t="shared" ca="1" si="2"/>
        <v>500</v>
      </c>
    </row>
    <row r="77" spans="1:7" x14ac:dyDescent="0.3">
      <c r="A77" s="39">
        <v>66</v>
      </c>
      <c r="B77" s="40">
        <f t="shared" ca="1" si="6"/>
        <v>512</v>
      </c>
      <c r="C77" s="39" cm="1">
        <f t="array" aca="1" ref="C77" ca="1">IF(A77&lt;=$B$3,0,INDEX(G$12:G76,$A77-$B$3,1))</f>
        <v>0</v>
      </c>
      <c r="D77" s="39">
        <f t="shared" ca="1" si="0"/>
        <v>140</v>
      </c>
      <c r="E77" s="40">
        <f t="shared" ca="1" si="7"/>
        <v>372</v>
      </c>
      <c r="F77" s="40">
        <f ca="1">IF(A77+$B$3&lt;=MAX(A:A),E77+IF($B$3&gt;1,SUM(C78:INDEX(C78:C$115,$B$3-1,1)),0),E77)</f>
        <v>872</v>
      </c>
      <c r="G77" s="39">
        <f t="shared" ref="G77:G115" ca="1" si="8">IF(AND(F77&lt;=$B$7,A77+$B$3&lt;=MAX(A:A)),$B$8,0)</f>
        <v>0</v>
      </c>
    </row>
    <row r="78" spans="1:7" x14ac:dyDescent="0.3">
      <c r="A78" s="39">
        <v>67</v>
      </c>
      <c r="B78" s="40">
        <f t="shared" ca="1" si="6"/>
        <v>372</v>
      </c>
      <c r="C78" s="39" cm="1">
        <f t="array" aca="1" ref="C78" ca="1">IF(A78&lt;=$B$3,0,INDEX(G$12:G77,$A78-$B$3,1))</f>
        <v>0</v>
      </c>
      <c r="D78" s="39">
        <f t="shared" ca="1" si="0"/>
        <v>103</v>
      </c>
      <c r="E78" s="40">
        <f t="shared" ca="1" si="7"/>
        <v>269</v>
      </c>
      <c r="F78" s="40">
        <f ca="1">IF(A78+$B$3&lt;=MAX(A:A),E78+IF($B$3&gt;1,SUM(C79:INDEX(C79:C$115,$B$3-1,1)),0),E78)</f>
        <v>769</v>
      </c>
      <c r="G78" s="39">
        <f t="shared" ca="1" si="8"/>
        <v>0</v>
      </c>
    </row>
    <row r="79" spans="1:7" x14ac:dyDescent="0.3">
      <c r="A79" s="39">
        <v>68</v>
      </c>
      <c r="B79" s="40">
        <f t="shared" ca="1" si="6"/>
        <v>269</v>
      </c>
      <c r="C79" s="39" cm="1">
        <f t="array" aca="1" ref="C79" ca="1">IF(A79&lt;=$B$3,0,INDEX(G$12:G78,$A79-$B$3,1))</f>
        <v>0</v>
      </c>
      <c r="D79" s="39">
        <f t="shared" ca="1" si="0"/>
        <v>117</v>
      </c>
      <c r="E79" s="40">
        <f t="shared" ca="1" si="7"/>
        <v>152</v>
      </c>
      <c r="F79" s="40">
        <f ca="1">IF(A79+$B$3&lt;=MAX(A:A),E79+IF($B$3&gt;1,SUM(C80:INDEX(C80:C$115,$B$3-1,1)),0),E79)</f>
        <v>652</v>
      </c>
      <c r="G79" s="39">
        <f t="shared" ca="1" si="8"/>
        <v>0</v>
      </c>
    </row>
    <row r="80" spans="1:7" x14ac:dyDescent="0.3">
      <c r="A80" s="39">
        <v>69</v>
      </c>
      <c r="B80" s="40">
        <f t="shared" ca="1" si="6"/>
        <v>152</v>
      </c>
      <c r="C80" s="39" cm="1">
        <f t="array" aca="1" ref="C80" ca="1">IF(A80&lt;=$B$3,0,INDEX(G$12:G79,$A80-$B$3,1))</f>
        <v>0</v>
      </c>
      <c r="D80" s="39">
        <f t="shared" ca="1" si="0"/>
        <v>154</v>
      </c>
      <c r="E80" s="40">
        <f t="shared" ca="1" si="7"/>
        <v>-2</v>
      </c>
      <c r="F80" s="40">
        <f ca="1">IF(A80+$B$3&lt;=MAX(A:A),E80+IF($B$3&gt;1,SUM(C81:INDEX(C81:C$115,$B$3-1,1)),0),E80)</f>
        <v>498</v>
      </c>
      <c r="G80" s="39">
        <f t="shared" ca="1" si="8"/>
        <v>500</v>
      </c>
    </row>
    <row r="81" spans="1:7" x14ac:dyDescent="0.3">
      <c r="A81" s="39">
        <v>70</v>
      </c>
      <c r="B81" s="40">
        <f t="shared" ca="1" si="6"/>
        <v>-2</v>
      </c>
      <c r="C81" s="39" cm="1">
        <f t="array" aca="1" ref="C81" ca="1">IF(A81&lt;=$B$3,0,INDEX(G$12:G80,$A81-$B$3,1))</f>
        <v>500</v>
      </c>
      <c r="D81" s="39">
        <f t="shared" ca="1" si="0"/>
        <v>108</v>
      </c>
      <c r="E81" s="40">
        <f t="shared" ca="1" si="7"/>
        <v>390</v>
      </c>
      <c r="F81" s="40">
        <f ca="1">IF(A81+$B$3&lt;=MAX(A:A),E81+IF($B$3&gt;1,SUM(C82:INDEX(C82:C$115,$B$3-1,1)),0),E81)</f>
        <v>890</v>
      </c>
      <c r="G81" s="39">
        <f t="shared" ca="1" si="8"/>
        <v>0</v>
      </c>
    </row>
    <row r="82" spans="1:7" x14ac:dyDescent="0.3">
      <c r="A82" s="39">
        <v>71</v>
      </c>
      <c r="B82" s="40">
        <f t="shared" ca="1" si="6"/>
        <v>390</v>
      </c>
      <c r="C82" s="39" cm="1">
        <f t="array" aca="1" ref="C82" ca="1">IF(A82&lt;=$B$3,0,INDEX(G$12:G81,$A82-$B$3,1))</f>
        <v>0</v>
      </c>
      <c r="D82" s="39">
        <f t="shared" ca="1" si="0"/>
        <v>101</v>
      </c>
      <c r="E82" s="40">
        <f t="shared" ca="1" si="7"/>
        <v>289</v>
      </c>
      <c r="F82" s="40">
        <f ca="1">IF(A82+$B$3&lt;=MAX(A:A),E82+IF($B$3&gt;1,SUM(C83:INDEX(C83:C$115,$B$3-1,1)),0),E82)</f>
        <v>789</v>
      </c>
      <c r="G82" s="39">
        <f t="shared" ca="1" si="8"/>
        <v>0</v>
      </c>
    </row>
    <row r="83" spans="1:7" x14ac:dyDescent="0.3">
      <c r="A83" s="39">
        <v>72</v>
      </c>
      <c r="B83" s="40">
        <f t="shared" ca="1" si="6"/>
        <v>289</v>
      </c>
      <c r="C83" s="39" cm="1">
        <f t="array" aca="1" ref="C83" ca="1">IF(A83&lt;=$B$3,0,INDEX(G$12:G82,$A83-$B$3,1))</f>
        <v>0</v>
      </c>
      <c r="D83" s="39">
        <f t="shared" ca="1" si="0"/>
        <v>108</v>
      </c>
      <c r="E83" s="40">
        <f t="shared" ca="1" si="7"/>
        <v>181</v>
      </c>
      <c r="F83" s="40">
        <f ca="1">IF(A83+$B$3&lt;=MAX(A:A),E83+IF($B$3&gt;1,SUM(C84:INDEX(C84:C$115,$B$3-1,1)),0),E83)</f>
        <v>681</v>
      </c>
      <c r="G83" s="39">
        <f t="shared" ca="1" si="8"/>
        <v>0</v>
      </c>
    </row>
    <row r="84" spans="1:7" x14ac:dyDescent="0.3">
      <c r="A84" s="39">
        <v>73</v>
      </c>
      <c r="B84" s="40">
        <f t="shared" ca="1" si="6"/>
        <v>181</v>
      </c>
      <c r="C84" s="39" cm="1">
        <f t="array" aca="1" ref="C84" ca="1">IF(A84&lt;=$B$3,0,INDEX(G$12:G83,$A84-$B$3,1))</f>
        <v>0</v>
      </c>
      <c r="D84" s="39">
        <f t="shared" ca="1" si="0"/>
        <v>97</v>
      </c>
      <c r="E84" s="40">
        <f t="shared" ca="1" si="7"/>
        <v>84</v>
      </c>
      <c r="F84" s="40">
        <f ca="1">IF(A84+$B$3&lt;=MAX(A:A),E84+IF($B$3&gt;1,SUM(C85:INDEX(C85:C$115,$B$3-1,1)),0),E84)</f>
        <v>584</v>
      </c>
      <c r="G84" s="39">
        <f t="shared" ca="1" si="8"/>
        <v>0</v>
      </c>
    </row>
    <row r="85" spans="1:7" x14ac:dyDescent="0.3">
      <c r="A85" s="39">
        <v>74</v>
      </c>
      <c r="B85" s="40">
        <f t="shared" ca="1" si="6"/>
        <v>84</v>
      </c>
      <c r="C85" s="39" cm="1">
        <f t="array" aca="1" ref="C85" ca="1">IF(A85&lt;=$B$3,0,INDEX(G$12:G84,$A85-$B$3,1))</f>
        <v>500</v>
      </c>
      <c r="D85" s="39">
        <f t="shared" ca="1" si="0"/>
        <v>114</v>
      </c>
      <c r="E85" s="40">
        <f t="shared" ca="1" si="7"/>
        <v>470</v>
      </c>
      <c r="F85" s="40">
        <f ca="1">IF(A85+$B$3&lt;=MAX(A:A),E85+IF($B$3&gt;1,SUM(C86:INDEX(C86:C$115,$B$3-1,1)),0),E85)</f>
        <v>470</v>
      </c>
      <c r="G85" s="39">
        <f t="shared" ca="1" si="8"/>
        <v>500</v>
      </c>
    </row>
    <row r="86" spans="1:7" x14ac:dyDescent="0.3">
      <c r="A86" s="39">
        <v>75</v>
      </c>
      <c r="B86" s="40">
        <f t="shared" ca="1" si="6"/>
        <v>470</v>
      </c>
      <c r="C86" s="39" cm="1">
        <f t="array" aca="1" ref="C86" ca="1">IF(A86&lt;=$B$3,0,INDEX(G$12:G85,$A86-$B$3,1))</f>
        <v>0</v>
      </c>
      <c r="D86" s="39">
        <f t="shared" ca="1" si="0"/>
        <v>112</v>
      </c>
      <c r="E86" s="40">
        <f t="shared" ca="1" si="7"/>
        <v>358</v>
      </c>
      <c r="F86" s="40">
        <f ca="1">IF(A86+$B$3&lt;=MAX(A:A),E86+IF($B$3&gt;1,SUM(C87:INDEX(C87:C$115,$B$3-1,1)),0),E86)</f>
        <v>858</v>
      </c>
      <c r="G86" s="39">
        <f t="shared" ca="1" si="8"/>
        <v>0</v>
      </c>
    </row>
    <row r="87" spans="1:7" x14ac:dyDescent="0.3">
      <c r="A87" s="39">
        <v>76</v>
      </c>
      <c r="B87" s="40">
        <f t="shared" ca="1" si="6"/>
        <v>358</v>
      </c>
      <c r="C87" s="39" cm="1">
        <f t="array" aca="1" ref="C87" ca="1">IF(A87&lt;=$B$3,0,INDEX(G$12:G86,$A87-$B$3,1))</f>
        <v>0</v>
      </c>
      <c r="D87" s="39">
        <f t="shared" ca="1" si="0"/>
        <v>110</v>
      </c>
      <c r="E87" s="40">
        <f t="shared" ca="1" si="7"/>
        <v>248</v>
      </c>
      <c r="F87" s="40">
        <f ca="1">IF(A87+$B$3&lt;=MAX(A:A),E87+IF($B$3&gt;1,SUM(C88:INDEX(C88:C$115,$B$3-1,1)),0),E87)</f>
        <v>748</v>
      </c>
      <c r="G87" s="39">
        <f t="shared" ca="1" si="8"/>
        <v>0</v>
      </c>
    </row>
    <row r="88" spans="1:7" x14ac:dyDescent="0.3">
      <c r="A88" s="39">
        <v>77</v>
      </c>
      <c r="B88" s="40">
        <f t="shared" ca="1" si="6"/>
        <v>248</v>
      </c>
      <c r="C88" s="39" cm="1">
        <f t="array" aca="1" ref="C88" ca="1">IF(A88&lt;=$B$3,0,INDEX(G$12:G87,$A88-$B$3,1))</f>
        <v>0</v>
      </c>
      <c r="D88" s="39">
        <f t="shared" ca="1" si="0"/>
        <v>87</v>
      </c>
      <c r="E88" s="40">
        <f t="shared" ca="1" si="7"/>
        <v>161</v>
      </c>
      <c r="F88" s="40">
        <f ca="1">IF(A88+$B$3&lt;=MAX(A:A),E88+IF($B$3&gt;1,SUM(C89:INDEX(C89:C$115,$B$3-1,1)),0),E88)</f>
        <v>661</v>
      </c>
      <c r="G88" s="39">
        <f t="shared" ca="1" si="8"/>
        <v>0</v>
      </c>
    </row>
    <row r="89" spans="1:7" x14ac:dyDescent="0.3">
      <c r="A89" s="39">
        <v>78</v>
      </c>
      <c r="B89" s="40">
        <f t="shared" ca="1" si="6"/>
        <v>161</v>
      </c>
      <c r="C89" s="39" cm="1">
        <f t="array" aca="1" ref="C89" ca="1">IF(A89&lt;=$B$3,0,INDEX(G$12:G88,$A89-$B$3,1))</f>
        <v>0</v>
      </c>
      <c r="D89" s="39">
        <f t="shared" ca="1" si="0"/>
        <v>87</v>
      </c>
      <c r="E89" s="40">
        <f t="shared" ca="1" si="7"/>
        <v>74</v>
      </c>
      <c r="F89" s="40">
        <f ca="1">IF(A89+$B$3&lt;=MAX(A:A),E89+IF($B$3&gt;1,SUM(C90:INDEX(C90:C$115,$B$3-1,1)),0),E89)</f>
        <v>574</v>
      </c>
      <c r="G89" s="39">
        <f t="shared" ca="1" si="8"/>
        <v>500</v>
      </c>
    </row>
    <row r="90" spans="1:7" x14ac:dyDescent="0.3">
      <c r="A90" s="39">
        <v>79</v>
      </c>
      <c r="B90" s="40">
        <f t="shared" ca="1" si="6"/>
        <v>74</v>
      </c>
      <c r="C90" s="39" cm="1">
        <f t="array" aca="1" ref="C90" ca="1">IF(A90&lt;=$B$3,0,INDEX(G$12:G89,$A90-$B$3,1))</f>
        <v>500</v>
      </c>
      <c r="D90" s="39">
        <f t="shared" ca="1" si="0"/>
        <v>125</v>
      </c>
      <c r="E90" s="40">
        <f t="shared" ca="1" si="7"/>
        <v>449</v>
      </c>
      <c r="F90" s="40">
        <f ca="1">IF(A90+$B$3&lt;=MAX(A:A),E90+IF($B$3&gt;1,SUM(C91:INDEX(C91:C$115,$B$3-1,1)),0),E90)</f>
        <v>949</v>
      </c>
      <c r="G90" s="39">
        <f t="shared" ca="1" si="8"/>
        <v>0</v>
      </c>
    </row>
    <row r="91" spans="1:7" x14ac:dyDescent="0.3">
      <c r="A91" s="39">
        <v>80</v>
      </c>
      <c r="B91" s="40">
        <f t="shared" ca="1" si="6"/>
        <v>449</v>
      </c>
      <c r="C91" s="39" cm="1">
        <f t="array" aca="1" ref="C91" ca="1">IF(A91&lt;=$B$3,0,INDEX(G$12:G90,$A91-$B$3,1))</f>
        <v>0</v>
      </c>
      <c r="D91" s="39">
        <f t="shared" ca="1" si="0"/>
        <v>76</v>
      </c>
      <c r="E91" s="40">
        <f t="shared" ca="1" si="7"/>
        <v>373</v>
      </c>
      <c r="F91" s="40">
        <f ca="1">IF(A91+$B$3&lt;=MAX(A:A),E91+IF($B$3&gt;1,SUM(C92:INDEX(C92:C$115,$B$3-1,1)),0),E91)</f>
        <v>873</v>
      </c>
      <c r="G91" s="39">
        <f t="shared" ca="1" si="8"/>
        <v>0</v>
      </c>
    </row>
    <row r="92" spans="1:7" x14ac:dyDescent="0.3">
      <c r="A92" s="39">
        <v>81</v>
      </c>
      <c r="B92" s="40">
        <f t="shared" ca="1" si="6"/>
        <v>373</v>
      </c>
      <c r="C92" s="39" cm="1">
        <f t="array" aca="1" ref="C92" ca="1">IF(A92&lt;=$B$3,0,INDEX(G$12:G91,$A92-$B$3,1))</f>
        <v>0</v>
      </c>
      <c r="D92" s="39">
        <f t="shared" ca="1" si="0"/>
        <v>124</v>
      </c>
      <c r="E92" s="40">
        <f t="shared" ca="1" si="7"/>
        <v>249</v>
      </c>
      <c r="F92" s="40">
        <f ca="1">IF(A92+$B$3&lt;=MAX(A:A),E92+IF($B$3&gt;1,SUM(C93:INDEX(C93:C$115,$B$3-1,1)),0),E92)</f>
        <v>749</v>
      </c>
      <c r="G92" s="39">
        <f t="shared" ca="1" si="8"/>
        <v>0</v>
      </c>
    </row>
    <row r="93" spans="1:7" x14ac:dyDescent="0.3">
      <c r="A93" s="39">
        <v>82</v>
      </c>
      <c r="B93" s="40">
        <f t="shared" ca="1" si="6"/>
        <v>249</v>
      </c>
      <c r="C93" s="39" cm="1">
        <f t="array" aca="1" ref="C93" ca="1">IF(A93&lt;=$B$3,0,INDEX(G$12:G92,$A93-$B$3,1))</f>
        <v>0</v>
      </c>
      <c r="D93" s="39">
        <f t="shared" ca="1" si="0"/>
        <v>122</v>
      </c>
      <c r="E93" s="40">
        <f t="shared" ca="1" si="7"/>
        <v>127</v>
      </c>
      <c r="F93" s="40">
        <f ca="1">IF(A93+$B$3&lt;=MAX(A:A),E93+IF($B$3&gt;1,SUM(C94:INDEX(C94:C$115,$B$3-1,1)),0),E93)</f>
        <v>627</v>
      </c>
      <c r="G93" s="39">
        <f t="shared" ca="1" si="8"/>
        <v>0</v>
      </c>
    </row>
    <row r="94" spans="1:7" x14ac:dyDescent="0.3">
      <c r="A94" s="39">
        <v>83</v>
      </c>
      <c r="B94" s="40">
        <f t="shared" ca="1" si="6"/>
        <v>127</v>
      </c>
      <c r="C94" s="39" cm="1">
        <f t="array" aca="1" ref="C94" ca="1">IF(A94&lt;=$B$3,0,INDEX(G$12:G93,$A94-$B$3,1))</f>
        <v>500</v>
      </c>
      <c r="D94" s="39">
        <f t="shared" ca="1" si="0"/>
        <v>105</v>
      </c>
      <c r="E94" s="40">
        <f t="shared" ca="1" si="7"/>
        <v>522</v>
      </c>
      <c r="F94" s="40">
        <f ca="1">IF(A94+$B$3&lt;=MAX(A:A),E94+IF($B$3&gt;1,SUM(C95:INDEX(C95:C$115,$B$3-1,1)),0),E94)</f>
        <v>522</v>
      </c>
      <c r="G94" s="39">
        <f t="shared" ca="1" si="8"/>
        <v>500</v>
      </c>
    </row>
    <row r="95" spans="1:7" x14ac:dyDescent="0.3">
      <c r="A95" s="39">
        <v>84</v>
      </c>
      <c r="B95" s="40">
        <f t="shared" ca="1" si="6"/>
        <v>522</v>
      </c>
      <c r="C95" s="39" cm="1">
        <f t="array" aca="1" ref="C95" ca="1">IF(A95&lt;=$B$3,0,INDEX(G$12:G94,$A95-$B$3,1))</f>
        <v>0</v>
      </c>
      <c r="D95" s="39">
        <f t="shared" ca="1" si="0"/>
        <v>95</v>
      </c>
      <c r="E95" s="40">
        <f t="shared" ca="1" si="7"/>
        <v>427</v>
      </c>
      <c r="F95" s="40">
        <f ca="1">IF(A95+$B$3&lt;=MAX(A:A),E95+IF($B$3&gt;1,SUM(C96:INDEX(C96:C$115,$B$3-1,1)),0),E95)</f>
        <v>927</v>
      </c>
      <c r="G95" s="39">
        <f t="shared" ca="1" si="8"/>
        <v>0</v>
      </c>
    </row>
    <row r="96" spans="1:7" x14ac:dyDescent="0.3">
      <c r="A96" s="39">
        <v>85</v>
      </c>
      <c r="B96" s="40">
        <f t="shared" ca="1" si="6"/>
        <v>427</v>
      </c>
      <c r="C96" s="39" cm="1">
        <f t="array" aca="1" ref="C96" ca="1">IF(A96&lt;=$B$3,0,INDEX(G$12:G95,$A96-$B$3,1))</f>
        <v>0</v>
      </c>
      <c r="D96" s="39">
        <f t="shared" ca="1" si="0"/>
        <v>99</v>
      </c>
      <c r="E96" s="40">
        <f t="shared" ca="1" si="7"/>
        <v>328</v>
      </c>
      <c r="F96" s="40">
        <f ca="1">IF(A96+$B$3&lt;=MAX(A:A),E96+IF($B$3&gt;1,SUM(C97:INDEX(C97:C$115,$B$3-1,1)),0),E96)</f>
        <v>828</v>
      </c>
      <c r="G96" s="39">
        <f t="shared" ca="1" si="8"/>
        <v>0</v>
      </c>
    </row>
    <row r="97" spans="1:7" x14ac:dyDescent="0.3">
      <c r="A97" s="39">
        <v>86</v>
      </c>
      <c r="B97" s="40">
        <f t="shared" ca="1" si="6"/>
        <v>328</v>
      </c>
      <c r="C97" s="39" cm="1">
        <f t="array" aca="1" ref="C97" ca="1">IF(A97&lt;=$B$3,0,INDEX(G$12:G96,$A97-$B$3,1))</f>
        <v>0</v>
      </c>
      <c r="D97" s="39">
        <f t="shared" ca="1" si="0"/>
        <v>89</v>
      </c>
      <c r="E97" s="40">
        <f t="shared" ca="1" si="7"/>
        <v>239</v>
      </c>
      <c r="F97" s="40">
        <f ca="1">IF(A97+$B$3&lt;=MAX(A:A),E97+IF($B$3&gt;1,SUM(C98:INDEX(C98:C$115,$B$3-1,1)),0),E97)</f>
        <v>739</v>
      </c>
      <c r="G97" s="39">
        <f t="shared" ca="1" si="8"/>
        <v>0</v>
      </c>
    </row>
    <row r="98" spans="1:7" x14ac:dyDescent="0.3">
      <c r="A98" s="39">
        <v>87</v>
      </c>
      <c r="B98" s="40">
        <f t="shared" ca="1" si="6"/>
        <v>239</v>
      </c>
      <c r="C98" s="39" cm="1">
        <f t="array" aca="1" ref="C98" ca="1">IF(A98&lt;=$B$3,0,INDEX(G$12:G97,$A98-$B$3,1))</f>
        <v>0</v>
      </c>
      <c r="D98" s="39">
        <f t="shared" ca="1" si="0"/>
        <v>95</v>
      </c>
      <c r="E98" s="40">
        <f t="shared" ca="1" si="7"/>
        <v>144</v>
      </c>
      <c r="F98" s="40">
        <f ca="1">IF(A98+$B$3&lt;=MAX(A:A),E98+IF($B$3&gt;1,SUM(C99:INDEX(C99:C$115,$B$3-1,1)),0),E98)</f>
        <v>644</v>
      </c>
      <c r="G98" s="39">
        <f t="shared" ca="1" si="8"/>
        <v>0</v>
      </c>
    </row>
    <row r="99" spans="1:7" x14ac:dyDescent="0.3">
      <c r="A99" s="39">
        <v>88</v>
      </c>
      <c r="B99" s="40">
        <f t="shared" ca="1" si="6"/>
        <v>144</v>
      </c>
      <c r="C99" s="39" cm="1">
        <f t="array" aca="1" ref="C99" ca="1">IF(A99&lt;=$B$3,0,INDEX(G$12:G98,$A99-$B$3,1))</f>
        <v>500</v>
      </c>
      <c r="D99" s="39">
        <f t="shared" ca="1" si="0"/>
        <v>85</v>
      </c>
      <c r="E99" s="40">
        <f t="shared" ca="1" si="7"/>
        <v>559</v>
      </c>
      <c r="F99" s="40">
        <f ca="1">IF(A99+$B$3&lt;=MAX(A:A),E99+IF($B$3&gt;1,SUM(C100:INDEX(C100:C$115,$B$3-1,1)),0),E99)</f>
        <v>559</v>
      </c>
      <c r="G99" s="39">
        <f t="shared" ca="1" si="8"/>
        <v>500</v>
      </c>
    </row>
    <row r="100" spans="1:7" x14ac:dyDescent="0.3">
      <c r="A100" s="39">
        <v>89</v>
      </c>
      <c r="B100" s="40">
        <f t="shared" ca="1" si="6"/>
        <v>559</v>
      </c>
      <c r="C100" s="39" cm="1">
        <f t="array" aca="1" ref="C100" ca="1">IF(A100&lt;=$B$3,0,INDEX(G$12:G99,$A100-$B$3,1))</f>
        <v>0</v>
      </c>
      <c r="D100" s="39">
        <f t="shared" ca="1" si="0"/>
        <v>138</v>
      </c>
      <c r="E100" s="40">
        <f t="shared" ca="1" si="7"/>
        <v>421</v>
      </c>
      <c r="F100" s="40">
        <f ca="1">IF(A100+$B$3&lt;=MAX(A:A),E100+IF($B$3&gt;1,SUM(C101:INDEX(C101:C$115,$B$3-1,1)),0),E100)</f>
        <v>921</v>
      </c>
      <c r="G100" s="39">
        <f t="shared" ca="1" si="8"/>
        <v>0</v>
      </c>
    </row>
    <row r="101" spans="1:7" x14ac:dyDescent="0.3">
      <c r="A101" s="39">
        <v>90</v>
      </c>
      <c r="B101" s="40">
        <f t="shared" ca="1" si="6"/>
        <v>421</v>
      </c>
      <c r="C101" s="39" cm="1">
        <f t="array" aca="1" ref="C101" ca="1">IF(A101&lt;=$B$3,0,INDEX(G$12:G100,$A101-$B$3,1))</f>
        <v>0</v>
      </c>
      <c r="D101" s="39">
        <f t="shared" ca="1" si="0"/>
        <v>91</v>
      </c>
      <c r="E101" s="40">
        <f t="shared" ca="1" si="7"/>
        <v>330</v>
      </c>
      <c r="F101" s="40">
        <f ca="1">IF(A101+$B$3&lt;=MAX(A:A),E101+IF($B$3&gt;1,SUM(C102:INDEX(C102:C$115,$B$3-1,1)),0),E101)</f>
        <v>830</v>
      </c>
      <c r="G101" s="39">
        <f t="shared" ca="1" si="8"/>
        <v>0</v>
      </c>
    </row>
    <row r="102" spans="1:7" x14ac:dyDescent="0.3">
      <c r="A102" s="39">
        <v>91</v>
      </c>
      <c r="B102" s="40">
        <f t="shared" ca="1" si="6"/>
        <v>330</v>
      </c>
      <c r="C102" s="39" cm="1">
        <f t="array" aca="1" ref="C102" ca="1">IF(A102&lt;=$B$3,0,INDEX(G$12:G101,$A102-$B$3,1))</f>
        <v>0</v>
      </c>
      <c r="D102" s="39">
        <f t="shared" ca="1" si="0"/>
        <v>59</v>
      </c>
      <c r="E102" s="40">
        <f t="shared" ca="1" si="7"/>
        <v>271</v>
      </c>
      <c r="F102" s="40">
        <f ca="1">IF(A102+$B$3&lt;=MAX(A:A),E102+IF($B$3&gt;1,SUM(C103:INDEX(C103:C$115,$B$3-1,1)),0),E102)</f>
        <v>771</v>
      </c>
      <c r="G102" s="39">
        <f t="shared" ca="1" si="8"/>
        <v>0</v>
      </c>
    </row>
    <row r="103" spans="1:7" x14ac:dyDescent="0.3">
      <c r="A103" s="39">
        <v>92</v>
      </c>
      <c r="B103" s="40">
        <f t="shared" ca="1" si="6"/>
        <v>271</v>
      </c>
      <c r="C103" s="39" cm="1">
        <f t="array" aca="1" ref="C103" ca="1">IF(A103&lt;=$B$3,0,INDEX(G$12:G102,$A103-$B$3,1))</f>
        <v>0</v>
      </c>
      <c r="D103" s="39">
        <f t="shared" ca="1" si="0"/>
        <v>81</v>
      </c>
      <c r="E103" s="40">
        <f t="shared" ca="1" si="7"/>
        <v>190</v>
      </c>
      <c r="F103" s="40">
        <f ca="1">IF(A103+$B$3&lt;=MAX(A:A),E103+IF($B$3&gt;1,SUM(C104:INDEX(C104:C$115,$B$3-1,1)),0),E103)</f>
        <v>690</v>
      </c>
      <c r="G103" s="39">
        <f t="shared" ca="1" si="8"/>
        <v>0</v>
      </c>
    </row>
    <row r="104" spans="1:7" x14ac:dyDescent="0.3">
      <c r="A104" s="39">
        <v>93</v>
      </c>
      <c r="B104" s="40">
        <f t="shared" ca="1" si="6"/>
        <v>190</v>
      </c>
      <c r="C104" s="39" cm="1">
        <f t="array" aca="1" ref="C104" ca="1">IF(A104&lt;=$B$3,0,INDEX(G$12:G103,$A104-$B$3,1))</f>
        <v>500</v>
      </c>
      <c r="D104" s="39">
        <f t="shared" ca="1" si="0"/>
        <v>142</v>
      </c>
      <c r="E104" s="40">
        <f t="shared" ca="1" si="7"/>
        <v>548</v>
      </c>
      <c r="F104" s="40">
        <f ca="1">IF(A104+$B$3&lt;=MAX(A:A),E104+IF($B$3&gt;1,SUM(C105:INDEX(C105:C$115,$B$3-1,1)),0),E104)</f>
        <v>548</v>
      </c>
      <c r="G104" s="39">
        <f t="shared" ca="1" si="8"/>
        <v>500</v>
      </c>
    </row>
    <row r="105" spans="1:7" x14ac:dyDescent="0.3">
      <c r="A105" s="39">
        <v>94</v>
      </c>
      <c r="B105" s="40">
        <f t="shared" ca="1" si="6"/>
        <v>548</v>
      </c>
      <c r="C105" s="39" cm="1">
        <f t="array" aca="1" ref="C105" ca="1">IF(A105&lt;=$B$3,0,INDEX(G$12:G104,$A105-$B$3,1))</f>
        <v>0</v>
      </c>
      <c r="D105" s="39">
        <f t="shared" ca="1" si="0"/>
        <v>132</v>
      </c>
      <c r="E105" s="40">
        <f t="shared" ca="1" si="7"/>
        <v>416</v>
      </c>
      <c r="F105" s="40">
        <f ca="1">IF(A105+$B$3&lt;=MAX(A:A),E105+IF($B$3&gt;1,SUM(C106:INDEX(C106:C$115,$B$3-1,1)),0),E105)</f>
        <v>916</v>
      </c>
      <c r="G105" s="39">
        <f t="shared" ca="1" si="8"/>
        <v>0</v>
      </c>
    </row>
    <row r="106" spans="1:7" x14ac:dyDescent="0.3">
      <c r="A106" s="39">
        <v>95</v>
      </c>
      <c r="B106" s="40">
        <f t="shared" ca="1" si="6"/>
        <v>416</v>
      </c>
      <c r="C106" s="39" cm="1">
        <f t="array" aca="1" ref="C106" ca="1">IF(A106&lt;=$B$3,0,INDEX(G$12:G105,$A106-$B$3,1))</f>
        <v>0</v>
      </c>
      <c r="D106" s="39">
        <f t="shared" ca="1" si="0"/>
        <v>102</v>
      </c>
      <c r="E106" s="40">
        <f t="shared" ca="1" si="7"/>
        <v>314</v>
      </c>
      <c r="F106" s="40">
        <f ca="1">IF(A106+$B$3&lt;=MAX(A:A),E106+IF($B$3&gt;1,SUM(C107:INDEX(C107:C$115,$B$3-1,1)),0),E106)</f>
        <v>814</v>
      </c>
      <c r="G106" s="39">
        <f t="shared" ca="1" si="8"/>
        <v>0</v>
      </c>
    </row>
    <row r="107" spans="1:7" x14ac:dyDescent="0.3">
      <c r="A107" s="39">
        <v>96</v>
      </c>
      <c r="B107" s="40">
        <f t="shared" ca="1" si="6"/>
        <v>314</v>
      </c>
      <c r="C107" s="39" cm="1">
        <f t="array" aca="1" ref="C107" ca="1">IF(A107&lt;=$B$3,0,INDEX(G$12:G106,$A107-$B$3,1))</f>
        <v>0</v>
      </c>
      <c r="D107" s="39">
        <f t="shared" ca="1" si="0"/>
        <v>98</v>
      </c>
      <c r="E107" s="40">
        <f t="shared" ca="1" si="7"/>
        <v>216</v>
      </c>
      <c r="F107" s="40">
        <f ca="1">IF(A107+$B$3&lt;=MAX(A:A),E107+IF($B$3&gt;1,SUM(C108:INDEX(C108:C$115,$B$3-1,1)),0),E107)</f>
        <v>716</v>
      </c>
      <c r="G107" s="39">
        <f t="shared" ca="1" si="8"/>
        <v>0</v>
      </c>
    </row>
    <row r="108" spans="1:7" x14ac:dyDescent="0.3">
      <c r="A108" s="39">
        <v>97</v>
      </c>
      <c r="B108" s="40">
        <f t="shared" ca="1" si="6"/>
        <v>216</v>
      </c>
      <c r="C108" s="39" cm="1">
        <f t="array" aca="1" ref="C108" ca="1">IF(A108&lt;=$B$3,0,INDEX(G$12:G107,$A108-$B$3,1))</f>
        <v>0</v>
      </c>
      <c r="D108" s="39">
        <f t="shared" ca="1" si="0"/>
        <v>108</v>
      </c>
      <c r="E108" s="40">
        <f t="shared" ca="1" si="7"/>
        <v>108</v>
      </c>
      <c r="F108" s="40">
        <f ca="1">IF(A108+$B$3&lt;=MAX(A:A),E108+IF($B$3&gt;1,SUM(C109:INDEX(C109:C$115,$B$3-1,1)),0),E108)</f>
        <v>608</v>
      </c>
      <c r="G108" s="39">
        <f t="shared" ca="1" si="8"/>
        <v>0</v>
      </c>
    </row>
    <row r="109" spans="1:7" x14ac:dyDescent="0.3">
      <c r="A109" s="39">
        <v>98</v>
      </c>
      <c r="B109" s="40">
        <f t="shared" ca="1" si="6"/>
        <v>108</v>
      </c>
      <c r="C109" s="39" cm="1">
        <f t="array" aca="1" ref="C109" ca="1">IF(A109&lt;=$B$3,0,INDEX(G$12:G108,$A109-$B$3,1))</f>
        <v>500</v>
      </c>
      <c r="D109" s="39">
        <f t="shared" ca="1" si="0"/>
        <v>113</v>
      </c>
      <c r="E109" s="40">
        <f t="shared" ca="1" si="7"/>
        <v>495</v>
      </c>
      <c r="F109" s="40">
        <f ca="1">IF(A109+$B$3&lt;=MAX(A:A),E109+IF($B$3&gt;1,SUM(C110:INDEX(C110:C$115,$B$3-1,1)),0),E109)</f>
        <v>495</v>
      </c>
      <c r="G109" s="39">
        <f t="shared" ca="1" si="8"/>
        <v>500</v>
      </c>
    </row>
    <row r="110" spans="1:7" x14ac:dyDescent="0.3">
      <c r="A110" s="39">
        <v>99</v>
      </c>
      <c r="B110" s="40">
        <f t="shared" ca="1" si="6"/>
        <v>495</v>
      </c>
      <c r="C110" s="39" cm="1">
        <f t="array" aca="1" ref="C110" ca="1">IF(A110&lt;=$B$3,0,INDEX(G$12:G109,$A110-$B$3,1))</f>
        <v>0</v>
      </c>
      <c r="D110" s="39">
        <f t="shared" ca="1" si="0"/>
        <v>98</v>
      </c>
      <c r="E110" s="40">
        <f t="shared" ca="1" si="7"/>
        <v>397</v>
      </c>
      <c r="F110" s="40">
        <f ca="1">IF(A110+$B$3&lt;=MAX(A:A),E110+IF($B$3&gt;1,SUM(C111:INDEX(C111:C$115,$B$3-1,1)),0),E110)</f>
        <v>897</v>
      </c>
      <c r="G110" s="39">
        <f t="shared" ca="1" si="8"/>
        <v>0</v>
      </c>
    </row>
    <row r="111" spans="1:7" x14ac:dyDescent="0.3">
      <c r="A111" s="39">
        <v>100</v>
      </c>
      <c r="B111" s="40">
        <f t="shared" ca="1" si="6"/>
        <v>397</v>
      </c>
      <c r="C111" s="39" cm="1">
        <f t="array" aca="1" ref="C111" ca="1">IF(A111&lt;=$B$3,0,INDEX(G$12:G110,$A111-$B$3,1))</f>
        <v>0</v>
      </c>
      <c r="D111" s="39">
        <f t="shared" ca="1" si="0"/>
        <v>100</v>
      </c>
      <c r="E111" s="40">
        <f t="shared" ca="1" si="7"/>
        <v>297</v>
      </c>
      <c r="F111" s="40">
        <f ca="1">IF(A111+$B$3&lt;=MAX(A:A),E111+IF($B$3&gt;1,SUM(C112:INDEX(C112:C$115,$B$3-1,1)),0),E111)</f>
        <v>297</v>
      </c>
      <c r="G111" s="39">
        <f t="shared" ca="1" si="8"/>
        <v>0</v>
      </c>
    </row>
    <row r="112" spans="1:7" x14ac:dyDescent="0.3">
      <c r="A112" s="39">
        <v>101</v>
      </c>
      <c r="B112" s="40">
        <f t="shared" ca="1" si="6"/>
        <v>297</v>
      </c>
      <c r="C112" s="39" cm="1">
        <f t="array" aca="1" ref="C112" ca="1">IF(A112&lt;=$B$3,0,INDEX(G$12:G111,$A112-$B$3,1))</f>
        <v>0</v>
      </c>
      <c r="D112" s="39">
        <f t="shared" ca="1" si="0"/>
        <v>110</v>
      </c>
      <c r="E112" s="40">
        <f t="shared" ca="1" si="7"/>
        <v>187</v>
      </c>
      <c r="F112" s="40">
        <f ca="1">IF(A112+$B$3&lt;=MAX(A:A),E112+IF($B$3&gt;1,SUM(C113:INDEX(C113:C$115,$B$3-1,1)),0),E112)</f>
        <v>187</v>
      </c>
      <c r="G112" s="39">
        <f t="shared" ca="1" si="8"/>
        <v>0</v>
      </c>
    </row>
    <row r="113" spans="1:7" x14ac:dyDescent="0.3">
      <c r="A113" s="39">
        <v>102</v>
      </c>
      <c r="B113" s="40">
        <f t="shared" ca="1" si="6"/>
        <v>187</v>
      </c>
      <c r="C113" s="39" cm="1">
        <f t="array" aca="1" ref="C113" ca="1">IF(A113&lt;=$B$3,0,INDEX(G$12:G112,$A113-$B$3,1))</f>
        <v>0</v>
      </c>
      <c r="D113" s="39">
        <f t="shared" ca="1" si="0"/>
        <v>81</v>
      </c>
      <c r="E113" s="40">
        <f t="shared" ca="1" si="7"/>
        <v>106</v>
      </c>
      <c r="F113" s="40">
        <f ca="1">IF(A113+$B$3&lt;=MAX(A:A),E113+IF($B$3&gt;1,SUM(C114:INDEX(C114:C$115,$B$3-1,1)),0),E113)</f>
        <v>106</v>
      </c>
      <c r="G113" s="39">
        <f t="shared" ca="1" si="8"/>
        <v>0</v>
      </c>
    </row>
    <row r="114" spans="1:7" x14ac:dyDescent="0.3">
      <c r="A114" s="39">
        <v>103</v>
      </c>
      <c r="B114" s="40">
        <f t="shared" ref="B114:B115" ca="1" si="9">E113</f>
        <v>106</v>
      </c>
      <c r="C114" s="39" cm="1">
        <f t="array" aca="1" ref="C114" ca="1">IF(A114&lt;=$B$3,0,INDEX(G$12:G113,$A114-$B$3,1))</f>
        <v>500</v>
      </c>
      <c r="D114" s="39">
        <f t="shared" ca="1" si="0"/>
        <v>74</v>
      </c>
      <c r="E114" s="40">
        <f t="shared" ref="E114:E115" ca="1" si="10">B114+C114-D114</f>
        <v>532</v>
      </c>
      <c r="F114" s="40">
        <f ca="1">IF(A114+$B$3&lt;=MAX(A:A),E114+IF($B$3&gt;1,SUM(C115:INDEX(C115:C$115,$B$3-1,1)),0),E114)</f>
        <v>532</v>
      </c>
      <c r="G114" s="39">
        <f t="shared" ca="1" si="8"/>
        <v>0</v>
      </c>
    </row>
    <row r="115" spans="1:7" x14ac:dyDescent="0.3">
      <c r="A115" s="39">
        <v>104</v>
      </c>
      <c r="B115" s="40">
        <f t="shared" ca="1" si="9"/>
        <v>532</v>
      </c>
      <c r="C115" s="39" cm="1">
        <f t="array" aca="1" ref="C115" ca="1">IF(A115&lt;=$B$3,0,INDEX(G$12:G114,$A115-$B$3,1))</f>
        <v>0</v>
      </c>
      <c r="D115" s="39">
        <f t="shared" ca="1" si="0"/>
        <v>97</v>
      </c>
      <c r="E115" s="40">
        <f t="shared" ca="1" si="10"/>
        <v>435</v>
      </c>
      <c r="F115" s="40">
        <f ca="1">IF(A115+$B$3&lt;=MAX(A:A),E115+IF($B$3&gt;1,SUM(C116:INDEX(C$115:C116,$B$3-1,1)),0),E115)</f>
        <v>435</v>
      </c>
      <c r="G115" s="39">
        <f t="shared" ca="1" si="8"/>
        <v>0</v>
      </c>
    </row>
    <row r="116" spans="1:7" x14ac:dyDescent="0.3">
      <c r="B116" s="40"/>
      <c r="E116" s="40"/>
      <c r="F116" s="40"/>
    </row>
    <row r="117" spans="1:7" x14ac:dyDescent="0.3">
      <c r="B117" s="40"/>
      <c r="E117" s="40"/>
      <c r="F117" s="40"/>
    </row>
    <row r="118" spans="1:7" x14ac:dyDescent="0.3">
      <c r="B118" s="40"/>
      <c r="E118" s="40"/>
      <c r="F118" s="40"/>
    </row>
    <row r="119" spans="1:7" x14ac:dyDescent="0.3">
      <c r="B119" s="40"/>
      <c r="E119" s="40"/>
      <c r="F119" s="40"/>
    </row>
    <row r="120" spans="1:7" x14ac:dyDescent="0.3">
      <c r="B120" s="40"/>
      <c r="E120" s="40"/>
      <c r="F120" s="40"/>
    </row>
    <row r="121" spans="1:7" x14ac:dyDescent="0.3">
      <c r="B121" s="40"/>
      <c r="E121" s="40"/>
      <c r="F121" s="40"/>
    </row>
    <row r="122" spans="1:7" x14ac:dyDescent="0.3">
      <c r="B122" s="40"/>
      <c r="E122" s="40"/>
      <c r="F122" s="40"/>
    </row>
    <row r="123" spans="1:7" x14ac:dyDescent="0.3">
      <c r="B123" s="40"/>
      <c r="E123" s="40"/>
      <c r="F123" s="40"/>
    </row>
    <row r="124" spans="1:7" x14ac:dyDescent="0.3">
      <c r="B124" s="40"/>
      <c r="E124" s="40"/>
      <c r="F124" s="40"/>
    </row>
    <row r="125" spans="1:7" x14ac:dyDescent="0.3">
      <c r="B125" s="40"/>
      <c r="E125" s="40"/>
      <c r="F125" s="40"/>
    </row>
    <row r="126" spans="1:7" x14ac:dyDescent="0.3">
      <c r="B126" s="40"/>
      <c r="E126" s="40"/>
      <c r="F126" s="40"/>
    </row>
    <row r="127" spans="1:7" x14ac:dyDescent="0.3">
      <c r="B127" s="40"/>
      <c r="E127" s="40"/>
      <c r="F127" s="40"/>
    </row>
    <row r="128" spans="1:7" x14ac:dyDescent="0.3">
      <c r="B128" s="40"/>
      <c r="E128" s="40"/>
      <c r="F128" s="40"/>
    </row>
    <row r="129" spans="2:6" x14ac:dyDescent="0.3">
      <c r="B129" s="40"/>
      <c r="E129" s="40"/>
      <c r="F129" s="40"/>
    </row>
    <row r="130" spans="2:6" x14ac:dyDescent="0.3">
      <c r="B130" s="40"/>
      <c r="E130" s="40"/>
      <c r="F130" s="40"/>
    </row>
    <row r="131" spans="2:6" x14ac:dyDescent="0.3">
      <c r="B131" s="40"/>
      <c r="E131" s="40"/>
      <c r="F131" s="40"/>
    </row>
    <row r="132" spans="2:6" x14ac:dyDescent="0.3">
      <c r="B132" s="40"/>
      <c r="E132" s="40"/>
      <c r="F132" s="40"/>
    </row>
    <row r="133" spans="2:6" x14ac:dyDescent="0.3">
      <c r="B133" s="40"/>
      <c r="E133" s="40"/>
      <c r="F133" s="40"/>
    </row>
    <row r="134" spans="2:6" x14ac:dyDescent="0.3">
      <c r="B134" s="40"/>
      <c r="E134" s="40"/>
      <c r="F134" s="40"/>
    </row>
    <row r="135" spans="2:6" x14ac:dyDescent="0.3">
      <c r="B135" s="40"/>
      <c r="E135" s="40"/>
      <c r="F135" s="40"/>
    </row>
    <row r="136" spans="2:6" x14ac:dyDescent="0.3">
      <c r="B136" s="40"/>
      <c r="E136" s="40"/>
      <c r="F136" s="40"/>
    </row>
    <row r="137" spans="2:6" x14ac:dyDescent="0.3">
      <c r="B137" s="40"/>
      <c r="E137" s="40"/>
      <c r="F137" s="40"/>
    </row>
    <row r="138" spans="2:6" x14ac:dyDescent="0.3">
      <c r="B138" s="40"/>
      <c r="E138" s="40"/>
      <c r="F138" s="40"/>
    </row>
    <row r="139" spans="2:6" x14ac:dyDescent="0.3">
      <c r="B139" s="40"/>
      <c r="E139" s="40"/>
      <c r="F139" s="40"/>
    </row>
    <row r="140" spans="2:6" x14ac:dyDescent="0.3">
      <c r="B140" s="40"/>
      <c r="E140" s="40"/>
      <c r="F140" s="40"/>
    </row>
    <row r="141" spans="2:6" x14ac:dyDescent="0.3">
      <c r="B141" s="40"/>
      <c r="E141" s="40"/>
      <c r="F141" s="40"/>
    </row>
    <row r="142" spans="2:6" x14ac:dyDescent="0.3">
      <c r="B142" s="40"/>
      <c r="E142" s="40"/>
      <c r="F142" s="40"/>
    </row>
    <row r="143" spans="2:6" x14ac:dyDescent="0.3">
      <c r="B143" s="40"/>
      <c r="E143" s="40"/>
      <c r="F143" s="40"/>
    </row>
    <row r="144" spans="2:6" x14ac:dyDescent="0.3">
      <c r="B144" s="40"/>
      <c r="E144" s="40"/>
      <c r="F144" s="40"/>
    </row>
    <row r="145" spans="2:6" x14ac:dyDescent="0.3">
      <c r="B145" s="40"/>
      <c r="E145" s="40"/>
      <c r="F145" s="40"/>
    </row>
    <row r="146" spans="2:6" x14ac:dyDescent="0.3">
      <c r="B146" s="40"/>
      <c r="E146" s="40"/>
      <c r="F146" s="40"/>
    </row>
    <row r="147" spans="2:6" x14ac:dyDescent="0.3">
      <c r="B147" s="40"/>
      <c r="E147" s="40"/>
      <c r="F147" s="40"/>
    </row>
    <row r="148" spans="2:6" x14ac:dyDescent="0.3">
      <c r="B148" s="40"/>
      <c r="E148" s="40"/>
      <c r="F148" s="40"/>
    </row>
    <row r="149" spans="2:6" x14ac:dyDescent="0.3">
      <c r="B149" s="40"/>
      <c r="E149" s="40"/>
      <c r="F149" s="40"/>
    </row>
    <row r="150" spans="2:6" x14ac:dyDescent="0.3">
      <c r="B150" s="40"/>
      <c r="E150" s="40"/>
      <c r="F150" s="40"/>
    </row>
    <row r="151" spans="2:6" x14ac:dyDescent="0.3">
      <c r="B151" s="40"/>
      <c r="E151" s="40"/>
      <c r="F151" s="40"/>
    </row>
    <row r="152" spans="2:6" x14ac:dyDescent="0.3">
      <c r="B152" s="40"/>
      <c r="E152" s="40"/>
      <c r="F152" s="40"/>
    </row>
    <row r="153" spans="2:6" x14ac:dyDescent="0.3">
      <c r="B153" s="40"/>
      <c r="E153" s="40"/>
      <c r="F153" s="40"/>
    </row>
    <row r="154" spans="2:6" x14ac:dyDescent="0.3">
      <c r="B154" s="40"/>
      <c r="E154" s="40"/>
      <c r="F154" s="40"/>
    </row>
    <row r="155" spans="2:6" x14ac:dyDescent="0.3">
      <c r="B155" s="40"/>
      <c r="E155" s="40"/>
      <c r="F155" s="40"/>
    </row>
    <row r="156" spans="2:6" x14ac:dyDescent="0.3">
      <c r="B156" s="40"/>
      <c r="E156" s="40"/>
      <c r="F156" s="40"/>
    </row>
    <row r="157" spans="2:6" x14ac:dyDescent="0.3">
      <c r="B157" s="40"/>
      <c r="E157" s="40"/>
      <c r="F157" s="40"/>
    </row>
    <row r="158" spans="2:6" x14ac:dyDescent="0.3">
      <c r="B158" s="40"/>
      <c r="E158" s="40"/>
      <c r="F158" s="40"/>
    </row>
    <row r="159" spans="2:6" x14ac:dyDescent="0.3">
      <c r="B159" s="40"/>
      <c r="E159" s="40"/>
      <c r="F159" s="40"/>
    </row>
    <row r="160" spans="2:6" x14ac:dyDescent="0.3">
      <c r="B160" s="40"/>
      <c r="E160" s="40"/>
      <c r="F160" s="40"/>
    </row>
    <row r="161" spans="2:6" x14ac:dyDescent="0.3">
      <c r="B161" s="40"/>
      <c r="E161" s="40"/>
      <c r="F161" s="40"/>
    </row>
    <row r="162" spans="2:6" x14ac:dyDescent="0.3">
      <c r="B162" s="40"/>
      <c r="E162" s="40"/>
      <c r="F162" s="40"/>
    </row>
    <row r="163" spans="2:6" x14ac:dyDescent="0.3">
      <c r="B163" s="40"/>
      <c r="E163" s="40"/>
      <c r="F163" s="40"/>
    </row>
    <row r="164" spans="2:6" x14ac:dyDescent="0.3">
      <c r="B164" s="40"/>
      <c r="E164" s="40"/>
      <c r="F164" s="40"/>
    </row>
    <row r="165" spans="2:6" x14ac:dyDescent="0.3">
      <c r="B165" s="40"/>
      <c r="E165" s="40"/>
      <c r="F165" s="40"/>
    </row>
    <row r="166" spans="2:6" x14ac:dyDescent="0.3">
      <c r="B166" s="40"/>
      <c r="E166" s="40"/>
      <c r="F166" s="40"/>
    </row>
    <row r="167" spans="2:6" x14ac:dyDescent="0.3">
      <c r="B167" s="40"/>
      <c r="E167" s="40"/>
      <c r="F167" s="40"/>
    </row>
    <row r="168" spans="2:6" x14ac:dyDescent="0.3">
      <c r="B168" s="40"/>
      <c r="E168" s="40"/>
      <c r="F168" s="40"/>
    </row>
    <row r="169" spans="2:6" x14ac:dyDescent="0.3">
      <c r="B169" s="40"/>
      <c r="E169" s="40"/>
      <c r="F169" s="40"/>
    </row>
    <row r="170" spans="2:6" x14ac:dyDescent="0.3">
      <c r="B170" s="40"/>
      <c r="E170" s="40"/>
      <c r="F170" s="40"/>
    </row>
    <row r="171" spans="2:6" x14ac:dyDescent="0.3">
      <c r="B171" s="40"/>
      <c r="E171" s="40"/>
      <c r="F171" s="40"/>
    </row>
    <row r="172" spans="2:6" x14ac:dyDescent="0.3">
      <c r="B172" s="40"/>
      <c r="E172" s="40"/>
      <c r="F172" s="40"/>
    </row>
    <row r="173" spans="2:6" x14ac:dyDescent="0.3">
      <c r="B173" s="40"/>
      <c r="E173" s="40"/>
      <c r="F173" s="40"/>
    </row>
    <row r="174" spans="2:6" x14ac:dyDescent="0.3">
      <c r="B174" s="40"/>
      <c r="E174" s="40"/>
      <c r="F174" s="40"/>
    </row>
    <row r="175" spans="2:6" x14ac:dyDescent="0.3">
      <c r="B175" s="40"/>
      <c r="E175" s="40"/>
      <c r="F175" s="40"/>
    </row>
    <row r="176" spans="2:6" x14ac:dyDescent="0.3">
      <c r="B176" s="40"/>
      <c r="E176" s="40"/>
      <c r="F176" s="40"/>
    </row>
    <row r="177" spans="2:6" x14ac:dyDescent="0.3">
      <c r="B177" s="40"/>
      <c r="E177" s="40"/>
      <c r="F177" s="40"/>
    </row>
    <row r="178" spans="2:6" x14ac:dyDescent="0.3">
      <c r="B178" s="40"/>
      <c r="E178" s="40"/>
      <c r="F178" s="40"/>
    </row>
    <row r="179" spans="2:6" x14ac:dyDescent="0.3">
      <c r="B179" s="40"/>
      <c r="E179" s="40"/>
      <c r="F179" s="40"/>
    </row>
    <row r="180" spans="2:6" x14ac:dyDescent="0.3">
      <c r="B180" s="40"/>
      <c r="E180" s="40"/>
      <c r="F180" s="40"/>
    </row>
    <row r="181" spans="2:6" x14ac:dyDescent="0.3">
      <c r="B181" s="40"/>
      <c r="E181" s="40"/>
      <c r="F181" s="40"/>
    </row>
    <row r="182" spans="2:6" x14ac:dyDescent="0.3">
      <c r="B182" s="40"/>
      <c r="E182" s="40"/>
      <c r="F182" s="40"/>
    </row>
    <row r="183" spans="2:6" x14ac:dyDescent="0.3">
      <c r="B183" s="40"/>
      <c r="E183" s="40"/>
      <c r="F183" s="40"/>
    </row>
    <row r="184" spans="2:6" x14ac:dyDescent="0.3">
      <c r="B184" s="40"/>
      <c r="E184" s="40"/>
      <c r="F184" s="40"/>
    </row>
    <row r="185" spans="2:6" x14ac:dyDescent="0.3">
      <c r="B185" s="40"/>
      <c r="E185" s="40"/>
      <c r="F185" s="40"/>
    </row>
    <row r="186" spans="2:6" x14ac:dyDescent="0.3">
      <c r="B186" s="40"/>
      <c r="E186" s="40"/>
      <c r="F186" s="40"/>
    </row>
    <row r="187" spans="2:6" x14ac:dyDescent="0.3">
      <c r="B187" s="40"/>
      <c r="E187" s="40"/>
      <c r="F187" s="40"/>
    </row>
    <row r="188" spans="2:6" x14ac:dyDescent="0.3">
      <c r="B188" s="40"/>
      <c r="E188" s="40"/>
      <c r="F188" s="40"/>
    </row>
    <row r="189" spans="2:6" x14ac:dyDescent="0.3">
      <c r="B189" s="40"/>
      <c r="E189" s="40"/>
      <c r="F189" s="40"/>
    </row>
    <row r="190" spans="2:6" x14ac:dyDescent="0.3">
      <c r="B190" s="40"/>
      <c r="E190" s="40"/>
      <c r="F190" s="40"/>
    </row>
    <row r="191" spans="2:6" x14ac:dyDescent="0.3">
      <c r="B191" s="40"/>
      <c r="E191" s="40"/>
      <c r="F191" s="40"/>
    </row>
    <row r="192" spans="2:6" x14ac:dyDescent="0.3">
      <c r="B192" s="40"/>
      <c r="E192" s="40"/>
      <c r="F192" s="40"/>
    </row>
    <row r="193" spans="2:6" x14ac:dyDescent="0.3">
      <c r="B193" s="40"/>
      <c r="E193" s="40"/>
      <c r="F193" s="40"/>
    </row>
    <row r="194" spans="2:6" x14ac:dyDescent="0.3">
      <c r="B194" s="40"/>
      <c r="E194" s="40"/>
      <c r="F194" s="40"/>
    </row>
    <row r="195" spans="2:6" x14ac:dyDescent="0.3">
      <c r="B195" s="40"/>
      <c r="E195" s="40"/>
      <c r="F195" s="40"/>
    </row>
    <row r="196" spans="2:6" x14ac:dyDescent="0.3">
      <c r="B196" s="40"/>
      <c r="E196" s="40"/>
      <c r="F196" s="40"/>
    </row>
    <row r="197" spans="2:6" x14ac:dyDescent="0.3">
      <c r="B197" s="40"/>
      <c r="E197" s="40"/>
      <c r="F197" s="40"/>
    </row>
    <row r="198" spans="2:6" x14ac:dyDescent="0.3">
      <c r="B198" s="40"/>
      <c r="E198" s="40"/>
      <c r="F198" s="40"/>
    </row>
    <row r="199" spans="2:6" x14ac:dyDescent="0.3">
      <c r="B199" s="40"/>
      <c r="E199" s="40"/>
      <c r="F199" s="40"/>
    </row>
    <row r="200" spans="2:6" x14ac:dyDescent="0.3">
      <c r="B200" s="40"/>
      <c r="E200" s="40"/>
      <c r="F200" s="40"/>
    </row>
    <row r="201" spans="2:6" x14ac:dyDescent="0.3">
      <c r="B201" s="40"/>
      <c r="E201" s="40"/>
      <c r="F201" s="40"/>
    </row>
    <row r="202" spans="2:6" x14ac:dyDescent="0.3">
      <c r="B202" s="40"/>
      <c r="E202" s="40"/>
      <c r="F202" s="40"/>
    </row>
    <row r="203" spans="2:6" x14ac:dyDescent="0.3">
      <c r="B203" s="40"/>
      <c r="E203" s="40"/>
      <c r="F203" s="40"/>
    </row>
    <row r="204" spans="2:6" x14ac:dyDescent="0.3">
      <c r="B204" s="40"/>
      <c r="E204" s="40"/>
      <c r="F204" s="40"/>
    </row>
    <row r="205" spans="2:6" x14ac:dyDescent="0.3">
      <c r="B205" s="40"/>
      <c r="E205" s="40"/>
      <c r="F205" s="40"/>
    </row>
    <row r="206" spans="2:6" x14ac:dyDescent="0.3">
      <c r="B206" s="40"/>
      <c r="E206" s="40"/>
      <c r="F206" s="40"/>
    </row>
    <row r="207" spans="2:6" x14ac:dyDescent="0.3">
      <c r="B207" s="40"/>
      <c r="E207" s="40"/>
      <c r="F207" s="40"/>
    </row>
    <row r="208" spans="2:6" x14ac:dyDescent="0.3">
      <c r="B208" s="40"/>
      <c r="E208" s="40"/>
      <c r="F208" s="40"/>
    </row>
    <row r="209" spans="2:6" x14ac:dyDescent="0.3">
      <c r="B209" s="40"/>
      <c r="E209" s="40"/>
      <c r="F209" s="40"/>
    </row>
    <row r="210" spans="2:6" x14ac:dyDescent="0.3">
      <c r="B210" s="40"/>
      <c r="E210" s="40"/>
      <c r="F210" s="40"/>
    </row>
    <row r="211" spans="2:6" x14ac:dyDescent="0.3">
      <c r="B211" s="40"/>
      <c r="E211" s="40"/>
      <c r="F211" s="40"/>
    </row>
    <row r="212" spans="2:6" x14ac:dyDescent="0.3">
      <c r="B212" s="40"/>
      <c r="E212" s="40"/>
      <c r="F212" s="40"/>
    </row>
    <row r="213" spans="2:6" x14ac:dyDescent="0.3">
      <c r="B213" s="40"/>
      <c r="E213" s="40"/>
      <c r="F213" s="40"/>
    </row>
    <row r="214" spans="2:6" x14ac:dyDescent="0.3">
      <c r="B214" s="40"/>
      <c r="E214" s="40"/>
      <c r="F214" s="40"/>
    </row>
    <row r="215" spans="2:6" x14ac:dyDescent="0.3">
      <c r="B215" s="40"/>
      <c r="E215" s="40"/>
      <c r="F215" s="40"/>
    </row>
    <row r="216" spans="2:6" x14ac:dyDescent="0.3">
      <c r="B216" s="40"/>
      <c r="E216" s="40"/>
      <c r="F216" s="40"/>
    </row>
    <row r="217" spans="2:6" x14ac:dyDescent="0.3">
      <c r="B217" s="40"/>
      <c r="E217" s="40"/>
      <c r="F217" s="40"/>
    </row>
    <row r="218" spans="2:6" x14ac:dyDescent="0.3">
      <c r="B218" s="40"/>
      <c r="E218" s="40"/>
      <c r="F218" s="40"/>
    </row>
    <row r="219" spans="2:6" x14ac:dyDescent="0.3">
      <c r="B219" s="40"/>
      <c r="E219" s="40"/>
      <c r="F219" s="40"/>
    </row>
    <row r="220" spans="2:6" x14ac:dyDescent="0.3">
      <c r="B220" s="40"/>
      <c r="E220" s="40"/>
      <c r="F220" s="40"/>
    </row>
    <row r="221" spans="2:6" x14ac:dyDescent="0.3">
      <c r="B221" s="40"/>
      <c r="E221" s="40"/>
      <c r="F221" s="40"/>
    </row>
    <row r="222" spans="2:6" x14ac:dyDescent="0.3">
      <c r="B222" s="40"/>
      <c r="E222" s="40"/>
      <c r="F222" s="40"/>
    </row>
    <row r="223" spans="2:6" x14ac:dyDescent="0.3">
      <c r="B223" s="40"/>
      <c r="E223" s="40"/>
      <c r="F223" s="40"/>
    </row>
    <row r="224" spans="2:6" x14ac:dyDescent="0.3">
      <c r="B224" s="40"/>
      <c r="E224" s="40"/>
      <c r="F224" s="40"/>
    </row>
    <row r="225" spans="2:6" x14ac:dyDescent="0.3">
      <c r="B225" s="40"/>
      <c r="E225" s="40"/>
      <c r="F225" s="40"/>
    </row>
    <row r="226" spans="2:6" x14ac:dyDescent="0.3">
      <c r="B226" s="40"/>
      <c r="E226" s="40"/>
      <c r="F226" s="40"/>
    </row>
    <row r="227" spans="2:6" x14ac:dyDescent="0.3">
      <c r="B227" s="40"/>
      <c r="E227" s="40"/>
      <c r="F227" s="4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1C51-B0D3-48B7-AA0A-6DD9F949075E}">
  <dimension ref="A1:N227"/>
  <sheetViews>
    <sheetView tabSelected="1" workbookViewId="0">
      <selection activeCell="E4" sqref="E4"/>
    </sheetView>
  </sheetViews>
  <sheetFormatPr defaultRowHeight="13" x14ac:dyDescent="0.3"/>
  <cols>
    <col min="1" max="1" width="15.26953125" style="39" bestFit="1" customWidth="1"/>
    <col min="2" max="7" width="10.26953125" style="39" customWidth="1"/>
    <col min="8" max="9" width="1.08984375" style="39" customWidth="1"/>
    <col min="10" max="16384" width="8.7265625" style="39"/>
  </cols>
  <sheetData>
    <row r="1" spans="1:14" ht="14.5" x14ac:dyDescent="0.35">
      <c r="A1" s="57" t="s">
        <v>50</v>
      </c>
      <c r="B1" s="58">
        <f>'(s,Q)'!B1</f>
        <v>100</v>
      </c>
      <c r="J1" s="41" t="s">
        <v>45</v>
      </c>
      <c r="M1" s="40"/>
    </row>
    <row r="2" spans="1:14" ht="14.5" x14ac:dyDescent="0.35">
      <c r="A2" s="57" t="s">
        <v>51</v>
      </c>
      <c r="B2" s="58">
        <f>'(s,Q)'!B2</f>
        <v>20</v>
      </c>
      <c r="J2" s="62"/>
      <c r="K2" s="72" t="s">
        <v>46</v>
      </c>
      <c r="L2" s="63">
        <f ca="1">COUNTIF($E$12:$E$63,"&lt;0")/52</f>
        <v>0</v>
      </c>
      <c r="M2" s="73"/>
    </row>
    <row r="3" spans="1:14" ht="14.5" x14ac:dyDescent="0.35">
      <c r="A3" s="57" t="s">
        <v>1</v>
      </c>
      <c r="B3" s="58">
        <f>'(s,Q)'!B3</f>
        <v>5</v>
      </c>
      <c r="J3" s="62"/>
      <c r="K3" s="72" t="s">
        <v>47</v>
      </c>
      <c r="L3" s="63">
        <f ca="1">(SUM($D$12:$D$63)+SUMIF($E$12:$E$63,"&lt;0"))/SUM($D$12:$D$63)</f>
        <v>1</v>
      </c>
      <c r="M3" s="73"/>
    </row>
    <row r="4" spans="1:14" x14ac:dyDescent="0.3">
      <c r="J4" s="73"/>
      <c r="K4" s="72" t="s">
        <v>58</v>
      </c>
      <c r="L4" s="62">
        <f ca="1">COUNTIF($G$12:$G$63,"&gt;0")</f>
        <v>10</v>
      </c>
      <c r="M4" s="73" t="s">
        <v>61</v>
      </c>
    </row>
    <row r="5" spans="1:14" ht="14.5" x14ac:dyDescent="0.35">
      <c r="A5" s="9" t="s">
        <v>36</v>
      </c>
      <c r="B5" s="55">
        <f>'(s,Q)'!B5</f>
        <v>500</v>
      </c>
      <c r="J5" s="73"/>
      <c r="K5" s="72" t="s">
        <v>64</v>
      </c>
      <c r="L5" s="64">
        <f ca="1">SUMIF($G$12:$G$63,"&gt;0")/L4</f>
        <v>562.70000000000005</v>
      </c>
      <c r="M5" s="73" t="s">
        <v>60</v>
      </c>
    </row>
    <row r="6" spans="1:14" ht="14.5" x14ac:dyDescent="0.35">
      <c r="A6" s="9" t="s">
        <v>44</v>
      </c>
      <c r="B6" s="56">
        <f>'(s,Q)'!B6</f>
        <v>0.95</v>
      </c>
      <c r="C6" s="42">
        <f>NORMINV($B$6,0,1)</f>
        <v>1.6448536269514715</v>
      </c>
      <c r="D6" s="43" t="s">
        <v>39</v>
      </c>
      <c r="F6" s="44"/>
      <c r="G6" s="45"/>
      <c r="J6" s="73"/>
      <c r="K6" s="72" t="s">
        <v>59</v>
      </c>
      <c r="L6" s="64">
        <f ca="1">SUMIF($E$12:$E$63,"&gt;0")/52</f>
        <v>345.71153846153845</v>
      </c>
      <c r="M6" s="73" t="s">
        <v>60</v>
      </c>
    </row>
    <row r="7" spans="1:14" ht="14.5" x14ac:dyDescent="0.35">
      <c r="A7" s="9" t="s">
        <v>37</v>
      </c>
      <c r="B7" s="55">
        <f>'(s,Q)'!B7</f>
        <v>574</v>
      </c>
      <c r="F7" s="44"/>
      <c r="G7" s="45"/>
    </row>
    <row r="8" spans="1:14" ht="14.5" x14ac:dyDescent="0.35">
      <c r="A8" s="9" t="s">
        <v>40</v>
      </c>
      <c r="B8" s="55">
        <f>B7+'(s,Q)'!B8</f>
        <v>1074</v>
      </c>
    </row>
    <row r="9" spans="1:14" ht="14.5" x14ac:dyDescent="0.35">
      <c r="A9" s="1"/>
      <c r="B9" s="37"/>
    </row>
    <row r="10" spans="1:14" x14ac:dyDescent="0.3">
      <c r="B10" s="46" t="s">
        <v>41</v>
      </c>
      <c r="C10" s="46" t="s">
        <v>42</v>
      </c>
      <c r="D10" s="47" t="s">
        <v>43</v>
      </c>
      <c r="E10" s="46" t="s">
        <v>48</v>
      </c>
      <c r="F10" s="46" t="s">
        <v>49</v>
      </c>
      <c r="L10" s="40"/>
    </row>
    <row r="11" spans="1:14" ht="14.5" x14ac:dyDescent="0.35">
      <c r="A11" s="38" t="s">
        <v>30</v>
      </c>
      <c r="B11" s="48" t="s">
        <v>32</v>
      </c>
      <c r="C11" s="48" t="s">
        <v>31</v>
      </c>
      <c r="D11" s="48" t="s">
        <v>33</v>
      </c>
      <c r="E11" s="48" t="s">
        <v>34</v>
      </c>
      <c r="F11" s="48" t="s">
        <v>38</v>
      </c>
      <c r="G11" s="48" t="s">
        <v>35</v>
      </c>
      <c r="H11" s="49" t="str">
        <f>A7</f>
        <v>Reorder point (s)</v>
      </c>
      <c r="I11" s="49" t="str">
        <f>A8</f>
        <v>Target level (S)</v>
      </c>
      <c r="L11" s="40"/>
    </row>
    <row r="12" spans="1:14" x14ac:dyDescent="0.3">
      <c r="A12" s="39">
        <v>1</v>
      </c>
      <c r="B12" s="40">
        <f>$B$5</f>
        <v>500</v>
      </c>
      <c r="C12" s="39">
        <v>0</v>
      </c>
      <c r="D12" s="39">
        <f ca="1">'(s,Q)'!D12</f>
        <v>79</v>
      </c>
      <c r="E12" s="40">
        <f ca="1">B12+C12-D12</f>
        <v>421</v>
      </c>
      <c r="F12" s="40">
        <f ca="1">IF(A12+$B$3&lt;=MAX(A:A),E12+IF($B$3&gt;1,SUM(C13:INDEX(C13:C$115,$B$3-1,1)),0),E12)</f>
        <v>421</v>
      </c>
      <c r="G12" s="39">
        <f ca="1">IF(AND(F12&lt;=$B$7,A12+$B$3&lt;=MAX(A:A)),$B$8-F12,0)</f>
        <v>653</v>
      </c>
      <c r="H12" s="50">
        <f>$B$7</f>
        <v>574</v>
      </c>
      <c r="I12" s="50">
        <f>$B$8</f>
        <v>1074</v>
      </c>
      <c r="J12" s="40"/>
      <c r="L12" s="40"/>
      <c r="M12" s="40"/>
    </row>
    <row r="13" spans="1:14" x14ac:dyDescent="0.3">
      <c r="A13" s="39">
        <v>2</v>
      </c>
      <c r="B13" s="40">
        <f ca="1">E12</f>
        <v>421</v>
      </c>
      <c r="C13" s="39" cm="1">
        <f t="array" ref="C13">IF(A13&lt;=$B$3,0,INDEX(G$12:G12,$A13-$B$3,1))</f>
        <v>0</v>
      </c>
      <c r="D13" s="39">
        <f ca="1">'(s,Q)'!D13</f>
        <v>132</v>
      </c>
      <c r="E13" s="40">
        <f t="shared" ref="E13:E76" ca="1" si="0">B13+C13-D13</f>
        <v>289</v>
      </c>
      <c r="F13" s="40">
        <f ca="1">IF(A13+$B$3&lt;=MAX(A:A),E13+IF($B$3&gt;1,SUM(C14:INDEX(C14:C$115,$B$3-1,1)),0),E13)</f>
        <v>942</v>
      </c>
      <c r="G13" s="39">
        <f t="shared" ref="G13:G76" ca="1" si="1">IF(AND(F13&lt;=$B$7,A13+$B$3&lt;=MAX(A:A)),$B$8-F13,0)</f>
        <v>0</v>
      </c>
      <c r="H13" s="50">
        <f t="shared" ref="H13:H63" si="2">$B$7</f>
        <v>574</v>
      </c>
      <c r="I13" s="50">
        <f t="shared" ref="I13:I76" si="3">$B$8</f>
        <v>1074</v>
      </c>
      <c r="J13" s="40"/>
      <c r="L13" s="40"/>
    </row>
    <row r="14" spans="1:14" x14ac:dyDescent="0.3">
      <c r="A14" s="39">
        <v>3</v>
      </c>
      <c r="B14" s="40">
        <f t="shared" ref="B14" ca="1" si="4">E13</f>
        <v>289</v>
      </c>
      <c r="C14" s="39" cm="1">
        <f t="array" ref="C14">IF(A14&lt;=$B$3,0,INDEX(G$12:G13,$A14-$B$3,1))</f>
        <v>0</v>
      </c>
      <c r="D14" s="39">
        <f ca="1">'(s,Q)'!D14</f>
        <v>63</v>
      </c>
      <c r="E14" s="40">
        <f t="shared" ca="1" si="0"/>
        <v>226</v>
      </c>
      <c r="F14" s="40">
        <f ca="1">IF(A14+$B$3&lt;=MAX(A:A),E14+IF($B$3&gt;1,SUM(C15:INDEX(C15:C$115,$B$3-1,1)),0),E14)</f>
        <v>879</v>
      </c>
      <c r="G14" s="39">
        <f t="shared" ca="1" si="1"/>
        <v>0</v>
      </c>
      <c r="H14" s="50">
        <f t="shared" si="2"/>
        <v>574</v>
      </c>
      <c r="I14" s="50">
        <f t="shared" si="3"/>
        <v>1074</v>
      </c>
      <c r="L14" s="40"/>
    </row>
    <row r="15" spans="1:14" x14ac:dyDescent="0.3">
      <c r="A15" s="39">
        <v>4</v>
      </c>
      <c r="B15" s="40">
        <f ca="1">E14</f>
        <v>226</v>
      </c>
      <c r="C15" s="39" cm="1">
        <f t="array" ref="C15">IF(A15&lt;=$B$3,0,INDEX(G$12:G14,$A15-$B$3,1))</f>
        <v>0</v>
      </c>
      <c r="D15" s="39">
        <f ca="1">'(s,Q)'!D15</f>
        <v>90</v>
      </c>
      <c r="E15" s="40">
        <f t="shared" ca="1" si="0"/>
        <v>136</v>
      </c>
      <c r="F15" s="40">
        <f ca="1">IF(A15+$B$3&lt;=MAX(A:A),E15+IF($B$3&gt;1,SUM(C16:INDEX(C16:C$115,$B$3-1,1)),0),E15)</f>
        <v>789</v>
      </c>
      <c r="G15" s="39">
        <f t="shared" ca="1" si="1"/>
        <v>0</v>
      </c>
      <c r="H15" s="50">
        <f t="shared" si="2"/>
        <v>574</v>
      </c>
      <c r="I15" s="50">
        <f t="shared" si="3"/>
        <v>1074</v>
      </c>
      <c r="L15" s="40"/>
      <c r="N15" s="40"/>
    </row>
    <row r="16" spans="1:14" x14ac:dyDescent="0.3">
      <c r="A16" s="39">
        <v>5</v>
      </c>
      <c r="B16" s="40">
        <f t="shared" ref="B16:B79" ca="1" si="5">E15</f>
        <v>136</v>
      </c>
      <c r="C16" s="39" cm="1">
        <f t="array" ref="C16">IF(A16&lt;=$B$3,0,INDEX(G$12:G15,$A16-$B$3,1))</f>
        <v>0</v>
      </c>
      <c r="D16" s="39">
        <f ca="1">'(s,Q)'!D16</f>
        <v>112</v>
      </c>
      <c r="E16" s="40">
        <f t="shared" ca="1" si="0"/>
        <v>24</v>
      </c>
      <c r="F16" s="40">
        <f ca="1">IF(A16+$B$3&lt;=MAX(A:A),E16+IF($B$3&gt;1,SUM(C17:INDEX(C17:C$115,$B$3-1,1)),0),E16)</f>
        <v>677</v>
      </c>
      <c r="G16" s="39">
        <f t="shared" ca="1" si="1"/>
        <v>0</v>
      </c>
      <c r="H16" s="50">
        <f t="shared" si="2"/>
        <v>574</v>
      </c>
      <c r="I16" s="50">
        <f t="shared" si="3"/>
        <v>1074</v>
      </c>
      <c r="L16" s="40"/>
    </row>
    <row r="17" spans="1:12" x14ac:dyDescent="0.3">
      <c r="A17" s="39">
        <v>6</v>
      </c>
      <c r="B17" s="40">
        <f t="shared" ca="1" si="5"/>
        <v>24</v>
      </c>
      <c r="C17" s="39" cm="1">
        <f t="array" aca="1" ref="C17" ca="1">IF(A17&lt;=$B$3,0,INDEX(G$12:G16,$A17-$B$3,1))</f>
        <v>653</v>
      </c>
      <c r="D17" s="39">
        <f ca="1">'(s,Q)'!D17</f>
        <v>107</v>
      </c>
      <c r="E17" s="40">
        <f t="shared" ca="1" si="0"/>
        <v>570</v>
      </c>
      <c r="F17" s="40">
        <f ca="1">IF(A17+$B$3&lt;=MAX(A:A),E17+IF($B$3&gt;1,SUM(C18:INDEX(C18:C$115,$B$3-1,1)),0),E17)</f>
        <v>570</v>
      </c>
      <c r="G17" s="39">
        <f t="shared" ca="1" si="1"/>
        <v>504</v>
      </c>
      <c r="H17" s="50">
        <f t="shared" si="2"/>
        <v>574</v>
      </c>
      <c r="I17" s="50">
        <f t="shared" si="3"/>
        <v>1074</v>
      </c>
      <c r="J17" s="40"/>
      <c r="L17" s="40"/>
    </row>
    <row r="18" spans="1:12" x14ac:dyDescent="0.3">
      <c r="A18" s="39">
        <v>7</v>
      </c>
      <c r="B18" s="40">
        <f t="shared" ca="1" si="5"/>
        <v>570</v>
      </c>
      <c r="C18" s="39" cm="1">
        <f t="array" aca="1" ref="C18" ca="1">IF(A18&lt;=$B$3,0,INDEX(G$12:G17,$A18-$B$3,1))</f>
        <v>0</v>
      </c>
      <c r="D18" s="39">
        <f ca="1">'(s,Q)'!D18</f>
        <v>98</v>
      </c>
      <c r="E18" s="40">
        <f t="shared" ca="1" si="0"/>
        <v>472</v>
      </c>
      <c r="F18" s="40">
        <f ca="1">IF(A18+$B$3&lt;=MAX(A:A),E18+IF($B$3&gt;1,SUM(C19:INDEX(C19:C$115,$B$3-1,1)),0),E18)</f>
        <v>976</v>
      </c>
      <c r="G18" s="39">
        <f t="shared" ca="1" si="1"/>
        <v>0</v>
      </c>
      <c r="H18" s="50">
        <f t="shared" si="2"/>
        <v>574</v>
      </c>
      <c r="I18" s="50">
        <f t="shared" si="3"/>
        <v>1074</v>
      </c>
      <c r="L18" s="40"/>
    </row>
    <row r="19" spans="1:12" x14ac:dyDescent="0.3">
      <c r="A19" s="39">
        <v>8</v>
      </c>
      <c r="B19" s="40">
        <f t="shared" ca="1" si="5"/>
        <v>472</v>
      </c>
      <c r="C19" s="39" cm="1">
        <f t="array" aca="1" ref="C19" ca="1">IF(A19&lt;=$B$3,0,INDEX(G$12:G18,$A19-$B$3,1))</f>
        <v>0</v>
      </c>
      <c r="D19" s="39">
        <f ca="1">'(s,Q)'!D19</f>
        <v>99</v>
      </c>
      <c r="E19" s="40">
        <f t="shared" ca="1" si="0"/>
        <v>373</v>
      </c>
      <c r="F19" s="40">
        <f ca="1">IF(A19+$B$3&lt;=MAX(A:A),E19+IF($B$3&gt;1,SUM(C20:INDEX(C20:C$115,$B$3-1,1)),0),E19)</f>
        <v>877</v>
      </c>
      <c r="G19" s="39">
        <f t="shared" ca="1" si="1"/>
        <v>0</v>
      </c>
      <c r="H19" s="50">
        <f t="shared" si="2"/>
        <v>574</v>
      </c>
      <c r="I19" s="50">
        <f t="shared" si="3"/>
        <v>1074</v>
      </c>
      <c r="L19" s="40"/>
    </row>
    <row r="20" spans="1:12" x14ac:dyDescent="0.3">
      <c r="A20" s="39">
        <v>9</v>
      </c>
      <c r="B20" s="40">
        <f t="shared" ca="1" si="5"/>
        <v>373</v>
      </c>
      <c r="C20" s="39" cm="1">
        <f t="array" aca="1" ref="C20" ca="1">IF(A20&lt;=$B$3,0,INDEX(G$12:G19,$A20-$B$3,1))</f>
        <v>0</v>
      </c>
      <c r="D20" s="39">
        <f ca="1">'(s,Q)'!D20</f>
        <v>96</v>
      </c>
      <c r="E20" s="40">
        <f t="shared" ca="1" si="0"/>
        <v>277</v>
      </c>
      <c r="F20" s="40">
        <f ca="1">IF(A20+$B$3&lt;=MAX(A:A),E20+IF($B$3&gt;1,SUM(C21:INDEX(C21:C$115,$B$3-1,1)),0),E20)</f>
        <v>781</v>
      </c>
      <c r="G20" s="39">
        <f t="shared" ca="1" si="1"/>
        <v>0</v>
      </c>
      <c r="H20" s="50">
        <f t="shared" si="2"/>
        <v>574</v>
      </c>
      <c r="I20" s="50">
        <f t="shared" si="3"/>
        <v>1074</v>
      </c>
      <c r="L20" s="40"/>
    </row>
    <row r="21" spans="1:12" x14ac:dyDescent="0.3">
      <c r="A21" s="39">
        <v>10</v>
      </c>
      <c r="B21" s="40">
        <f t="shared" ca="1" si="5"/>
        <v>277</v>
      </c>
      <c r="C21" s="39" cm="1">
        <f t="array" aca="1" ref="C21" ca="1">IF(A21&lt;=$B$3,0,INDEX(G$12:G20,$A21-$B$3,1))</f>
        <v>0</v>
      </c>
      <c r="D21" s="39">
        <f ca="1">'(s,Q)'!D21</f>
        <v>86</v>
      </c>
      <c r="E21" s="40">
        <f t="shared" ca="1" si="0"/>
        <v>191</v>
      </c>
      <c r="F21" s="40">
        <f ca="1">IF(A21+$B$3&lt;=MAX(A:A),E21+IF($B$3&gt;1,SUM(C22:INDEX(C22:C$115,$B$3-1,1)),0),E21)</f>
        <v>695</v>
      </c>
      <c r="G21" s="39">
        <f t="shared" ca="1" si="1"/>
        <v>0</v>
      </c>
      <c r="H21" s="50">
        <f t="shared" si="2"/>
        <v>574</v>
      </c>
      <c r="I21" s="50">
        <f t="shared" si="3"/>
        <v>1074</v>
      </c>
      <c r="L21" s="40"/>
    </row>
    <row r="22" spans="1:12" x14ac:dyDescent="0.3">
      <c r="A22" s="39">
        <v>11</v>
      </c>
      <c r="B22" s="40">
        <f t="shared" ca="1" si="5"/>
        <v>191</v>
      </c>
      <c r="C22" s="39" cm="1">
        <f t="array" aca="1" ref="C22" ca="1">IF(A22&lt;=$B$3,0,INDEX(G$12:G21,$A22-$B$3,1))</f>
        <v>504</v>
      </c>
      <c r="D22" s="39">
        <f ca="1">'(s,Q)'!D22</f>
        <v>63</v>
      </c>
      <c r="E22" s="40">
        <f t="shared" ca="1" si="0"/>
        <v>632</v>
      </c>
      <c r="F22" s="40">
        <f ca="1">IF(A22+$B$3&lt;=MAX(A:A),E22+IF($B$3&gt;1,SUM(C23:INDEX(C23:C$115,$B$3-1,1)),0),E22)</f>
        <v>632</v>
      </c>
      <c r="G22" s="39">
        <f t="shared" ca="1" si="1"/>
        <v>0</v>
      </c>
      <c r="H22" s="50">
        <f t="shared" si="2"/>
        <v>574</v>
      </c>
      <c r="I22" s="50">
        <f t="shared" si="3"/>
        <v>1074</v>
      </c>
      <c r="L22" s="40"/>
    </row>
    <row r="23" spans="1:12" x14ac:dyDescent="0.3">
      <c r="A23" s="39">
        <v>12</v>
      </c>
      <c r="B23" s="40">
        <f t="shared" ca="1" si="5"/>
        <v>632</v>
      </c>
      <c r="C23" s="39" cm="1">
        <f t="array" aca="1" ref="C23" ca="1">IF(A23&lt;=$B$3,0,INDEX(G$12:G22,$A23-$B$3,1))</f>
        <v>0</v>
      </c>
      <c r="D23" s="39">
        <f ca="1">'(s,Q)'!D23</f>
        <v>91</v>
      </c>
      <c r="E23" s="40">
        <f t="shared" ca="1" si="0"/>
        <v>541</v>
      </c>
      <c r="F23" s="40">
        <f ca="1">IF(A23+$B$3&lt;=MAX(A:A),E23+IF($B$3&gt;1,SUM(C24:INDEX(C24:C$115,$B$3-1,1)),0),E23)</f>
        <v>541</v>
      </c>
      <c r="G23" s="39">
        <f t="shared" ca="1" si="1"/>
        <v>533</v>
      </c>
      <c r="H23" s="50">
        <f t="shared" si="2"/>
        <v>574</v>
      </c>
      <c r="I23" s="50">
        <f t="shared" si="3"/>
        <v>1074</v>
      </c>
      <c r="L23" s="40"/>
    </row>
    <row r="24" spans="1:12" x14ac:dyDescent="0.3">
      <c r="A24" s="39">
        <v>13</v>
      </c>
      <c r="B24" s="40">
        <f t="shared" ca="1" si="5"/>
        <v>541</v>
      </c>
      <c r="C24" s="39" cm="1">
        <f t="array" aca="1" ref="C24" ca="1">IF(A24&lt;=$B$3,0,INDEX(G$12:G23,$A24-$B$3,1))</f>
        <v>0</v>
      </c>
      <c r="D24" s="39">
        <f ca="1">'(s,Q)'!D24</f>
        <v>128</v>
      </c>
      <c r="E24" s="40">
        <f t="shared" ca="1" si="0"/>
        <v>413</v>
      </c>
      <c r="F24" s="40">
        <f ca="1">IF(A24+$B$3&lt;=MAX(A:A),E24+IF($B$3&gt;1,SUM(C25:INDEX(C25:C$115,$B$3-1,1)),0),E24)</f>
        <v>946</v>
      </c>
      <c r="G24" s="39">
        <f t="shared" ca="1" si="1"/>
        <v>0</v>
      </c>
      <c r="H24" s="50">
        <f t="shared" si="2"/>
        <v>574</v>
      </c>
      <c r="I24" s="50">
        <f t="shared" si="3"/>
        <v>1074</v>
      </c>
      <c r="L24" s="40"/>
    </row>
    <row r="25" spans="1:12" x14ac:dyDescent="0.3">
      <c r="A25" s="39">
        <v>14</v>
      </c>
      <c r="B25" s="40">
        <f t="shared" ca="1" si="5"/>
        <v>413</v>
      </c>
      <c r="C25" s="39" cm="1">
        <f t="array" aca="1" ref="C25" ca="1">IF(A25&lt;=$B$3,0,INDEX(G$12:G24,$A25-$B$3,1))</f>
        <v>0</v>
      </c>
      <c r="D25" s="39">
        <f ca="1">'(s,Q)'!D25</f>
        <v>96</v>
      </c>
      <c r="E25" s="40">
        <f t="shared" ca="1" si="0"/>
        <v>317</v>
      </c>
      <c r="F25" s="40">
        <f ca="1">IF(A25+$B$3&lt;=MAX(A:A),E25+IF($B$3&gt;1,SUM(C26:INDEX(C26:C$115,$B$3-1,1)),0),E25)</f>
        <v>850</v>
      </c>
      <c r="G25" s="39">
        <f t="shared" ca="1" si="1"/>
        <v>0</v>
      </c>
      <c r="H25" s="50">
        <f t="shared" si="2"/>
        <v>574</v>
      </c>
      <c r="I25" s="50">
        <f t="shared" si="3"/>
        <v>1074</v>
      </c>
      <c r="L25" s="40"/>
    </row>
    <row r="26" spans="1:12" x14ac:dyDescent="0.3">
      <c r="A26" s="39">
        <v>15</v>
      </c>
      <c r="B26" s="40">
        <f t="shared" ca="1" si="5"/>
        <v>317</v>
      </c>
      <c r="C26" s="39" cm="1">
        <f t="array" aca="1" ref="C26" ca="1">IF(A26&lt;=$B$3,0,INDEX(G$12:G25,$A26-$B$3,1))</f>
        <v>0</v>
      </c>
      <c r="D26" s="39">
        <f ca="1">'(s,Q)'!D26</f>
        <v>106</v>
      </c>
      <c r="E26" s="40">
        <f t="shared" ca="1" si="0"/>
        <v>211</v>
      </c>
      <c r="F26" s="40">
        <f ca="1">IF(A26+$B$3&lt;=MAX(A:A),E26+IF($B$3&gt;1,SUM(C27:INDEX(C27:C$115,$B$3-1,1)),0),E26)</f>
        <v>744</v>
      </c>
      <c r="G26" s="39">
        <f t="shared" ca="1" si="1"/>
        <v>0</v>
      </c>
      <c r="H26" s="50">
        <f t="shared" si="2"/>
        <v>574</v>
      </c>
      <c r="I26" s="50">
        <f t="shared" si="3"/>
        <v>1074</v>
      </c>
      <c r="L26" s="40"/>
    </row>
    <row r="27" spans="1:12" x14ac:dyDescent="0.3">
      <c r="A27" s="39">
        <v>16</v>
      </c>
      <c r="B27" s="40">
        <f t="shared" ca="1" si="5"/>
        <v>211</v>
      </c>
      <c r="C27" s="39" cm="1">
        <f t="array" aca="1" ref="C27" ca="1">IF(A27&lt;=$B$3,0,INDEX(G$12:G26,$A27-$B$3,1))</f>
        <v>0</v>
      </c>
      <c r="D27" s="39">
        <f ca="1">'(s,Q)'!D27</f>
        <v>112</v>
      </c>
      <c r="E27" s="40">
        <f t="shared" ca="1" si="0"/>
        <v>99</v>
      </c>
      <c r="F27" s="40">
        <f ca="1">IF(A27+$B$3&lt;=MAX(A:A),E27+IF($B$3&gt;1,SUM(C28:INDEX(C28:C$115,$B$3-1,1)),0),E27)</f>
        <v>632</v>
      </c>
      <c r="G27" s="39">
        <f t="shared" ca="1" si="1"/>
        <v>0</v>
      </c>
      <c r="H27" s="50">
        <f t="shared" si="2"/>
        <v>574</v>
      </c>
      <c r="I27" s="50">
        <f t="shared" si="3"/>
        <v>1074</v>
      </c>
      <c r="L27" s="40"/>
    </row>
    <row r="28" spans="1:12" x14ac:dyDescent="0.3">
      <c r="A28" s="39">
        <v>17</v>
      </c>
      <c r="B28" s="40">
        <f t="shared" ca="1" si="5"/>
        <v>99</v>
      </c>
      <c r="C28" s="39" cm="1">
        <f t="array" aca="1" ref="C28" ca="1">IF(A28&lt;=$B$3,0,INDEX(G$12:G27,$A28-$B$3,1))</f>
        <v>533</v>
      </c>
      <c r="D28" s="39">
        <f ca="1">'(s,Q)'!D28</f>
        <v>54</v>
      </c>
      <c r="E28" s="40">
        <f t="shared" ca="1" si="0"/>
        <v>578</v>
      </c>
      <c r="F28" s="40">
        <f ca="1">IF(A28+$B$3&lt;=MAX(A:A),E28+IF($B$3&gt;1,SUM(C29:INDEX(C29:C$115,$B$3-1,1)),0),E28)</f>
        <v>578</v>
      </c>
      <c r="G28" s="39">
        <f t="shared" ca="1" si="1"/>
        <v>0</v>
      </c>
      <c r="H28" s="50">
        <f t="shared" si="2"/>
        <v>574</v>
      </c>
      <c r="I28" s="50">
        <f t="shared" si="3"/>
        <v>1074</v>
      </c>
      <c r="L28" s="40"/>
    </row>
    <row r="29" spans="1:12" x14ac:dyDescent="0.3">
      <c r="A29" s="39">
        <v>18</v>
      </c>
      <c r="B29" s="40">
        <f t="shared" ca="1" si="5"/>
        <v>578</v>
      </c>
      <c r="C29" s="39" cm="1">
        <f t="array" aca="1" ref="C29" ca="1">IF(A29&lt;=$B$3,0,INDEX(G$12:G28,$A29-$B$3,1))</f>
        <v>0</v>
      </c>
      <c r="D29" s="39">
        <f ca="1">'(s,Q)'!D29</f>
        <v>84</v>
      </c>
      <c r="E29" s="40">
        <f t="shared" ca="1" si="0"/>
        <v>494</v>
      </c>
      <c r="F29" s="40">
        <f ca="1">IF(A29+$B$3&lt;=MAX(A:A),E29+IF($B$3&gt;1,SUM(C30:INDEX(C30:C$115,$B$3-1,1)),0),E29)</f>
        <v>494</v>
      </c>
      <c r="G29" s="39">
        <f t="shared" ca="1" si="1"/>
        <v>580</v>
      </c>
      <c r="H29" s="50">
        <f t="shared" si="2"/>
        <v>574</v>
      </c>
      <c r="I29" s="50">
        <f t="shared" si="3"/>
        <v>1074</v>
      </c>
      <c r="L29" s="40"/>
    </row>
    <row r="30" spans="1:12" x14ac:dyDescent="0.3">
      <c r="A30" s="39">
        <v>19</v>
      </c>
      <c r="B30" s="40">
        <f t="shared" ca="1" si="5"/>
        <v>494</v>
      </c>
      <c r="C30" s="39" cm="1">
        <f t="array" aca="1" ref="C30" ca="1">IF(A30&lt;=$B$3,0,INDEX(G$12:G29,$A30-$B$3,1))</f>
        <v>0</v>
      </c>
      <c r="D30" s="39">
        <f ca="1">'(s,Q)'!D30</f>
        <v>105</v>
      </c>
      <c r="E30" s="40">
        <f t="shared" ca="1" si="0"/>
        <v>389</v>
      </c>
      <c r="F30" s="40">
        <f ca="1">IF(A30+$B$3&lt;=MAX(A:A),E30+IF($B$3&gt;1,SUM(C31:INDEX(C31:C$115,$B$3-1,1)),0),E30)</f>
        <v>969</v>
      </c>
      <c r="G30" s="39">
        <f t="shared" ca="1" si="1"/>
        <v>0</v>
      </c>
      <c r="H30" s="50">
        <f t="shared" si="2"/>
        <v>574</v>
      </c>
      <c r="I30" s="50">
        <f t="shared" si="3"/>
        <v>1074</v>
      </c>
      <c r="L30" s="40"/>
    </row>
    <row r="31" spans="1:12" x14ac:dyDescent="0.3">
      <c r="A31" s="39">
        <v>20</v>
      </c>
      <c r="B31" s="40">
        <f t="shared" ca="1" si="5"/>
        <v>389</v>
      </c>
      <c r="C31" s="39" cm="1">
        <f t="array" aca="1" ref="C31" ca="1">IF(A31&lt;=$B$3,0,INDEX(G$12:G30,$A31-$B$3,1))</f>
        <v>0</v>
      </c>
      <c r="D31" s="39">
        <f ca="1">'(s,Q)'!D31</f>
        <v>99</v>
      </c>
      <c r="E31" s="40">
        <f t="shared" ca="1" si="0"/>
        <v>290</v>
      </c>
      <c r="F31" s="40">
        <f ca="1">IF(A31+$B$3&lt;=MAX(A:A),E31+IF($B$3&gt;1,SUM(C32:INDEX(C32:C$115,$B$3-1,1)),0),E31)</f>
        <v>870</v>
      </c>
      <c r="G31" s="39">
        <f t="shared" ca="1" si="1"/>
        <v>0</v>
      </c>
      <c r="H31" s="50">
        <f t="shared" si="2"/>
        <v>574</v>
      </c>
      <c r="I31" s="50">
        <f t="shared" si="3"/>
        <v>1074</v>
      </c>
      <c r="L31" s="40"/>
    </row>
    <row r="32" spans="1:12" x14ac:dyDescent="0.3">
      <c r="A32" s="39">
        <v>21</v>
      </c>
      <c r="B32" s="40">
        <f t="shared" ca="1" si="5"/>
        <v>290</v>
      </c>
      <c r="C32" s="39" cm="1">
        <f t="array" aca="1" ref="C32" ca="1">IF(A32&lt;=$B$3,0,INDEX(G$12:G31,$A32-$B$3,1))</f>
        <v>0</v>
      </c>
      <c r="D32" s="39">
        <f ca="1">'(s,Q)'!D32</f>
        <v>131</v>
      </c>
      <c r="E32" s="40">
        <f t="shared" ca="1" si="0"/>
        <v>159</v>
      </c>
      <c r="F32" s="40">
        <f ca="1">IF(A32+$B$3&lt;=MAX(A:A),E32+IF($B$3&gt;1,SUM(C33:INDEX(C33:C$115,$B$3-1,1)),0),E32)</f>
        <v>739</v>
      </c>
      <c r="G32" s="39">
        <f t="shared" ca="1" si="1"/>
        <v>0</v>
      </c>
      <c r="H32" s="50">
        <f t="shared" si="2"/>
        <v>574</v>
      </c>
      <c r="I32" s="50">
        <f t="shared" si="3"/>
        <v>1074</v>
      </c>
      <c r="L32" s="40"/>
    </row>
    <row r="33" spans="1:12" x14ac:dyDescent="0.3">
      <c r="A33" s="39">
        <v>22</v>
      </c>
      <c r="B33" s="40">
        <f t="shared" ca="1" si="5"/>
        <v>159</v>
      </c>
      <c r="C33" s="39" cm="1">
        <f t="array" aca="1" ref="C33" ca="1">IF(A33&lt;=$B$3,0,INDEX(G$12:G32,$A33-$B$3,1))</f>
        <v>0</v>
      </c>
      <c r="D33" s="39">
        <f ca="1">'(s,Q)'!D33</f>
        <v>71</v>
      </c>
      <c r="E33" s="40">
        <f t="shared" ca="1" si="0"/>
        <v>88</v>
      </c>
      <c r="F33" s="40">
        <f ca="1">IF(A33+$B$3&lt;=MAX(A:A),E33+IF($B$3&gt;1,SUM(C34:INDEX(C34:C$115,$B$3-1,1)),0),E33)</f>
        <v>668</v>
      </c>
      <c r="G33" s="39">
        <f t="shared" ca="1" si="1"/>
        <v>0</v>
      </c>
      <c r="H33" s="50">
        <f t="shared" si="2"/>
        <v>574</v>
      </c>
      <c r="I33" s="50">
        <f t="shared" si="3"/>
        <v>1074</v>
      </c>
      <c r="L33" s="40"/>
    </row>
    <row r="34" spans="1:12" x14ac:dyDescent="0.3">
      <c r="A34" s="39">
        <v>23</v>
      </c>
      <c r="B34" s="40">
        <f t="shared" ca="1" si="5"/>
        <v>88</v>
      </c>
      <c r="C34" s="39" cm="1">
        <f t="array" aca="1" ref="C34" ca="1">IF(A34&lt;=$B$3,0,INDEX(G$12:G33,$A34-$B$3,1))</f>
        <v>580</v>
      </c>
      <c r="D34" s="39">
        <f ca="1">'(s,Q)'!D34</f>
        <v>80</v>
      </c>
      <c r="E34" s="40">
        <f t="shared" ca="1" si="0"/>
        <v>588</v>
      </c>
      <c r="F34" s="40">
        <f ca="1">IF(A34+$B$3&lt;=MAX(A:A),E34+IF($B$3&gt;1,SUM(C35:INDEX(C35:C$115,$B$3-1,1)),0),E34)</f>
        <v>588</v>
      </c>
      <c r="G34" s="39">
        <f t="shared" ca="1" si="1"/>
        <v>0</v>
      </c>
      <c r="H34" s="50">
        <f t="shared" si="2"/>
        <v>574</v>
      </c>
      <c r="I34" s="50">
        <f t="shared" si="3"/>
        <v>1074</v>
      </c>
    </row>
    <row r="35" spans="1:12" x14ac:dyDescent="0.3">
      <c r="A35" s="39">
        <v>24</v>
      </c>
      <c r="B35" s="40">
        <f t="shared" ca="1" si="5"/>
        <v>588</v>
      </c>
      <c r="C35" s="39" cm="1">
        <f t="array" aca="1" ref="C35" ca="1">IF(A35&lt;=$B$3,0,INDEX(G$12:G34,$A35-$B$3,1))</f>
        <v>0</v>
      </c>
      <c r="D35" s="39">
        <f ca="1">'(s,Q)'!D35</f>
        <v>91</v>
      </c>
      <c r="E35" s="40">
        <f t="shared" ca="1" si="0"/>
        <v>497</v>
      </c>
      <c r="F35" s="40">
        <f ca="1">IF(A35+$B$3&lt;=MAX(A:A),E35+IF($B$3&gt;1,SUM(C36:INDEX(C36:C$115,$B$3-1,1)),0),E35)</f>
        <v>497</v>
      </c>
      <c r="G35" s="39">
        <f t="shared" ca="1" si="1"/>
        <v>577</v>
      </c>
      <c r="H35" s="50">
        <f t="shared" si="2"/>
        <v>574</v>
      </c>
      <c r="I35" s="50">
        <f t="shared" si="3"/>
        <v>1074</v>
      </c>
    </row>
    <row r="36" spans="1:12" x14ac:dyDescent="0.3">
      <c r="A36" s="39">
        <v>25</v>
      </c>
      <c r="B36" s="40">
        <f t="shared" ca="1" si="5"/>
        <v>497</v>
      </c>
      <c r="C36" s="39" cm="1">
        <f t="array" aca="1" ref="C36" ca="1">IF(A36&lt;=$B$3,0,INDEX(G$12:G35,$A36-$B$3,1))</f>
        <v>0</v>
      </c>
      <c r="D36" s="39">
        <f ca="1">'(s,Q)'!D36</f>
        <v>115</v>
      </c>
      <c r="E36" s="40">
        <f t="shared" ca="1" si="0"/>
        <v>382</v>
      </c>
      <c r="F36" s="40">
        <f ca="1">IF(A36+$B$3&lt;=MAX(A:A),E36+IF($B$3&gt;1,SUM(C37:INDEX(C37:C$115,$B$3-1,1)),0),E36)</f>
        <v>959</v>
      </c>
      <c r="G36" s="39">
        <f t="shared" ca="1" si="1"/>
        <v>0</v>
      </c>
      <c r="H36" s="50">
        <f t="shared" si="2"/>
        <v>574</v>
      </c>
      <c r="I36" s="50">
        <f t="shared" si="3"/>
        <v>1074</v>
      </c>
    </row>
    <row r="37" spans="1:12" x14ac:dyDescent="0.3">
      <c r="A37" s="39">
        <v>26</v>
      </c>
      <c r="B37" s="40">
        <f t="shared" ca="1" si="5"/>
        <v>382</v>
      </c>
      <c r="C37" s="39" cm="1">
        <f t="array" aca="1" ref="C37" ca="1">IF(A37&lt;=$B$3,0,INDEX(G$12:G36,$A37-$B$3,1))</f>
        <v>0</v>
      </c>
      <c r="D37" s="39">
        <f ca="1">'(s,Q)'!D37</f>
        <v>103</v>
      </c>
      <c r="E37" s="40">
        <f t="shared" ca="1" si="0"/>
        <v>279</v>
      </c>
      <c r="F37" s="40">
        <f ca="1">IF(A37+$B$3&lt;=MAX(A:A),E37+IF($B$3&gt;1,SUM(C38:INDEX(C38:C$115,$B$3-1,1)),0),E37)</f>
        <v>856</v>
      </c>
      <c r="G37" s="39">
        <f t="shared" ca="1" si="1"/>
        <v>0</v>
      </c>
      <c r="H37" s="50">
        <f t="shared" si="2"/>
        <v>574</v>
      </c>
      <c r="I37" s="50">
        <f t="shared" si="3"/>
        <v>1074</v>
      </c>
    </row>
    <row r="38" spans="1:12" x14ac:dyDescent="0.3">
      <c r="A38" s="39">
        <v>27</v>
      </c>
      <c r="B38" s="40">
        <f t="shared" ca="1" si="5"/>
        <v>279</v>
      </c>
      <c r="C38" s="39" cm="1">
        <f t="array" aca="1" ref="C38" ca="1">IF(A38&lt;=$B$3,0,INDEX(G$12:G37,$A38-$B$3,1))</f>
        <v>0</v>
      </c>
      <c r="D38" s="39">
        <f ca="1">'(s,Q)'!D38</f>
        <v>95</v>
      </c>
      <c r="E38" s="40">
        <f t="shared" ca="1" si="0"/>
        <v>184</v>
      </c>
      <c r="F38" s="40">
        <f ca="1">IF(A38+$B$3&lt;=MAX(A:A),E38+IF($B$3&gt;1,SUM(C39:INDEX(C39:C$115,$B$3-1,1)),0),E38)</f>
        <v>761</v>
      </c>
      <c r="G38" s="39">
        <f t="shared" ca="1" si="1"/>
        <v>0</v>
      </c>
      <c r="H38" s="50">
        <f t="shared" si="2"/>
        <v>574</v>
      </c>
      <c r="I38" s="50">
        <f t="shared" si="3"/>
        <v>1074</v>
      </c>
    </row>
    <row r="39" spans="1:12" x14ac:dyDescent="0.3">
      <c r="A39" s="39">
        <v>28</v>
      </c>
      <c r="B39" s="40">
        <f t="shared" ca="1" si="5"/>
        <v>184</v>
      </c>
      <c r="C39" s="39" cm="1">
        <f t="array" aca="1" ref="C39" ca="1">IF(A39&lt;=$B$3,0,INDEX(G$12:G38,$A39-$B$3,1))</f>
        <v>0</v>
      </c>
      <c r="D39" s="39">
        <f ca="1">'(s,Q)'!D39</f>
        <v>93</v>
      </c>
      <c r="E39" s="40">
        <f t="shared" ca="1" si="0"/>
        <v>91</v>
      </c>
      <c r="F39" s="40">
        <f ca="1">IF(A39+$B$3&lt;=MAX(A:A),E39+IF($B$3&gt;1,SUM(C40:INDEX(C40:C$115,$B$3-1,1)),0),E39)</f>
        <v>668</v>
      </c>
      <c r="G39" s="39">
        <f t="shared" ca="1" si="1"/>
        <v>0</v>
      </c>
      <c r="H39" s="50">
        <f t="shared" si="2"/>
        <v>574</v>
      </c>
      <c r="I39" s="50">
        <f t="shared" si="3"/>
        <v>1074</v>
      </c>
    </row>
    <row r="40" spans="1:12" x14ac:dyDescent="0.3">
      <c r="A40" s="39">
        <v>29</v>
      </c>
      <c r="B40" s="40">
        <f t="shared" ca="1" si="5"/>
        <v>91</v>
      </c>
      <c r="C40" s="39" cm="1">
        <f t="array" aca="1" ref="C40" ca="1">IF(A40&lt;=$B$3,0,INDEX(G$12:G39,$A40-$B$3,1))</f>
        <v>577</v>
      </c>
      <c r="D40" s="39">
        <f ca="1">'(s,Q)'!D40</f>
        <v>79</v>
      </c>
      <c r="E40" s="40">
        <f t="shared" ca="1" si="0"/>
        <v>589</v>
      </c>
      <c r="F40" s="40">
        <f ca="1">IF(A40+$B$3&lt;=MAX(A:A),E40+IF($B$3&gt;1,SUM(C41:INDEX(C41:C$115,$B$3-1,1)),0),E40)</f>
        <v>589</v>
      </c>
      <c r="G40" s="39">
        <f t="shared" ca="1" si="1"/>
        <v>0</v>
      </c>
      <c r="H40" s="50">
        <f t="shared" si="2"/>
        <v>574</v>
      </c>
      <c r="I40" s="50">
        <f t="shared" si="3"/>
        <v>1074</v>
      </c>
    </row>
    <row r="41" spans="1:12" x14ac:dyDescent="0.3">
      <c r="A41" s="39">
        <v>30</v>
      </c>
      <c r="B41" s="40">
        <f t="shared" ca="1" si="5"/>
        <v>589</v>
      </c>
      <c r="C41" s="39" cm="1">
        <f t="array" aca="1" ref="C41" ca="1">IF(A41&lt;=$B$3,0,INDEX(G$12:G40,$A41-$B$3,1))</f>
        <v>0</v>
      </c>
      <c r="D41" s="39">
        <f ca="1">'(s,Q)'!D41</f>
        <v>116</v>
      </c>
      <c r="E41" s="40">
        <f t="shared" ca="1" si="0"/>
        <v>473</v>
      </c>
      <c r="F41" s="40">
        <f ca="1">IF(A41+$B$3&lt;=MAX(A:A),E41+IF($B$3&gt;1,SUM(C42:INDEX(C42:C$115,$B$3-1,1)),0),E41)</f>
        <v>473</v>
      </c>
      <c r="G41" s="39">
        <f t="shared" ca="1" si="1"/>
        <v>601</v>
      </c>
      <c r="H41" s="50">
        <f t="shared" si="2"/>
        <v>574</v>
      </c>
      <c r="I41" s="50">
        <f t="shared" si="3"/>
        <v>1074</v>
      </c>
    </row>
    <row r="42" spans="1:12" x14ac:dyDescent="0.3">
      <c r="A42" s="39">
        <v>31</v>
      </c>
      <c r="B42" s="40">
        <f t="shared" ca="1" si="5"/>
        <v>473</v>
      </c>
      <c r="C42" s="39" cm="1">
        <f t="array" aca="1" ref="C42" ca="1">IF(A42&lt;=$B$3,0,INDEX(G$12:G41,$A42-$B$3,1))</f>
        <v>0</v>
      </c>
      <c r="D42" s="39">
        <f ca="1">'(s,Q)'!D42</f>
        <v>108</v>
      </c>
      <c r="E42" s="40">
        <f t="shared" ca="1" si="0"/>
        <v>365</v>
      </c>
      <c r="F42" s="40">
        <f ca="1">IF(A42+$B$3&lt;=MAX(A:A),E42+IF($B$3&gt;1,SUM(C43:INDEX(C43:C$115,$B$3-1,1)),0),E42)</f>
        <v>966</v>
      </c>
      <c r="G42" s="39">
        <f t="shared" ca="1" si="1"/>
        <v>0</v>
      </c>
      <c r="H42" s="50">
        <f t="shared" si="2"/>
        <v>574</v>
      </c>
      <c r="I42" s="50">
        <f t="shared" si="3"/>
        <v>1074</v>
      </c>
    </row>
    <row r="43" spans="1:12" x14ac:dyDescent="0.3">
      <c r="A43" s="39">
        <v>32</v>
      </c>
      <c r="B43" s="40">
        <f t="shared" ca="1" si="5"/>
        <v>365</v>
      </c>
      <c r="C43" s="39" cm="1">
        <f t="array" aca="1" ref="C43" ca="1">IF(A43&lt;=$B$3,0,INDEX(G$12:G42,$A43-$B$3,1))</f>
        <v>0</v>
      </c>
      <c r="D43" s="39">
        <f ca="1">'(s,Q)'!D43</f>
        <v>111</v>
      </c>
      <c r="E43" s="40">
        <f t="shared" ca="1" si="0"/>
        <v>254</v>
      </c>
      <c r="F43" s="40">
        <f ca="1">IF(A43+$B$3&lt;=MAX(A:A),E43+IF($B$3&gt;1,SUM(C44:INDEX(C44:C$115,$B$3-1,1)),0),E43)</f>
        <v>855</v>
      </c>
      <c r="G43" s="39">
        <f t="shared" ca="1" si="1"/>
        <v>0</v>
      </c>
      <c r="H43" s="50">
        <f t="shared" si="2"/>
        <v>574</v>
      </c>
      <c r="I43" s="50">
        <f t="shared" si="3"/>
        <v>1074</v>
      </c>
    </row>
    <row r="44" spans="1:12" x14ac:dyDescent="0.3">
      <c r="A44" s="39">
        <v>33</v>
      </c>
      <c r="B44" s="40">
        <f t="shared" ca="1" si="5"/>
        <v>254</v>
      </c>
      <c r="C44" s="39" cm="1">
        <f t="array" aca="1" ref="C44" ca="1">IF(A44&lt;=$B$3,0,INDEX(G$12:G43,$A44-$B$3,1))</f>
        <v>0</v>
      </c>
      <c r="D44" s="39">
        <f ca="1">'(s,Q)'!D44</f>
        <v>84</v>
      </c>
      <c r="E44" s="40">
        <f t="shared" ca="1" si="0"/>
        <v>170</v>
      </c>
      <c r="F44" s="40">
        <f ca="1">IF(A44+$B$3&lt;=MAX(A:A),E44+IF($B$3&gt;1,SUM(C45:INDEX(C45:C$115,$B$3-1,1)),0),E44)</f>
        <v>771</v>
      </c>
      <c r="G44" s="39">
        <f t="shared" ca="1" si="1"/>
        <v>0</v>
      </c>
      <c r="H44" s="50">
        <f t="shared" si="2"/>
        <v>574</v>
      </c>
      <c r="I44" s="50">
        <f t="shared" si="3"/>
        <v>1074</v>
      </c>
    </row>
    <row r="45" spans="1:12" x14ac:dyDescent="0.3">
      <c r="A45" s="39">
        <v>34</v>
      </c>
      <c r="B45" s="40">
        <f t="shared" ca="1" si="5"/>
        <v>170</v>
      </c>
      <c r="C45" s="39" cm="1">
        <f t="array" aca="1" ref="C45" ca="1">IF(A45&lt;=$B$3,0,INDEX(G$12:G44,$A45-$B$3,1))</f>
        <v>0</v>
      </c>
      <c r="D45" s="39">
        <f ca="1">'(s,Q)'!D45</f>
        <v>77</v>
      </c>
      <c r="E45" s="40">
        <f t="shared" ca="1" si="0"/>
        <v>93</v>
      </c>
      <c r="F45" s="40">
        <f ca="1">IF(A45+$B$3&lt;=MAX(A:A),E45+IF($B$3&gt;1,SUM(C46:INDEX(C46:C$115,$B$3-1,1)),0),E45)</f>
        <v>694</v>
      </c>
      <c r="G45" s="39">
        <f t="shared" ca="1" si="1"/>
        <v>0</v>
      </c>
      <c r="H45" s="50">
        <f t="shared" si="2"/>
        <v>574</v>
      </c>
      <c r="I45" s="50">
        <f t="shared" si="3"/>
        <v>1074</v>
      </c>
    </row>
    <row r="46" spans="1:12" x14ac:dyDescent="0.3">
      <c r="A46" s="39">
        <v>35</v>
      </c>
      <c r="B46" s="40">
        <f t="shared" ca="1" si="5"/>
        <v>93</v>
      </c>
      <c r="C46" s="39" cm="1">
        <f t="array" aca="1" ref="C46" ca="1">IF(A46&lt;=$B$3,0,INDEX(G$12:G45,$A46-$B$3,1))</f>
        <v>601</v>
      </c>
      <c r="D46" s="39">
        <f ca="1">'(s,Q)'!D46</f>
        <v>120</v>
      </c>
      <c r="E46" s="40">
        <f t="shared" ca="1" si="0"/>
        <v>574</v>
      </c>
      <c r="F46" s="40">
        <f ca="1">IF(A46+$B$3&lt;=MAX(A:A),E46+IF($B$3&gt;1,SUM(C47:INDEX(C47:C$115,$B$3-1,1)),0),E46)</f>
        <v>574</v>
      </c>
      <c r="G46" s="39">
        <f t="shared" ca="1" si="1"/>
        <v>500</v>
      </c>
      <c r="H46" s="50">
        <f t="shared" si="2"/>
        <v>574</v>
      </c>
      <c r="I46" s="50">
        <f t="shared" si="3"/>
        <v>1074</v>
      </c>
    </row>
    <row r="47" spans="1:12" x14ac:dyDescent="0.3">
      <c r="A47" s="39">
        <v>36</v>
      </c>
      <c r="B47" s="40">
        <f t="shared" ca="1" si="5"/>
        <v>574</v>
      </c>
      <c r="C47" s="39" cm="1">
        <f t="array" aca="1" ref="C47" ca="1">IF(A47&lt;=$B$3,0,INDEX(G$12:G46,$A47-$B$3,1))</f>
        <v>0</v>
      </c>
      <c r="D47" s="39">
        <f ca="1">'(s,Q)'!D47</f>
        <v>105</v>
      </c>
      <c r="E47" s="40">
        <f t="shared" ca="1" si="0"/>
        <v>469</v>
      </c>
      <c r="F47" s="40">
        <f ca="1">IF(A47+$B$3&lt;=MAX(A:A),E47+IF($B$3&gt;1,SUM(C48:INDEX(C48:C$115,$B$3-1,1)),0),E47)</f>
        <v>969</v>
      </c>
      <c r="G47" s="39">
        <f t="shared" ca="1" si="1"/>
        <v>0</v>
      </c>
      <c r="H47" s="50">
        <f t="shared" si="2"/>
        <v>574</v>
      </c>
      <c r="I47" s="50">
        <f t="shared" si="3"/>
        <v>1074</v>
      </c>
    </row>
    <row r="48" spans="1:12" x14ac:dyDescent="0.3">
      <c r="A48" s="39">
        <v>37</v>
      </c>
      <c r="B48" s="40">
        <f t="shared" ca="1" si="5"/>
        <v>469</v>
      </c>
      <c r="C48" s="39" cm="1">
        <f t="array" aca="1" ref="C48" ca="1">IF(A48&lt;=$B$3,0,INDEX(G$12:G47,$A48-$B$3,1))</f>
        <v>0</v>
      </c>
      <c r="D48" s="39">
        <f ca="1">'(s,Q)'!D48</f>
        <v>112</v>
      </c>
      <c r="E48" s="40">
        <f t="shared" ca="1" si="0"/>
        <v>357</v>
      </c>
      <c r="F48" s="40">
        <f ca="1">IF(A48+$B$3&lt;=MAX(A:A),E48+IF($B$3&gt;1,SUM(C49:INDEX(C49:C$115,$B$3-1,1)),0),E48)</f>
        <v>857</v>
      </c>
      <c r="G48" s="39">
        <f t="shared" ca="1" si="1"/>
        <v>0</v>
      </c>
      <c r="H48" s="50">
        <f t="shared" si="2"/>
        <v>574</v>
      </c>
      <c r="I48" s="50">
        <f t="shared" si="3"/>
        <v>1074</v>
      </c>
    </row>
    <row r="49" spans="1:9" x14ac:dyDescent="0.3">
      <c r="A49" s="39">
        <v>38</v>
      </c>
      <c r="B49" s="40">
        <f t="shared" ca="1" si="5"/>
        <v>357</v>
      </c>
      <c r="C49" s="39" cm="1">
        <f t="array" aca="1" ref="C49" ca="1">IF(A49&lt;=$B$3,0,INDEX(G$12:G48,$A49-$B$3,1))</f>
        <v>0</v>
      </c>
      <c r="D49" s="39">
        <f ca="1">'(s,Q)'!D49</f>
        <v>90</v>
      </c>
      <c r="E49" s="40">
        <f t="shared" ca="1" si="0"/>
        <v>267</v>
      </c>
      <c r="F49" s="40">
        <f ca="1">IF(A49+$B$3&lt;=MAX(A:A),E49+IF($B$3&gt;1,SUM(C50:INDEX(C50:C$115,$B$3-1,1)),0),E49)</f>
        <v>767</v>
      </c>
      <c r="G49" s="39">
        <f t="shared" ca="1" si="1"/>
        <v>0</v>
      </c>
      <c r="H49" s="50">
        <f t="shared" si="2"/>
        <v>574</v>
      </c>
      <c r="I49" s="50">
        <f t="shared" si="3"/>
        <v>1074</v>
      </c>
    </row>
    <row r="50" spans="1:9" x14ac:dyDescent="0.3">
      <c r="A50" s="39">
        <v>39</v>
      </c>
      <c r="B50" s="40">
        <f t="shared" ca="1" si="5"/>
        <v>267</v>
      </c>
      <c r="C50" s="39" cm="1">
        <f t="array" aca="1" ref="C50" ca="1">IF(A50&lt;=$B$3,0,INDEX(G$12:G49,$A50-$B$3,1))</f>
        <v>0</v>
      </c>
      <c r="D50" s="39">
        <f ca="1">'(s,Q)'!D50</f>
        <v>97</v>
      </c>
      <c r="E50" s="40">
        <f t="shared" ca="1" si="0"/>
        <v>170</v>
      </c>
      <c r="F50" s="40">
        <f ca="1">IF(A50+$B$3&lt;=MAX(A:A),E50+IF($B$3&gt;1,SUM(C51:INDEX(C51:C$115,$B$3-1,1)),0),E50)</f>
        <v>670</v>
      </c>
      <c r="G50" s="39">
        <f t="shared" ca="1" si="1"/>
        <v>0</v>
      </c>
      <c r="H50" s="50">
        <f t="shared" si="2"/>
        <v>574</v>
      </c>
      <c r="I50" s="50">
        <f t="shared" si="3"/>
        <v>1074</v>
      </c>
    </row>
    <row r="51" spans="1:9" x14ac:dyDescent="0.3">
      <c r="A51" s="39">
        <v>40</v>
      </c>
      <c r="B51" s="40">
        <f t="shared" ca="1" si="5"/>
        <v>170</v>
      </c>
      <c r="C51" s="39" cm="1">
        <f t="array" aca="1" ref="C51" ca="1">IF(A51&lt;=$B$3,0,INDEX(G$12:G50,$A51-$B$3,1))</f>
        <v>500</v>
      </c>
      <c r="D51" s="39">
        <f ca="1">'(s,Q)'!D51</f>
        <v>103</v>
      </c>
      <c r="E51" s="40">
        <f t="shared" ca="1" si="0"/>
        <v>567</v>
      </c>
      <c r="F51" s="40">
        <f ca="1">IF(A51+$B$3&lt;=MAX(A:A),E51+IF($B$3&gt;1,SUM(C52:INDEX(C52:C$115,$B$3-1,1)),0),E51)</f>
        <v>567</v>
      </c>
      <c r="G51" s="39">
        <f t="shared" ca="1" si="1"/>
        <v>507</v>
      </c>
      <c r="H51" s="50">
        <f t="shared" si="2"/>
        <v>574</v>
      </c>
      <c r="I51" s="50">
        <f t="shared" si="3"/>
        <v>1074</v>
      </c>
    </row>
    <row r="52" spans="1:9" x14ac:dyDescent="0.3">
      <c r="A52" s="39">
        <v>41</v>
      </c>
      <c r="B52" s="40">
        <f t="shared" ca="1" si="5"/>
        <v>567</v>
      </c>
      <c r="C52" s="39" cm="1">
        <f t="array" aca="1" ref="C52" ca="1">IF(A52&lt;=$B$3,0,INDEX(G$12:G51,$A52-$B$3,1))</f>
        <v>0</v>
      </c>
      <c r="D52" s="39">
        <f ca="1">'(s,Q)'!D52</f>
        <v>115</v>
      </c>
      <c r="E52" s="40">
        <f t="shared" ca="1" si="0"/>
        <v>452</v>
      </c>
      <c r="F52" s="40">
        <f ca="1">IF(A52+$B$3&lt;=MAX(A:A),E52+IF($B$3&gt;1,SUM(C53:INDEX(C53:C$115,$B$3-1,1)),0),E52)</f>
        <v>959</v>
      </c>
      <c r="G52" s="39">
        <f t="shared" ca="1" si="1"/>
        <v>0</v>
      </c>
      <c r="H52" s="50">
        <f t="shared" si="2"/>
        <v>574</v>
      </c>
      <c r="I52" s="50">
        <f t="shared" si="3"/>
        <v>1074</v>
      </c>
    </row>
    <row r="53" spans="1:9" x14ac:dyDescent="0.3">
      <c r="A53" s="39">
        <v>42</v>
      </c>
      <c r="B53" s="40">
        <f t="shared" ca="1" si="5"/>
        <v>452</v>
      </c>
      <c r="C53" s="39" cm="1">
        <f t="array" aca="1" ref="C53" ca="1">IF(A53&lt;=$B$3,0,INDEX(G$12:G52,$A53-$B$3,1))</f>
        <v>0</v>
      </c>
      <c r="D53" s="39">
        <f ca="1">'(s,Q)'!D53</f>
        <v>75</v>
      </c>
      <c r="E53" s="40">
        <f t="shared" ca="1" si="0"/>
        <v>377</v>
      </c>
      <c r="F53" s="40">
        <f ca="1">IF(A53+$B$3&lt;=MAX(A:A),E53+IF($B$3&gt;1,SUM(C54:INDEX(C54:C$115,$B$3-1,1)),0),E53)</f>
        <v>884</v>
      </c>
      <c r="G53" s="39">
        <f t="shared" ca="1" si="1"/>
        <v>0</v>
      </c>
      <c r="H53" s="50">
        <f t="shared" si="2"/>
        <v>574</v>
      </c>
      <c r="I53" s="50">
        <f t="shared" si="3"/>
        <v>1074</v>
      </c>
    </row>
    <row r="54" spans="1:9" x14ac:dyDescent="0.3">
      <c r="A54" s="39">
        <v>43</v>
      </c>
      <c r="B54" s="40">
        <f t="shared" ca="1" si="5"/>
        <v>377</v>
      </c>
      <c r="C54" s="39" cm="1">
        <f t="array" aca="1" ref="C54" ca="1">IF(A54&lt;=$B$3,0,INDEX(G$12:G53,$A54-$B$3,1))</f>
        <v>0</v>
      </c>
      <c r="D54" s="39">
        <f ca="1">'(s,Q)'!D54</f>
        <v>110</v>
      </c>
      <c r="E54" s="40">
        <f t="shared" ca="1" si="0"/>
        <v>267</v>
      </c>
      <c r="F54" s="40">
        <f ca="1">IF(A54+$B$3&lt;=MAX(A:A),E54+IF($B$3&gt;1,SUM(C55:INDEX(C55:C$115,$B$3-1,1)),0),E54)</f>
        <v>774</v>
      </c>
      <c r="G54" s="39">
        <f t="shared" ca="1" si="1"/>
        <v>0</v>
      </c>
      <c r="H54" s="50">
        <f t="shared" si="2"/>
        <v>574</v>
      </c>
      <c r="I54" s="50">
        <f t="shared" si="3"/>
        <v>1074</v>
      </c>
    </row>
    <row r="55" spans="1:9" x14ac:dyDescent="0.3">
      <c r="A55" s="39">
        <v>44</v>
      </c>
      <c r="B55" s="40">
        <f t="shared" ca="1" si="5"/>
        <v>267</v>
      </c>
      <c r="C55" s="39" cm="1">
        <f t="array" aca="1" ref="C55" ca="1">IF(A55&lt;=$B$3,0,INDEX(G$12:G54,$A55-$B$3,1))</f>
        <v>0</v>
      </c>
      <c r="D55" s="39">
        <f ca="1">'(s,Q)'!D55</f>
        <v>73</v>
      </c>
      <c r="E55" s="40">
        <f t="shared" ca="1" si="0"/>
        <v>194</v>
      </c>
      <c r="F55" s="40">
        <f ca="1">IF(A55+$B$3&lt;=MAX(A:A),E55+IF($B$3&gt;1,SUM(C56:INDEX(C56:C$115,$B$3-1,1)),0),E55)</f>
        <v>701</v>
      </c>
      <c r="G55" s="39">
        <f t="shared" ca="1" si="1"/>
        <v>0</v>
      </c>
      <c r="H55" s="50">
        <f t="shared" si="2"/>
        <v>574</v>
      </c>
      <c r="I55" s="50">
        <f t="shared" si="3"/>
        <v>1074</v>
      </c>
    </row>
    <row r="56" spans="1:9" x14ac:dyDescent="0.3">
      <c r="A56" s="39">
        <v>45</v>
      </c>
      <c r="B56" s="40">
        <f t="shared" ca="1" si="5"/>
        <v>194</v>
      </c>
      <c r="C56" s="39" cm="1">
        <f t="array" aca="1" ref="C56" ca="1">IF(A56&lt;=$B$3,0,INDEX(G$12:G55,$A56-$B$3,1))</f>
        <v>507</v>
      </c>
      <c r="D56" s="39">
        <f ca="1">'(s,Q)'!D56</f>
        <v>98</v>
      </c>
      <c r="E56" s="40">
        <f t="shared" ca="1" si="0"/>
        <v>603</v>
      </c>
      <c r="F56" s="40">
        <f ca="1">IF(A56+$B$3&lt;=MAX(A:A),E56+IF($B$3&gt;1,SUM(C57:INDEX(C57:C$115,$B$3-1,1)),0),E56)</f>
        <v>603</v>
      </c>
      <c r="G56" s="39">
        <f t="shared" ca="1" si="1"/>
        <v>0</v>
      </c>
      <c r="H56" s="50">
        <f t="shared" si="2"/>
        <v>574</v>
      </c>
      <c r="I56" s="50">
        <f t="shared" si="3"/>
        <v>1074</v>
      </c>
    </row>
    <row r="57" spans="1:9" x14ac:dyDescent="0.3">
      <c r="A57" s="39">
        <v>46</v>
      </c>
      <c r="B57" s="40">
        <f t="shared" ca="1" si="5"/>
        <v>603</v>
      </c>
      <c r="C57" s="39" cm="1">
        <f t="array" aca="1" ref="C57" ca="1">IF(A57&lt;=$B$3,0,INDEX(G$12:G56,$A57-$B$3,1))</f>
        <v>0</v>
      </c>
      <c r="D57" s="39">
        <f ca="1">'(s,Q)'!D57</f>
        <v>145</v>
      </c>
      <c r="E57" s="40">
        <f t="shared" ca="1" si="0"/>
        <v>458</v>
      </c>
      <c r="F57" s="40">
        <f ca="1">IF(A57+$B$3&lt;=MAX(A:A),E57+IF($B$3&gt;1,SUM(C58:INDEX(C58:C$115,$B$3-1,1)),0),E57)</f>
        <v>458</v>
      </c>
      <c r="G57" s="39">
        <f t="shared" ca="1" si="1"/>
        <v>616</v>
      </c>
      <c r="H57" s="50">
        <f t="shared" si="2"/>
        <v>574</v>
      </c>
      <c r="I57" s="50">
        <f t="shared" si="3"/>
        <v>1074</v>
      </c>
    </row>
    <row r="58" spans="1:9" x14ac:dyDescent="0.3">
      <c r="A58" s="39">
        <v>47</v>
      </c>
      <c r="B58" s="40">
        <f t="shared" ca="1" si="5"/>
        <v>458</v>
      </c>
      <c r="C58" s="39" cm="1">
        <f t="array" aca="1" ref="C58" ca="1">IF(A58&lt;=$B$3,0,INDEX(G$12:G57,$A58-$B$3,1))</f>
        <v>0</v>
      </c>
      <c r="D58" s="39">
        <f ca="1">'(s,Q)'!D58</f>
        <v>91</v>
      </c>
      <c r="E58" s="40">
        <f t="shared" ca="1" si="0"/>
        <v>367</v>
      </c>
      <c r="F58" s="40">
        <f ca="1">IF(A58+$B$3&lt;=MAX(A:A),E58+IF($B$3&gt;1,SUM(C59:INDEX(C59:C$115,$B$3-1,1)),0),E58)</f>
        <v>983</v>
      </c>
      <c r="G58" s="39">
        <f t="shared" ca="1" si="1"/>
        <v>0</v>
      </c>
      <c r="H58" s="50">
        <f t="shared" si="2"/>
        <v>574</v>
      </c>
      <c r="I58" s="50">
        <f t="shared" si="3"/>
        <v>1074</v>
      </c>
    </row>
    <row r="59" spans="1:9" x14ac:dyDescent="0.3">
      <c r="A59" s="39">
        <v>48</v>
      </c>
      <c r="B59" s="40">
        <f t="shared" ca="1" si="5"/>
        <v>367</v>
      </c>
      <c r="C59" s="39" cm="1">
        <f t="array" aca="1" ref="C59" ca="1">IF(A59&lt;=$B$3,0,INDEX(G$12:G58,$A59-$B$3,1))</f>
        <v>0</v>
      </c>
      <c r="D59" s="39">
        <f ca="1">'(s,Q)'!D59</f>
        <v>88</v>
      </c>
      <c r="E59" s="40">
        <f t="shared" ca="1" si="0"/>
        <v>279</v>
      </c>
      <c r="F59" s="40">
        <f ca="1">IF(A59+$B$3&lt;=MAX(A:A),E59+IF($B$3&gt;1,SUM(C60:INDEX(C60:C$115,$B$3-1,1)),0),E59)</f>
        <v>895</v>
      </c>
      <c r="G59" s="39">
        <f t="shared" ca="1" si="1"/>
        <v>0</v>
      </c>
      <c r="H59" s="50">
        <f t="shared" si="2"/>
        <v>574</v>
      </c>
      <c r="I59" s="50">
        <f t="shared" si="3"/>
        <v>1074</v>
      </c>
    </row>
    <row r="60" spans="1:9" x14ac:dyDescent="0.3">
      <c r="A60" s="39">
        <v>49</v>
      </c>
      <c r="B60" s="40">
        <f t="shared" ca="1" si="5"/>
        <v>279</v>
      </c>
      <c r="C60" s="39" cm="1">
        <f t="array" aca="1" ref="C60" ca="1">IF(A60&lt;=$B$3,0,INDEX(G$12:G59,$A60-$B$3,1))</f>
        <v>0</v>
      </c>
      <c r="D60" s="39">
        <f ca="1">'(s,Q)'!D60</f>
        <v>94</v>
      </c>
      <c r="E60" s="40">
        <f t="shared" ca="1" si="0"/>
        <v>185</v>
      </c>
      <c r="F60" s="40">
        <f ca="1">IF(A60+$B$3&lt;=MAX(A:A),E60+IF($B$3&gt;1,SUM(C61:INDEX(C61:C$115,$B$3-1,1)),0),E60)</f>
        <v>801</v>
      </c>
      <c r="G60" s="39">
        <f t="shared" ca="1" si="1"/>
        <v>0</v>
      </c>
      <c r="H60" s="50">
        <f t="shared" si="2"/>
        <v>574</v>
      </c>
      <c r="I60" s="50">
        <f t="shared" si="3"/>
        <v>1074</v>
      </c>
    </row>
    <row r="61" spans="1:9" x14ac:dyDescent="0.3">
      <c r="A61" s="39">
        <v>50</v>
      </c>
      <c r="B61" s="40">
        <f t="shared" ca="1" si="5"/>
        <v>185</v>
      </c>
      <c r="C61" s="39" cm="1">
        <f t="array" aca="1" ref="C61" ca="1">IF(A61&lt;=$B$3,0,INDEX(G$12:G60,$A61-$B$3,1))</f>
        <v>0</v>
      </c>
      <c r="D61" s="39">
        <f ca="1">'(s,Q)'!D61</f>
        <v>78</v>
      </c>
      <c r="E61" s="40">
        <f t="shared" ca="1" si="0"/>
        <v>107</v>
      </c>
      <c r="F61" s="40">
        <f ca="1">IF(A61+$B$3&lt;=MAX(A:A),E61+IF($B$3&gt;1,SUM(C62:INDEX(C62:C$115,$B$3-1,1)),0),E61)</f>
        <v>723</v>
      </c>
      <c r="G61" s="39">
        <f t="shared" ca="1" si="1"/>
        <v>0</v>
      </c>
      <c r="H61" s="50">
        <f t="shared" si="2"/>
        <v>574</v>
      </c>
      <c r="I61" s="50">
        <f t="shared" si="3"/>
        <v>1074</v>
      </c>
    </row>
    <row r="62" spans="1:9" x14ac:dyDescent="0.3">
      <c r="A62" s="39">
        <v>51</v>
      </c>
      <c r="B62" s="40">
        <f t="shared" ca="1" si="5"/>
        <v>107</v>
      </c>
      <c r="C62" s="39" cm="1">
        <f t="array" aca="1" ref="C62" ca="1">IF(A62&lt;=$B$3,0,INDEX(G$12:G61,$A62-$B$3,1))</f>
        <v>616</v>
      </c>
      <c r="D62" s="39">
        <f ca="1">'(s,Q)'!D62</f>
        <v>112</v>
      </c>
      <c r="E62" s="40">
        <f t="shared" ca="1" si="0"/>
        <v>611</v>
      </c>
      <c r="F62" s="40">
        <f ca="1">IF(A62+$B$3&lt;=MAX(A:A),E62+IF($B$3&gt;1,SUM(C63:INDEX(C63:C$115,$B$3-1,1)),0),E62)</f>
        <v>611</v>
      </c>
      <c r="G62" s="39">
        <f t="shared" ca="1" si="1"/>
        <v>0</v>
      </c>
      <c r="H62" s="50">
        <f t="shared" si="2"/>
        <v>574</v>
      </c>
      <c r="I62" s="50">
        <f t="shared" si="3"/>
        <v>1074</v>
      </c>
    </row>
    <row r="63" spans="1:9" x14ac:dyDescent="0.3">
      <c r="A63" s="39">
        <v>52</v>
      </c>
      <c r="B63" s="40">
        <f t="shared" ca="1" si="5"/>
        <v>611</v>
      </c>
      <c r="C63" s="39" cm="1">
        <f t="array" aca="1" ref="C63" ca="1">IF(A63&lt;=$B$3,0,INDEX(G$12:G62,$A63-$B$3,1))</f>
        <v>0</v>
      </c>
      <c r="D63" s="39">
        <f ca="1">'(s,Q)'!D63</f>
        <v>93</v>
      </c>
      <c r="E63" s="40">
        <f t="shared" ca="1" si="0"/>
        <v>518</v>
      </c>
      <c r="F63" s="40">
        <f ca="1">IF(A63+$B$3&lt;=MAX(A:A),E63+IF($B$3&gt;1,SUM(C64:INDEX(C64:C$115,$B$3-1,1)),0),E63)</f>
        <v>518</v>
      </c>
      <c r="G63" s="39">
        <f t="shared" ca="1" si="1"/>
        <v>556</v>
      </c>
      <c r="H63" s="50">
        <f t="shared" si="2"/>
        <v>574</v>
      </c>
      <c r="I63" s="50">
        <f t="shared" si="3"/>
        <v>1074</v>
      </c>
    </row>
    <row r="64" spans="1:9" x14ac:dyDescent="0.3">
      <c r="A64" s="39">
        <v>53</v>
      </c>
      <c r="B64" s="40">
        <f t="shared" ca="1" si="5"/>
        <v>518</v>
      </c>
      <c r="C64" s="39" cm="1">
        <f t="array" aca="1" ref="C64" ca="1">IF(A64&lt;=$B$3,0,INDEX(G$12:G63,$A64-$B$3,1))</f>
        <v>0</v>
      </c>
      <c r="D64" s="39">
        <f ca="1">'(s,Q)'!D64</f>
        <v>126</v>
      </c>
      <c r="E64" s="40">
        <f t="shared" ca="1" si="0"/>
        <v>392</v>
      </c>
      <c r="F64" s="40">
        <f ca="1">IF(A64+$B$3&lt;=MAX(A:A),E64+IF($B$3&gt;1,SUM(C65:INDEX(C65:C$115,$B$3-1,1)),0),E64)</f>
        <v>948</v>
      </c>
      <c r="G64" s="39">
        <f t="shared" ca="1" si="1"/>
        <v>0</v>
      </c>
      <c r="I64" s="39">
        <f t="shared" si="3"/>
        <v>1074</v>
      </c>
    </row>
    <row r="65" spans="1:9" x14ac:dyDescent="0.3">
      <c r="A65" s="39">
        <v>54</v>
      </c>
      <c r="B65" s="40">
        <f t="shared" ca="1" si="5"/>
        <v>392</v>
      </c>
      <c r="C65" s="39" cm="1">
        <f t="array" aca="1" ref="C65" ca="1">IF(A65&lt;=$B$3,0,INDEX(G$12:G64,$A65-$B$3,1))</f>
        <v>0</v>
      </c>
      <c r="D65" s="39">
        <f ca="1">'(s,Q)'!D65</f>
        <v>92</v>
      </c>
      <c r="E65" s="40">
        <f t="shared" ca="1" si="0"/>
        <v>300</v>
      </c>
      <c r="F65" s="40">
        <f ca="1">IF(A65+$B$3&lt;=MAX(A:A),E65+IF($B$3&gt;1,SUM(C66:INDEX(C66:C$115,$B$3-1,1)),0),E65)</f>
        <v>856</v>
      </c>
      <c r="G65" s="39">
        <f t="shared" ca="1" si="1"/>
        <v>0</v>
      </c>
      <c r="I65" s="39">
        <f t="shared" si="3"/>
        <v>1074</v>
      </c>
    </row>
    <row r="66" spans="1:9" x14ac:dyDescent="0.3">
      <c r="A66" s="39">
        <v>55</v>
      </c>
      <c r="B66" s="40">
        <f t="shared" ca="1" si="5"/>
        <v>300</v>
      </c>
      <c r="C66" s="39" cm="1">
        <f t="array" aca="1" ref="C66" ca="1">IF(A66&lt;=$B$3,0,INDEX(G$12:G65,$A66-$B$3,1))</f>
        <v>0</v>
      </c>
      <c r="D66" s="39">
        <f ca="1">'(s,Q)'!D66</f>
        <v>110</v>
      </c>
      <c r="E66" s="40">
        <f t="shared" ca="1" si="0"/>
        <v>190</v>
      </c>
      <c r="F66" s="40">
        <f ca="1">IF(A66+$B$3&lt;=MAX(A:A),E66+IF($B$3&gt;1,SUM(C67:INDEX(C67:C$115,$B$3-1,1)),0),E66)</f>
        <v>746</v>
      </c>
      <c r="G66" s="39">
        <f t="shared" ca="1" si="1"/>
        <v>0</v>
      </c>
      <c r="I66" s="39">
        <f t="shared" si="3"/>
        <v>1074</v>
      </c>
    </row>
    <row r="67" spans="1:9" x14ac:dyDescent="0.3">
      <c r="A67" s="39">
        <v>56</v>
      </c>
      <c r="B67" s="40">
        <f t="shared" ca="1" si="5"/>
        <v>190</v>
      </c>
      <c r="C67" s="39" cm="1">
        <f t="array" aca="1" ref="C67" ca="1">IF(A67&lt;=$B$3,0,INDEX(G$12:G66,$A67-$B$3,1))</f>
        <v>0</v>
      </c>
      <c r="D67" s="39">
        <f ca="1">'(s,Q)'!D67</f>
        <v>120</v>
      </c>
      <c r="E67" s="40">
        <f t="shared" ca="1" si="0"/>
        <v>70</v>
      </c>
      <c r="F67" s="40">
        <f ca="1">IF(A67+$B$3&lt;=MAX(A:A),E67+IF($B$3&gt;1,SUM(C68:INDEX(C68:C$115,$B$3-1,1)),0),E67)</f>
        <v>626</v>
      </c>
      <c r="G67" s="39">
        <f t="shared" ca="1" si="1"/>
        <v>0</v>
      </c>
      <c r="I67" s="39">
        <f t="shared" si="3"/>
        <v>1074</v>
      </c>
    </row>
    <row r="68" spans="1:9" x14ac:dyDescent="0.3">
      <c r="A68" s="39">
        <v>57</v>
      </c>
      <c r="B68" s="40">
        <f t="shared" ca="1" si="5"/>
        <v>70</v>
      </c>
      <c r="C68" s="39" cm="1">
        <f t="array" aca="1" ref="C68" ca="1">IF(A68&lt;=$B$3,0,INDEX(G$12:G67,$A68-$B$3,1))</f>
        <v>556</v>
      </c>
      <c r="D68" s="39">
        <f ca="1">'(s,Q)'!D68</f>
        <v>87</v>
      </c>
      <c r="E68" s="40">
        <f t="shared" ca="1" si="0"/>
        <v>539</v>
      </c>
      <c r="F68" s="40">
        <f ca="1">IF(A68+$B$3&lt;=MAX(A:A),E68+IF($B$3&gt;1,SUM(C69:INDEX(C69:C$115,$B$3-1,1)),0),E68)</f>
        <v>539</v>
      </c>
      <c r="G68" s="39">
        <f t="shared" ca="1" si="1"/>
        <v>535</v>
      </c>
      <c r="I68" s="39">
        <f t="shared" si="3"/>
        <v>1074</v>
      </c>
    </row>
    <row r="69" spans="1:9" x14ac:dyDescent="0.3">
      <c r="A69" s="39">
        <v>58</v>
      </c>
      <c r="B69" s="40">
        <f t="shared" ca="1" si="5"/>
        <v>539</v>
      </c>
      <c r="C69" s="39" cm="1">
        <f t="array" aca="1" ref="C69" ca="1">IF(A69&lt;=$B$3,0,INDEX(G$12:G68,$A69-$B$3,1))</f>
        <v>0</v>
      </c>
      <c r="D69" s="39">
        <f ca="1">'(s,Q)'!D69</f>
        <v>137</v>
      </c>
      <c r="E69" s="40">
        <f t="shared" ca="1" si="0"/>
        <v>402</v>
      </c>
      <c r="F69" s="40">
        <f ca="1">IF(A69+$B$3&lt;=MAX(A:A),E69+IF($B$3&gt;1,SUM(C70:INDEX(C70:C$115,$B$3-1,1)),0),E69)</f>
        <v>937</v>
      </c>
      <c r="G69" s="39">
        <f t="shared" ca="1" si="1"/>
        <v>0</v>
      </c>
      <c r="I69" s="39">
        <f t="shared" si="3"/>
        <v>1074</v>
      </c>
    </row>
    <row r="70" spans="1:9" x14ac:dyDescent="0.3">
      <c r="A70" s="39">
        <v>59</v>
      </c>
      <c r="B70" s="40">
        <f t="shared" ca="1" si="5"/>
        <v>402</v>
      </c>
      <c r="C70" s="39" cm="1">
        <f t="array" aca="1" ref="C70" ca="1">IF(A70&lt;=$B$3,0,INDEX(G$12:G69,$A70-$B$3,1))</f>
        <v>0</v>
      </c>
      <c r="D70" s="39">
        <f ca="1">'(s,Q)'!D70</f>
        <v>107</v>
      </c>
      <c r="E70" s="40">
        <f t="shared" ca="1" si="0"/>
        <v>295</v>
      </c>
      <c r="F70" s="40">
        <f ca="1">IF(A70+$B$3&lt;=MAX(A:A),E70+IF($B$3&gt;1,SUM(C71:INDEX(C71:C$115,$B$3-1,1)),0),E70)</f>
        <v>830</v>
      </c>
      <c r="G70" s="39">
        <f t="shared" ca="1" si="1"/>
        <v>0</v>
      </c>
      <c r="I70" s="39">
        <f t="shared" si="3"/>
        <v>1074</v>
      </c>
    </row>
    <row r="71" spans="1:9" x14ac:dyDescent="0.3">
      <c r="A71" s="39">
        <v>60</v>
      </c>
      <c r="B71" s="40">
        <f t="shared" ca="1" si="5"/>
        <v>295</v>
      </c>
      <c r="C71" s="39" cm="1">
        <f t="array" aca="1" ref="C71" ca="1">IF(A71&lt;=$B$3,0,INDEX(G$12:G70,$A71-$B$3,1))</f>
        <v>0</v>
      </c>
      <c r="D71" s="39">
        <f ca="1">'(s,Q)'!D71</f>
        <v>114</v>
      </c>
      <c r="E71" s="40">
        <f t="shared" ca="1" si="0"/>
        <v>181</v>
      </c>
      <c r="F71" s="40">
        <f ca="1">IF(A71+$B$3&lt;=MAX(A:A),E71+IF($B$3&gt;1,SUM(C72:INDEX(C72:C$115,$B$3-1,1)),0),E71)</f>
        <v>716</v>
      </c>
      <c r="G71" s="39">
        <f t="shared" ca="1" si="1"/>
        <v>0</v>
      </c>
      <c r="I71" s="39">
        <f t="shared" si="3"/>
        <v>1074</v>
      </c>
    </row>
    <row r="72" spans="1:9" x14ac:dyDescent="0.3">
      <c r="A72" s="39">
        <v>61</v>
      </c>
      <c r="B72" s="40">
        <f t="shared" ca="1" si="5"/>
        <v>181</v>
      </c>
      <c r="C72" s="39" cm="1">
        <f t="array" aca="1" ref="C72" ca="1">IF(A72&lt;=$B$3,0,INDEX(G$12:G71,$A72-$B$3,1))</f>
        <v>0</v>
      </c>
      <c r="D72" s="39">
        <f ca="1">'(s,Q)'!D72</f>
        <v>104</v>
      </c>
      <c r="E72" s="40">
        <f t="shared" ca="1" si="0"/>
        <v>77</v>
      </c>
      <c r="F72" s="40">
        <f ca="1">IF(A72+$B$3&lt;=MAX(A:A),E72+IF($B$3&gt;1,SUM(C73:INDEX(C73:C$115,$B$3-1,1)),0),E72)</f>
        <v>612</v>
      </c>
      <c r="G72" s="39">
        <f t="shared" ca="1" si="1"/>
        <v>0</v>
      </c>
      <c r="I72" s="39">
        <f t="shared" si="3"/>
        <v>1074</v>
      </c>
    </row>
    <row r="73" spans="1:9" x14ac:dyDescent="0.3">
      <c r="A73" s="39">
        <v>62</v>
      </c>
      <c r="B73" s="40">
        <f t="shared" ca="1" si="5"/>
        <v>77</v>
      </c>
      <c r="C73" s="39" cm="1">
        <f t="array" aca="1" ref="C73" ca="1">IF(A73&lt;=$B$3,0,INDEX(G$12:G72,$A73-$B$3,1))</f>
        <v>535</v>
      </c>
      <c r="D73" s="39">
        <f ca="1">'(s,Q)'!D73</f>
        <v>104</v>
      </c>
      <c r="E73" s="40">
        <f t="shared" ca="1" si="0"/>
        <v>508</v>
      </c>
      <c r="F73" s="40">
        <f ca="1">IF(A73+$B$3&lt;=MAX(A:A),E73+IF($B$3&gt;1,SUM(C74:INDEX(C74:C$115,$B$3-1,1)),0),E73)</f>
        <v>508</v>
      </c>
      <c r="G73" s="39">
        <f t="shared" ca="1" si="1"/>
        <v>566</v>
      </c>
      <c r="I73" s="39">
        <f t="shared" si="3"/>
        <v>1074</v>
      </c>
    </row>
    <row r="74" spans="1:9" x14ac:dyDescent="0.3">
      <c r="A74" s="39">
        <v>63</v>
      </c>
      <c r="B74" s="40">
        <f t="shared" ca="1" si="5"/>
        <v>508</v>
      </c>
      <c r="C74" s="39" cm="1">
        <f t="array" aca="1" ref="C74" ca="1">IF(A74&lt;=$B$3,0,INDEX(G$12:G73,$A74-$B$3,1))</f>
        <v>0</v>
      </c>
      <c r="D74" s="39">
        <f ca="1">'(s,Q)'!D74</f>
        <v>88</v>
      </c>
      <c r="E74" s="40">
        <f t="shared" ca="1" si="0"/>
        <v>420</v>
      </c>
      <c r="F74" s="40">
        <f ca="1">IF(A74+$B$3&lt;=MAX(A:A),E74+IF($B$3&gt;1,SUM(C75:INDEX(C75:C$115,$B$3-1,1)),0),E74)</f>
        <v>986</v>
      </c>
      <c r="G74" s="39">
        <f t="shared" ca="1" si="1"/>
        <v>0</v>
      </c>
      <c r="I74" s="39">
        <f t="shared" si="3"/>
        <v>1074</v>
      </c>
    </row>
    <row r="75" spans="1:9" x14ac:dyDescent="0.3">
      <c r="A75" s="39">
        <v>64</v>
      </c>
      <c r="B75" s="40">
        <f t="shared" ca="1" si="5"/>
        <v>420</v>
      </c>
      <c r="C75" s="39" cm="1">
        <f t="array" aca="1" ref="C75" ca="1">IF(A75&lt;=$B$3,0,INDEX(G$12:G74,$A75-$B$3,1))</f>
        <v>0</v>
      </c>
      <c r="D75" s="39">
        <f ca="1">'(s,Q)'!D75</f>
        <v>136</v>
      </c>
      <c r="E75" s="40">
        <f t="shared" ca="1" si="0"/>
        <v>284</v>
      </c>
      <c r="F75" s="40">
        <f ca="1">IF(A75+$B$3&lt;=MAX(A:A),E75+IF($B$3&gt;1,SUM(C76:INDEX(C76:C$115,$B$3-1,1)),0),E75)</f>
        <v>850</v>
      </c>
      <c r="G75" s="39">
        <f t="shared" ca="1" si="1"/>
        <v>0</v>
      </c>
      <c r="I75" s="39">
        <f t="shared" si="3"/>
        <v>1074</v>
      </c>
    </row>
    <row r="76" spans="1:9" x14ac:dyDescent="0.3">
      <c r="A76" s="39">
        <v>65</v>
      </c>
      <c r="B76" s="40">
        <f t="shared" ca="1" si="5"/>
        <v>284</v>
      </c>
      <c r="C76" s="39" cm="1">
        <f t="array" aca="1" ref="C76" ca="1">IF(A76&lt;=$B$3,0,INDEX(G$12:G75,$A76-$B$3,1))</f>
        <v>0</v>
      </c>
      <c r="D76" s="39">
        <f ca="1">'(s,Q)'!D76</f>
        <v>110</v>
      </c>
      <c r="E76" s="40">
        <f t="shared" ca="1" si="0"/>
        <v>174</v>
      </c>
      <c r="F76" s="40">
        <f ca="1">IF(A76+$B$3&lt;=MAX(A:A),E76+IF($B$3&gt;1,SUM(C77:INDEX(C77:C$115,$B$3-1,1)),0),E76)</f>
        <v>740</v>
      </c>
      <c r="G76" s="39">
        <f t="shared" ca="1" si="1"/>
        <v>0</v>
      </c>
      <c r="I76" s="39">
        <f t="shared" si="3"/>
        <v>1074</v>
      </c>
    </row>
    <row r="77" spans="1:9" x14ac:dyDescent="0.3">
      <c r="A77" s="39">
        <v>66</v>
      </c>
      <c r="B77" s="40">
        <f t="shared" ca="1" si="5"/>
        <v>174</v>
      </c>
      <c r="C77" s="39" cm="1">
        <f t="array" aca="1" ref="C77" ca="1">IF(A77&lt;=$B$3,0,INDEX(G$12:G76,$A77-$B$3,1))</f>
        <v>0</v>
      </c>
      <c r="D77" s="39">
        <f ca="1">'(s,Q)'!D77</f>
        <v>140</v>
      </c>
      <c r="E77" s="40">
        <f t="shared" ref="E77:E113" ca="1" si="6">B77+C77-D77</f>
        <v>34</v>
      </c>
      <c r="F77" s="40">
        <f ca="1">IF(A77+$B$3&lt;=MAX(A:A),E77+IF($B$3&gt;1,SUM(C78:INDEX(C78:C$115,$B$3-1,1)),0),E77)</f>
        <v>600</v>
      </c>
      <c r="G77" s="39">
        <f t="shared" ref="G77:G115" ca="1" si="7">IF(AND(F77&lt;=$B$7,A77+$B$3&lt;=MAX(A:A)),$B$8-F77,0)</f>
        <v>0</v>
      </c>
      <c r="I77" s="39">
        <f t="shared" ref="I77:I113" si="8">$B$8</f>
        <v>1074</v>
      </c>
    </row>
    <row r="78" spans="1:9" x14ac:dyDescent="0.3">
      <c r="A78" s="39">
        <v>67</v>
      </c>
      <c r="B78" s="40">
        <f t="shared" ca="1" si="5"/>
        <v>34</v>
      </c>
      <c r="C78" s="39" cm="1">
        <f t="array" aca="1" ref="C78" ca="1">IF(A78&lt;=$B$3,0,INDEX(G$12:G77,$A78-$B$3,1))</f>
        <v>566</v>
      </c>
      <c r="D78" s="39">
        <f ca="1">'(s,Q)'!D78</f>
        <v>103</v>
      </c>
      <c r="E78" s="40">
        <f t="shared" ca="1" si="6"/>
        <v>497</v>
      </c>
      <c r="F78" s="40">
        <f ca="1">IF(A78+$B$3&lt;=MAX(A:A),E78+IF($B$3&gt;1,SUM(C79:INDEX(C79:C$115,$B$3-1,1)),0),E78)</f>
        <v>497</v>
      </c>
      <c r="G78" s="39">
        <f t="shared" ca="1" si="7"/>
        <v>577</v>
      </c>
      <c r="I78" s="39">
        <f t="shared" si="8"/>
        <v>1074</v>
      </c>
    </row>
    <row r="79" spans="1:9" x14ac:dyDescent="0.3">
      <c r="A79" s="39">
        <v>68</v>
      </c>
      <c r="B79" s="40">
        <f t="shared" ca="1" si="5"/>
        <v>497</v>
      </c>
      <c r="C79" s="39" cm="1">
        <f t="array" aca="1" ref="C79" ca="1">IF(A79&lt;=$B$3,0,INDEX(G$12:G78,$A79-$B$3,1))</f>
        <v>0</v>
      </c>
      <c r="D79" s="39">
        <f ca="1">'(s,Q)'!D79</f>
        <v>117</v>
      </c>
      <c r="E79" s="40">
        <f t="shared" ca="1" si="6"/>
        <v>380</v>
      </c>
      <c r="F79" s="40">
        <f ca="1">IF(A79+$B$3&lt;=MAX(A:A),E79+IF($B$3&gt;1,SUM(C80:INDEX(C80:C$115,$B$3-1,1)),0),E79)</f>
        <v>957</v>
      </c>
      <c r="G79" s="39">
        <f t="shared" ca="1" si="7"/>
        <v>0</v>
      </c>
      <c r="I79" s="39">
        <f t="shared" si="8"/>
        <v>1074</v>
      </c>
    </row>
    <row r="80" spans="1:9" x14ac:dyDescent="0.3">
      <c r="A80" s="39">
        <v>69</v>
      </c>
      <c r="B80" s="40">
        <f t="shared" ref="B80:B113" ca="1" si="9">E79</f>
        <v>380</v>
      </c>
      <c r="C80" s="39" cm="1">
        <f t="array" aca="1" ref="C80" ca="1">IF(A80&lt;=$B$3,0,INDEX(G$12:G79,$A80-$B$3,1))</f>
        <v>0</v>
      </c>
      <c r="D80" s="39">
        <f ca="1">'(s,Q)'!D80</f>
        <v>154</v>
      </c>
      <c r="E80" s="40">
        <f t="shared" ca="1" si="6"/>
        <v>226</v>
      </c>
      <c r="F80" s="40">
        <f ca="1">IF(A80+$B$3&lt;=MAX(A:A),E80+IF($B$3&gt;1,SUM(C81:INDEX(C81:C$115,$B$3-1,1)),0),E80)</f>
        <v>803</v>
      </c>
      <c r="G80" s="39">
        <f t="shared" ca="1" si="7"/>
        <v>0</v>
      </c>
      <c r="I80" s="39">
        <f t="shared" si="8"/>
        <v>1074</v>
      </c>
    </row>
    <row r="81" spans="1:9" x14ac:dyDescent="0.3">
      <c r="A81" s="39">
        <v>70</v>
      </c>
      <c r="B81" s="40">
        <f t="shared" ca="1" si="9"/>
        <v>226</v>
      </c>
      <c r="C81" s="39" cm="1">
        <f t="array" aca="1" ref="C81" ca="1">IF(A81&lt;=$B$3,0,INDEX(G$12:G80,$A81-$B$3,1))</f>
        <v>0</v>
      </c>
      <c r="D81" s="39">
        <f ca="1">'(s,Q)'!D81</f>
        <v>108</v>
      </c>
      <c r="E81" s="40">
        <f t="shared" ca="1" si="6"/>
        <v>118</v>
      </c>
      <c r="F81" s="40">
        <f ca="1">IF(A81+$B$3&lt;=MAX(A:A),E81+IF($B$3&gt;1,SUM(C82:INDEX(C82:C$115,$B$3-1,1)),0),E81)</f>
        <v>695</v>
      </c>
      <c r="G81" s="39">
        <f t="shared" ca="1" si="7"/>
        <v>0</v>
      </c>
      <c r="I81" s="39">
        <f t="shared" si="8"/>
        <v>1074</v>
      </c>
    </row>
    <row r="82" spans="1:9" x14ac:dyDescent="0.3">
      <c r="A82" s="39">
        <v>71</v>
      </c>
      <c r="B82" s="40">
        <f t="shared" ca="1" si="9"/>
        <v>118</v>
      </c>
      <c r="C82" s="39" cm="1">
        <f t="array" aca="1" ref="C82" ca="1">IF(A82&lt;=$B$3,0,INDEX(G$12:G81,$A82-$B$3,1))</f>
        <v>0</v>
      </c>
      <c r="D82" s="39">
        <f ca="1">'(s,Q)'!D82</f>
        <v>101</v>
      </c>
      <c r="E82" s="40">
        <f t="shared" ca="1" si="6"/>
        <v>17</v>
      </c>
      <c r="F82" s="40">
        <f ca="1">IF(A82+$B$3&lt;=MAX(A:A),E82+IF($B$3&gt;1,SUM(C83:INDEX(C83:C$115,$B$3-1,1)),0),E82)</f>
        <v>594</v>
      </c>
      <c r="G82" s="39">
        <f t="shared" ca="1" si="7"/>
        <v>0</v>
      </c>
      <c r="I82" s="39">
        <f t="shared" si="8"/>
        <v>1074</v>
      </c>
    </row>
    <row r="83" spans="1:9" x14ac:dyDescent="0.3">
      <c r="A83" s="39">
        <v>72</v>
      </c>
      <c r="B83" s="40">
        <f t="shared" ca="1" si="9"/>
        <v>17</v>
      </c>
      <c r="C83" s="39" cm="1">
        <f t="array" aca="1" ref="C83" ca="1">IF(A83&lt;=$B$3,0,INDEX(G$12:G82,$A83-$B$3,1))</f>
        <v>577</v>
      </c>
      <c r="D83" s="39">
        <f ca="1">'(s,Q)'!D83</f>
        <v>108</v>
      </c>
      <c r="E83" s="40">
        <f t="shared" ca="1" si="6"/>
        <v>486</v>
      </c>
      <c r="F83" s="40">
        <f ca="1">IF(A83+$B$3&lt;=MAX(A:A),E83+IF($B$3&gt;1,SUM(C84:INDEX(C84:C$115,$B$3-1,1)),0),E83)</f>
        <v>486</v>
      </c>
      <c r="G83" s="39">
        <f t="shared" ca="1" si="7"/>
        <v>588</v>
      </c>
      <c r="I83" s="39">
        <f t="shared" si="8"/>
        <v>1074</v>
      </c>
    </row>
    <row r="84" spans="1:9" x14ac:dyDescent="0.3">
      <c r="A84" s="39">
        <v>73</v>
      </c>
      <c r="B84" s="40">
        <f t="shared" ca="1" si="9"/>
        <v>486</v>
      </c>
      <c r="C84" s="39" cm="1">
        <f t="array" aca="1" ref="C84" ca="1">IF(A84&lt;=$B$3,0,INDEX(G$12:G83,$A84-$B$3,1))</f>
        <v>0</v>
      </c>
      <c r="D84" s="39">
        <f ca="1">'(s,Q)'!D84</f>
        <v>97</v>
      </c>
      <c r="E84" s="40">
        <f t="shared" ca="1" si="6"/>
        <v>389</v>
      </c>
      <c r="F84" s="40">
        <f ca="1">IF(A84+$B$3&lt;=MAX(A:A),E84+IF($B$3&gt;1,SUM(C85:INDEX(C85:C$115,$B$3-1,1)),0),E84)</f>
        <v>977</v>
      </c>
      <c r="G84" s="39">
        <f t="shared" ca="1" si="7"/>
        <v>0</v>
      </c>
      <c r="I84" s="39">
        <f t="shared" si="8"/>
        <v>1074</v>
      </c>
    </row>
    <row r="85" spans="1:9" x14ac:dyDescent="0.3">
      <c r="A85" s="39">
        <v>74</v>
      </c>
      <c r="B85" s="40">
        <f t="shared" ca="1" si="9"/>
        <v>389</v>
      </c>
      <c r="C85" s="39" cm="1">
        <f t="array" aca="1" ref="C85" ca="1">IF(A85&lt;=$B$3,0,INDEX(G$12:G84,$A85-$B$3,1))</f>
        <v>0</v>
      </c>
      <c r="D85" s="39">
        <f ca="1">'(s,Q)'!D85</f>
        <v>114</v>
      </c>
      <c r="E85" s="40">
        <f t="shared" ca="1" si="6"/>
        <v>275</v>
      </c>
      <c r="F85" s="40">
        <f ca="1">IF(A85+$B$3&lt;=MAX(A:A),E85+IF($B$3&gt;1,SUM(C86:INDEX(C86:C$115,$B$3-1,1)),0),E85)</f>
        <v>863</v>
      </c>
      <c r="G85" s="39">
        <f t="shared" ca="1" si="7"/>
        <v>0</v>
      </c>
      <c r="I85" s="39">
        <f t="shared" si="8"/>
        <v>1074</v>
      </c>
    </row>
    <row r="86" spans="1:9" x14ac:dyDescent="0.3">
      <c r="A86" s="39">
        <v>75</v>
      </c>
      <c r="B86" s="40">
        <f t="shared" ca="1" si="9"/>
        <v>275</v>
      </c>
      <c r="C86" s="39" cm="1">
        <f t="array" aca="1" ref="C86" ca="1">IF(A86&lt;=$B$3,0,INDEX(G$12:G85,$A86-$B$3,1))</f>
        <v>0</v>
      </c>
      <c r="D86" s="39">
        <f ca="1">'(s,Q)'!D86</f>
        <v>112</v>
      </c>
      <c r="E86" s="40">
        <f t="shared" ca="1" si="6"/>
        <v>163</v>
      </c>
      <c r="F86" s="40">
        <f ca="1">IF(A86+$B$3&lt;=MAX(A:A),E86+IF($B$3&gt;1,SUM(C87:INDEX(C87:C$115,$B$3-1,1)),0),E86)</f>
        <v>751</v>
      </c>
      <c r="G86" s="39">
        <f t="shared" ca="1" si="7"/>
        <v>0</v>
      </c>
      <c r="I86" s="39">
        <f t="shared" si="8"/>
        <v>1074</v>
      </c>
    </row>
    <row r="87" spans="1:9" x14ac:dyDescent="0.3">
      <c r="A87" s="39">
        <v>76</v>
      </c>
      <c r="B87" s="40">
        <f t="shared" ca="1" si="9"/>
        <v>163</v>
      </c>
      <c r="C87" s="39" cm="1">
        <f t="array" aca="1" ref="C87" ca="1">IF(A87&lt;=$B$3,0,INDEX(G$12:G86,$A87-$B$3,1))</f>
        <v>0</v>
      </c>
      <c r="D87" s="39">
        <f ca="1">'(s,Q)'!D87</f>
        <v>110</v>
      </c>
      <c r="E87" s="40">
        <f t="shared" ca="1" si="6"/>
        <v>53</v>
      </c>
      <c r="F87" s="40">
        <f ca="1">IF(A87+$B$3&lt;=MAX(A:A),E87+IF($B$3&gt;1,SUM(C88:INDEX(C88:C$115,$B$3-1,1)),0),E87)</f>
        <v>641</v>
      </c>
      <c r="G87" s="39">
        <f t="shared" ca="1" si="7"/>
        <v>0</v>
      </c>
      <c r="I87" s="39">
        <f t="shared" si="8"/>
        <v>1074</v>
      </c>
    </row>
    <row r="88" spans="1:9" x14ac:dyDescent="0.3">
      <c r="A88" s="39">
        <v>77</v>
      </c>
      <c r="B88" s="40">
        <f t="shared" ca="1" si="9"/>
        <v>53</v>
      </c>
      <c r="C88" s="39" cm="1">
        <f t="array" aca="1" ref="C88" ca="1">IF(A88&lt;=$B$3,0,INDEX(G$12:G87,$A88-$B$3,1))</f>
        <v>588</v>
      </c>
      <c r="D88" s="39">
        <f ca="1">'(s,Q)'!D88</f>
        <v>87</v>
      </c>
      <c r="E88" s="40">
        <f t="shared" ca="1" si="6"/>
        <v>554</v>
      </c>
      <c r="F88" s="40">
        <f ca="1">IF(A88+$B$3&lt;=MAX(A:A),E88+IF($B$3&gt;1,SUM(C89:INDEX(C89:C$115,$B$3-1,1)),0),E88)</f>
        <v>554</v>
      </c>
      <c r="G88" s="39">
        <f t="shared" ca="1" si="7"/>
        <v>520</v>
      </c>
      <c r="I88" s="39">
        <f t="shared" si="8"/>
        <v>1074</v>
      </c>
    </row>
    <row r="89" spans="1:9" x14ac:dyDescent="0.3">
      <c r="A89" s="39">
        <v>78</v>
      </c>
      <c r="B89" s="40">
        <f t="shared" ca="1" si="9"/>
        <v>554</v>
      </c>
      <c r="C89" s="39" cm="1">
        <f t="array" aca="1" ref="C89" ca="1">IF(A89&lt;=$B$3,0,INDEX(G$12:G88,$A89-$B$3,1))</f>
        <v>0</v>
      </c>
      <c r="D89" s="39">
        <f ca="1">'(s,Q)'!D89</f>
        <v>87</v>
      </c>
      <c r="E89" s="40">
        <f t="shared" ca="1" si="6"/>
        <v>467</v>
      </c>
      <c r="F89" s="40">
        <f ca="1">IF(A89+$B$3&lt;=MAX(A:A),E89+IF($B$3&gt;1,SUM(C90:INDEX(C90:C$115,$B$3-1,1)),0),E89)</f>
        <v>987</v>
      </c>
      <c r="G89" s="39">
        <f t="shared" ca="1" si="7"/>
        <v>0</v>
      </c>
      <c r="I89" s="39">
        <f t="shared" si="8"/>
        <v>1074</v>
      </c>
    </row>
    <row r="90" spans="1:9" x14ac:dyDescent="0.3">
      <c r="A90" s="39">
        <v>79</v>
      </c>
      <c r="B90" s="40">
        <f t="shared" ca="1" si="9"/>
        <v>467</v>
      </c>
      <c r="C90" s="39" cm="1">
        <f t="array" aca="1" ref="C90" ca="1">IF(A90&lt;=$B$3,0,INDEX(G$12:G89,$A90-$B$3,1))</f>
        <v>0</v>
      </c>
      <c r="D90" s="39">
        <f ca="1">'(s,Q)'!D90</f>
        <v>125</v>
      </c>
      <c r="E90" s="40">
        <f t="shared" ca="1" si="6"/>
        <v>342</v>
      </c>
      <c r="F90" s="40">
        <f ca="1">IF(A90+$B$3&lt;=MAX(A:A),E90+IF($B$3&gt;1,SUM(C91:INDEX(C91:C$115,$B$3-1,1)),0),E90)</f>
        <v>862</v>
      </c>
      <c r="G90" s="39">
        <f t="shared" ca="1" si="7"/>
        <v>0</v>
      </c>
      <c r="I90" s="39">
        <f t="shared" si="8"/>
        <v>1074</v>
      </c>
    </row>
    <row r="91" spans="1:9" x14ac:dyDescent="0.3">
      <c r="A91" s="39">
        <v>80</v>
      </c>
      <c r="B91" s="40">
        <f t="shared" ca="1" si="9"/>
        <v>342</v>
      </c>
      <c r="C91" s="39" cm="1">
        <f t="array" aca="1" ref="C91" ca="1">IF(A91&lt;=$B$3,0,INDEX(G$12:G90,$A91-$B$3,1))</f>
        <v>0</v>
      </c>
      <c r="D91" s="39">
        <f ca="1">'(s,Q)'!D91</f>
        <v>76</v>
      </c>
      <c r="E91" s="40">
        <f t="shared" ca="1" si="6"/>
        <v>266</v>
      </c>
      <c r="F91" s="40">
        <f ca="1">IF(A91+$B$3&lt;=MAX(A:A),E91+IF($B$3&gt;1,SUM(C92:INDEX(C92:C$115,$B$3-1,1)),0),E91)</f>
        <v>786</v>
      </c>
      <c r="G91" s="39">
        <f t="shared" ca="1" si="7"/>
        <v>0</v>
      </c>
      <c r="I91" s="39">
        <f t="shared" si="8"/>
        <v>1074</v>
      </c>
    </row>
    <row r="92" spans="1:9" x14ac:dyDescent="0.3">
      <c r="A92" s="39">
        <v>81</v>
      </c>
      <c r="B92" s="40">
        <f t="shared" ca="1" si="9"/>
        <v>266</v>
      </c>
      <c r="C92" s="39" cm="1">
        <f t="array" aca="1" ref="C92" ca="1">IF(A92&lt;=$B$3,0,INDEX(G$12:G91,$A92-$B$3,1))</f>
        <v>0</v>
      </c>
      <c r="D92" s="39">
        <f ca="1">'(s,Q)'!D92</f>
        <v>124</v>
      </c>
      <c r="E92" s="40">
        <f t="shared" ca="1" si="6"/>
        <v>142</v>
      </c>
      <c r="F92" s="40">
        <f ca="1">IF(A92+$B$3&lt;=MAX(A:A),E92+IF($B$3&gt;1,SUM(C93:INDEX(C93:C$115,$B$3-1,1)),0),E92)</f>
        <v>662</v>
      </c>
      <c r="G92" s="39">
        <f t="shared" ca="1" si="7"/>
        <v>0</v>
      </c>
      <c r="I92" s="39">
        <f t="shared" si="8"/>
        <v>1074</v>
      </c>
    </row>
    <row r="93" spans="1:9" x14ac:dyDescent="0.3">
      <c r="A93" s="39">
        <v>82</v>
      </c>
      <c r="B93" s="40">
        <f t="shared" ca="1" si="9"/>
        <v>142</v>
      </c>
      <c r="C93" s="39" cm="1">
        <f t="array" aca="1" ref="C93" ca="1">IF(A93&lt;=$B$3,0,INDEX(G$12:G92,$A93-$B$3,1))</f>
        <v>520</v>
      </c>
      <c r="D93" s="39">
        <f ca="1">'(s,Q)'!D93</f>
        <v>122</v>
      </c>
      <c r="E93" s="40">
        <f t="shared" ca="1" si="6"/>
        <v>540</v>
      </c>
      <c r="F93" s="40">
        <f ca="1">IF(A93+$B$3&lt;=MAX(A:A),E93+IF($B$3&gt;1,SUM(C94:INDEX(C94:C$115,$B$3-1,1)),0),E93)</f>
        <v>540</v>
      </c>
      <c r="G93" s="39">
        <f t="shared" ca="1" si="7"/>
        <v>534</v>
      </c>
      <c r="I93" s="39">
        <f t="shared" si="8"/>
        <v>1074</v>
      </c>
    </row>
    <row r="94" spans="1:9" x14ac:dyDescent="0.3">
      <c r="A94" s="39">
        <v>83</v>
      </c>
      <c r="B94" s="40">
        <f t="shared" ca="1" si="9"/>
        <v>540</v>
      </c>
      <c r="C94" s="39" cm="1">
        <f t="array" aca="1" ref="C94" ca="1">IF(A94&lt;=$B$3,0,INDEX(G$12:G93,$A94-$B$3,1))</f>
        <v>0</v>
      </c>
      <c r="D94" s="39">
        <f ca="1">'(s,Q)'!D94</f>
        <v>105</v>
      </c>
      <c r="E94" s="40">
        <f t="shared" ca="1" si="6"/>
        <v>435</v>
      </c>
      <c r="F94" s="40">
        <f ca="1">IF(A94+$B$3&lt;=MAX(A:A),E94+IF($B$3&gt;1,SUM(C95:INDEX(C95:C$115,$B$3-1,1)),0),E94)</f>
        <v>969</v>
      </c>
      <c r="G94" s="39">
        <f t="shared" ca="1" si="7"/>
        <v>0</v>
      </c>
      <c r="I94" s="39">
        <f t="shared" si="8"/>
        <v>1074</v>
      </c>
    </row>
    <row r="95" spans="1:9" x14ac:dyDescent="0.3">
      <c r="A95" s="39">
        <v>84</v>
      </c>
      <c r="B95" s="40">
        <f t="shared" ca="1" si="9"/>
        <v>435</v>
      </c>
      <c r="C95" s="39" cm="1">
        <f t="array" aca="1" ref="C95" ca="1">IF(A95&lt;=$B$3,0,INDEX(G$12:G94,$A95-$B$3,1))</f>
        <v>0</v>
      </c>
      <c r="D95" s="39">
        <f ca="1">'(s,Q)'!D95</f>
        <v>95</v>
      </c>
      <c r="E95" s="40">
        <f t="shared" ca="1" si="6"/>
        <v>340</v>
      </c>
      <c r="F95" s="40">
        <f ca="1">IF(A95+$B$3&lt;=MAX(A:A),E95+IF($B$3&gt;1,SUM(C96:INDEX(C96:C$115,$B$3-1,1)),0),E95)</f>
        <v>874</v>
      </c>
      <c r="G95" s="39">
        <f t="shared" ca="1" si="7"/>
        <v>0</v>
      </c>
      <c r="I95" s="39">
        <f t="shared" si="8"/>
        <v>1074</v>
      </c>
    </row>
    <row r="96" spans="1:9" x14ac:dyDescent="0.3">
      <c r="A96" s="39">
        <v>85</v>
      </c>
      <c r="B96" s="40">
        <f t="shared" ca="1" si="9"/>
        <v>340</v>
      </c>
      <c r="C96" s="39" cm="1">
        <f t="array" aca="1" ref="C96" ca="1">IF(A96&lt;=$B$3,0,INDEX(G$12:G95,$A96-$B$3,1))</f>
        <v>0</v>
      </c>
      <c r="D96" s="39">
        <f ca="1">'(s,Q)'!D96</f>
        <v>99</v>
      </c>
      <c r="E96" s="40">
        <f t="shared" ca="1" si="6"/>
        <v>241</v>
      </c>
      <c r="F96" s="40">
        <f ca="1">IF(A96+$B$3&lt;=MAX(A:A),E96+IF($B$3&gt;1,SUM(C97:INDEX(C97:C$115,$B$3-1,1)),0),E96)</f>
        <v>775</v>
      </c>
      <c r="G96" s="39">
        <f t="shared" ca="1" si="7"/>
        <v>0</v>
      </c>
      <c r="I96" s="39">
        <f t="shared" si="8"/>
        <v>1074</v>
      </c>
    </row>
    <row r="97" spans="1:9" x14ac:dyDescent="0.3">
      <c r="A97" s="39">
        <v>86</v>
      </c>
      <c r="B97" s="40">
        <f t="shared" ca="1" si="9"/>
        <v>241</v>
      </c>
      <c r="C97" s="39" cm="1">
        <f t="array" aca="1" ref="C97" ca="1">IF(A97&lt;=$B$3,0,INDEX(G$12:G96,$A97-$B$3,1))</f>
        <v>0</v>
      </c>
      <c r="D97" s="39">
        <f ca="1">'(s,Q)'!D97</f>
        <v>89</v>
      </c>
      <c r="E97" s="40">
        <f t="shared" ca="1" si="6"/>
        <v>152</v>
      </c>
      <c r="F97" s="40">
        <f ca="1">IF(A97+$B$3&lt;=MAX(A:A),E97+IF($B$3&gt;1,SUM(C98:INDEX(C98:C$115,$B$3-1,1)),0),E97)</f>
        <v>686</v>
      </c>
      <c r="G97" s="39">
        <f t="shared" ca="1" si="7"/>
        <v>0</v>
      </c>
      <c r="I97" s="39">
        <f t="shared" si="8"/>
        <v>1074</v>
      </c>
    </row>
    <row r="98" spans="1:9" x14ac:dyDescent="0.3">
      <c r="A98" s="39">
        <v>87</v>
      </c>
      <c r="B98" s="40">
        <f t="shared" ca="1" si="9"/>
        <v>152</v>
      </c>
      <c r="C98" s="39" cm="1">
        <f t="array" aca="1" ref="C98" ca="1">IF(A98&lt;=$B$3,0,INDEX(G$12:G97,$A98-$B$3,1))</f>
        <v>534</v>
      </c>
      <c r="D98" s="39">
        <f ca="1">'(s,Q)'!D98</f>
        <v>95</v>
      </c>
      <c r="E98" s="40">
        <f t="shared" ca="1" si="6"/>
        <v>591</v>
      </c>
      <c r="F98" s="40">
        <f ca="1">IF(A98+$B$3&lt;=MAX(A:A),E98+IF($B$3&gt;1,SUM(C99:INDEX(C99:C$115,$B$3-1,1)),0),E98)</f>
        <v>591</v>
      </c>
      <c r="G98" s="39">
        <f t="shared" ca="1" si="7"/>
        <v>0</v>
      </c>
      <c r="I98" s="39">
        <f t="shared" si="8"/>
        <v>1074</v>
      </c>
    </row>
    <row r="99" spans="1:9" x14ac:dyDescent="0.3">
      <c r="A99" s="39">
        <v>88</v>
      </c>
      <c r="B99" s="40">
        <f t="shared" ca="1" si="9"/>
        <v>591</v>
      </c>
      <c r="C99" s="39" cm="1">
        <f t="array" aca="1" ref="C99" ca="1">IF(A99&lt;=$B$3,0,INDEX(G$12:G98,$A99-$B$3,1))</f>
        <v>0</v>
      </c>
      <c r="D99" s="39">
        <f ca="1">'(s,Q)'!D99</f>
        <v>85</v>
      </c>
      <c r="E99" s="40">
        <f t="shared" ca="1" si="6"/>
        <v>506</v>
      </c>
      <c r="F99" s="40">
        <f ca="1">IF(A99+$B$3&lt;=MAX(A:A),E99+IF($B$3&gt;1,SUM(C100:INDEX(C100:C$115,$B$3-1,1)),0),E99)</f>
        <v>506</v>
      </c>
      <c r="G99" s="39">
        <f t="shared" ca="1" si="7"/>
        <v>568</v>
      </c>
      <c r="I99" s="39">
        <f t="shared" si="8"/>
        <v>1074</v>
      </c>
    </row>
    <row r="100" spans="1:9" x14ac:dyDescent="0.3">
      <c r="A100" s="39">
        <v>89</v>
      </c>
      <c r="B100" s="40">
        <f t="shared" ca="1" si="9"/>
        <v>506</v>
      </c>
      <c r="C100" s="39" cm="1">
        <f t="array" aca="1" ref="C100" ca="1">IF(A100&lt;=$B$3,0,INDEX(G$12:G99,$A100-$B$3,1))</f>
        <v>0</v>
      </c>
      <c r="D100" s="39">
        <f ca="1">'(s,Q)'!D100</f>
        <v>138</v>
      </c>
      <c r="E100" s="40">
        <f t="shared" ca="1" si="6"/>
        <v>368</v>
      </c>
      <c r="F100" s="40">
        <f ca="1">IF(A100+$B$3&lt;=MAX(A:A),E100+IF($B$3&gt;1,SUM(C101:INDEX(C101:C$115,$B$3-1,1)),0),E100)</f>
        <v>936</v>
      </c>
      <c r="G100" s="39">
        <f t="shared" ca="1" si="7"/>
        <v>0</v>
      </c>
      <c r="I100" s="39">
        <f t="shared" si="8"/>
        <v>1074</v>
      </c>
    </row>
    <row r="101" spans="1:9" x14ac:dyDescent="0.3">
      <c r="A101" s="39">
        <v>90</v>
      </c>
      <c r="B101" s="40">
        <f t="shared" ca="1" si="9"/>
        <v>368</v>
      </c>
      <c r="C101" s="39" cm="1">
        <f t="array" aca="1" ref="C101" ca="1">IF(A101&lt;=$B$3,0,INDEX(G$12:G100,$A101-$B$3,1))</f>
        <v>0</v>
      </c>
      <c r="D101" s="39">
        <f ca="1">'(s,Q)'!D101</f>
        <v>91</v>
      </c>
      <c r="E101" s="40">
        <f t="shared" ca="1" si="6"/>
        <v>277</v>
      </c>
      <c r="F101" s="40">
        <f ca="1">IF(A101+$B$3&lt;=MAX(A:A),E101+IF($B$3&gt;1,SUM(C102:INDEX(C102:C$115,$B$3-1,1)),0),E101)</f>
        <v>845</v>
      </c>
      <c r="G101" s="39">
        <f t="shared" ca="1" si="7"/>
        <v>0</v>
      </c>
      <c r="I101" s="39">
        <f t="shared" si="8"/>
        <v>1074</v>
      </c>
    </row>
    <row r="102" spans="1:9" x14ac:dyDescent="0.3">
      <c r="A102" s="39">
        <v>91</v>
      </c>
      <c r="B102" s="40">
        <f t="shared" ca="1" si="9"/>
        <v>277</v>
      </c>
      <c r="C102" s="39" cm="1">
        <f t="array" aca="1" ref="C102" ca="1">IF(A102&lt;=$B$3,0,INDEX(G$12:G101,$A102-$B$3,1))</f>
        <v>0</v>
      </c>
      <c r="D102" s="39">
        <f ca="1">'(s,Q)'!D102</f>
        <v>59</v>
      </c>
      <c r="E102" s="40">
        <f t="shared" ca="1" si="6"/>
        <v>218</v>
      </c>
      <c r="F102" s="40">
        <f ca="1">IF(A102+$B$3&lt;=MAX(A:A),E102+IF($B$3&gt;1,SUM(C103:INDEX(C103:C$115,$B$3-1,1)),0),E102)</f>
        <v>786</v>
      </c>
      <c r="G102" s="39">
        <f t="shared" ca="1" si="7"/>
        <v>0</v>
      </c>
      <c r="I102" s="39">
        <f t="shared" si="8"/>
        <v>1074</v>
      </c>
    </row>
    <row r="103" spans="1:9" x14ac:dyDescent="0.3">
      <c r="A103" s="39">
        <v>92</v>
      </c>
      <c r="B103" s="40">
        <f t="shared" ca="1" si="9"/>
        <v>218</v>
      </c>
      <c r="C103" s="39" cm="1">
        <f t="array" aca="1" ref="C103" ca="1">IF(A103&lt;=$B$3,0,INDEX(G$12:G102,$A103-$B$3,1))</f>
        <v>0</v>
      </c>
      <c r="D103" s="39">
        <f ca="1">'(s,Q)'!D103</f>
        <v>81</v>
      </c>
      <c r="E103" s="40">
        <f t="shared" ca="1" si="6"/>
        <v>137</v>
      </c>
      <c r="F103" s="40">
        <f ca="1">IF(A103+$B$3&lt;=MAX(A:A),E103+IF($B$3&gt;1,SUM(C104:INDEX(C104:C$115,$B$3-1,1)),0),E103)</f>
        <v>705</v>
      </c>
      <c r="G103" s="39">
        <f t="shared" ca="1" si="7"/>
        <v>0</v>
      </c>
      <c r="I103" s="39">
        <f t="shared" si="8"/>
        <v>1074</v>
      </c>
    </row>
    <row r="104" spans="1:9" x14ac:dyDescent="0.3">
      <c r="A104" s="39">
        <v>93</v>
      </c>
      <c r="B104" s="40">
        <f t="shared" ca="1" si="9"/>
        <v>137</v>
      </c>
      <c r="C104" s="39" cm="1">
        <f t="array" aca="1" ref="C104" ca="1">IF(A104&lt;=$B$3,0,INDEX(G$12:G103,$A104-$B$3,1))</f>
        <v>568</v>
      </c>
      <c r="D104" s="39">
        <f ca="1">'(s,Q)'!D104</f>
        <v>142</v>
      </c>
      <c r="E104" s="40">
        <f t="shared" ca="1" si="6"/>
        <v>563</v>
      </c>
      <c r="F104" s="40">
        <f ca="1">IF(A104+$B$3&lt;=MAX(A:A),E104+IF($B$3&gt;1,SUM(C105:INDEX(C105:C$115,$B$3-1,1)),0),E104)</f>
        <v>563</v>
      </c>
      <c r="G104" s="39">
        <f t="shared" ca="1" si="7"/>
        <v>511</v>
      </c>
      <c r="I104" s="39">
        <f t="shared" si="8"/>
        <v>1074</v>
      </c>
    </row>
    <row r="105" spans="1:9" x14ac:dyDescent="0.3">
      <c r="A105" s="39">
        <v>94</v>
      </c>
      <c r="B105" s="40">
        <f t="shared" ca="1" si="9"/>
        <v>563</v>
      </c>
      <c r="C105" s="39" cm="1">
        <f t="array" aca="1" ref="C105" ca="1">IF(A105&lt;=$B$3,0,INDEX(G$12:G104,$A105-$B$3,1))</f>
        <v>0</v>
      </c>
      <c r="D105" s="39">
        <f ca="1">'(s,Q)'!D105</f>
        <v>132</v>
      </c>
      <c r="E105" s="40">
        <f t="shared" ca="1" si="6"/>
        <v>431</v>
      </c>
      <c r="F105" s="40">
        <f ca="1">IF(A105+$B$3&lt;=MAX(A:A),E105+IF($B$3&gt;1,SUM(C106:INDEX(C106:C$115,$B$3-1,1)),0),E105)</f>
        <v>942</v>
      </c>
      <c r="G105" s="39">
        <f t="shared" ca="1" si="7"/>
        <v>0</v>
      </c>
      <c r="I105" s="39">
        <f t="shared" si="8"/>
        <v>1074</v>
      </c>
    </row>
    <row r="106" spans="1:9" x14ac:dyDescent="0.3">
      <c r="A106" s="39">
        <v>95</v>
      </c>
      <c r="B106" s="40">
        <f t="shared" ca="1" si="9"/>
        <v>431</v>
      </c>
      <c r="C106" s="39" cm="1">
        <f t="array" aca="1" ref="C106" ca="1">IF(A106&lt;=$B$3,0,INDEX(G$12:G105,$A106-$B$3,1))</f>
        <v>0</v>
      </c>
      <c r="D106" s="39">
        <f ca="1">'(s,Q)'!D106</f>
        <v>102</v>
      </c>
      <c r="E106" s="40">
        <f t="shared" ca="1" si="6"/>
        <v>329</v>
      </c>
      <c r="F106" s="40">
        <f ca="1">IF(A106+$B$3&lt;=MAX(A:A),E106+IF($B$3&gt;1,SUM(C107:INDEX(C107:C$115,$B$3-1,1)),0),E106)</f>
        <v>840</v>
      </c>
      <c r="G106" s="39">
        <f t="shared" ca="1" si="7"/>
        <v>0</v>
      </c>
      <c r="I106" s="39">
        <f t="shared" si="8"/>
        <v>1074</v>
      </c>
    </row>
    <row r="107" spans="1:9" x14ac:dyDescent="0.3">
      <c r="A107" s="39">
        <v>96</v>
      </c>
      <c r="B107" s="40">
        <f t="shared" ca="1" si="9"/>
        <v>329</v>
      </c>
      <c r="C107" s="39" cm="1">
        <f t="array" aca="1" ref="C107" ca="1">IF(A107&lt;=$B$3,0,INDEX(G$12:G106,$A107-$B$3,1))</f>
        <v>0</v>
      </c>
      <c r="D107" s="39">
        <f ca="1">'(s,Q)'!D107</f>
        <v>98</v>
      </c>
      <c r="E107" s="40">
        <f t="shared" ca="1" si="6"/>
        <v>231</v>
      </c>
      <c r="F107" s="40">
        <f ca="1">IF(A107+$B$3&lt;=MAX(A:A),E107+IF($B$3&gt;1,SUM(C108:INDEX(C108:C$115,$B$3-1,1)),0),E107)</f>
        <v>742</v>
      </c>
      <c r="G107" s="39">
        <f t="shared" ca="1" si="7"/>
        <v>0</v>
      </c>
      <c r="I107" s="39">
        <f t="shared" si="8"/>
        <v>1074</v>
      </c>
    </row>
    <row r="108" spans="1:9" x14ac:dyDescent="0.3">
      <c r="A108" s="39">
        <v>97</v>
      </c>
      <c r="B108" s="40">
        <f t="shared" ca="1" si="9"/>
        <v>231</v>
      </c>
      <c r="C108" s="39" cm="1">
        <f t="array" aca="1" ref="C108" ca="1">IF(A108&lt;=$B$3,0,INDEX(G$12:G107,$A108-$B$3,1))</f>
        <v>0</v>
      </c>
      <c r="D108" s="39">
        <f ca="1">'(s,Q)'!D108</f>
        <v>108</v>
      </c>
      <c r="E108" s="40">
        <f t="shared" ca="1" si="6"/>
        <v>123</v>
      </c>
      <c r="F108" s="40">
        <f ca="1">IF(A108+$B$3&lt;=MAX(A:A),E108+IF($B$3&gt;1,SUM(C109:INDEX(C109:C$115,$B$3-1,1)),0),E108)</f>
        <v>634</v>
      </c>
      <c r="G108" s="39">
        <f t="shared" ca="1" si="7"/>
        <v>0</v>
      </c>
      <c r="I108" s="39">
        <f t="shared" si="8"/>
        <v>1074</v>
      </c>
    </row>
    <row r="109" spans="1:9" x14ac:dyDescent="0.3">
      <c r="A109" s="39">
        <v>98</v>
      </c>
      <c r="B109" s="40">
        <f t="shared" ca="1" si="9"/>
        <v>123</v>
      </c>
      <c r="C109" s="39" cm="1">
        <f t="array" aca="1" ref="C109" ca="1">IF(A109&lt;=$B$3,0,INDEX(G$12:G108,$A109-$B$3,1))</f>
        <v>511</v>
      </c>
      <c r="D109" s="39">
        <f ca="1">'(s,Q)'!D109</f>
        <v>113</v>
      </c>
      <c r="E109" s="40">
        <f t="shared" ca="1" si="6"/>
        <v>521</v>
      </c>
      <c r="F109" s="40">
        <f ca="1">IF(A109+$B$3&lt;=MAX(A:A),E109+IF($B$3&gt;1,SUM(C110:INDEX(C110:C$115,$B$3-1,1)),0),E109)</f>
        <v>521</v>
      </c>
      <c r="G109" s="39">
        <f t="shared" ca="1" si="7"/>
        <v>553</v>
      </c>
      <c r="I109" s="39">
        <f t="shared" si="8"/>
        <v>1074</v>
      </c>
    </row>
    <row r="110" spans="1:9" x14ac:dyDescent="0.3">
      <c r="A110" s="39">
        <v>99</v>
      </c>
      <c r="B110" s="40">
        <f t="shared" ca="1" si="9"/>
        <v>521</v>
      </c>
      <c r="C110" s="39" cm="1">
        <f t="array" aca="1" ref="C110" ca="1">IF(A110&lt;=$B$3,0,INDEX(G$12:G109,$A110-$B$3,1))</f>
        <v>0</v>
      </c>
      <c r="D110" s="39">
        <f ca="1">'(s,Q)'!D110</f>
        <v>98</v>
      </c>
      <c r="E110" s="40">
        <f t="shared" ca="1" si="6"/>
        <v>423</v>
      </c>
      <c r="F110" s="40">
        <f ca="1">IF(A110+$B$3&lt;=MAX(A:A),E110+IF($B$3&gt;1,SUM(C111:INDEX(C111:C$115,$B$3-1,1)),0),E110)</f>
        <v>976</v>
      </c>
      <c r="G110" s="39">
        <f t="shared" ca="1" si="7"/>
        <v>0</v>
      </c>
      <c r="I110" s="39">
        <f t="shared" si="8"/>
        <v>1074</v>
      </c>
    </row>
    <row r="111" spans="1:9" x14ac:dyDescent="0.3">
      <c r="A111" s="39">
        <v>100</v>
      </c>
      <c r="B111" s="40">
        <f t="shared" ca="1" si="9"/>
        <v>423</v>
      </c>
      <c r="C111" s="39" cm="1">
        <f t="array" aca="1" ref="C111" ca="1">IF(A111&lt;=$B$3,0,INDEX(G$12:G110,$A111-$B$3,1))</f>
        <v>0</v>
      </c>
      <c r="D111" s="39">
        <f ca="1">'(s,Q)'!D111</f>
        <v>100</v>
      </c>
      <c r="E111" s="40">
        <f t="shared" ca="1" si="6"/>
        <v>323</v>
      </c>
      <c r="F111" s="40">
        <f ca="1">IF(A111+$B$3&lt;=MAX(A:A),E111+IF($B$3&gt;1,SUM(C112:INDEX(C112:C$115,$B$3-1,1)),0),E111)</f>
        <v>323</v>
      </c>
      <c r="G111" s="39">
        <f t="shared" ca="1" si="7"/>
        <v>0</v>
      </c>
      <c r="I111" s="39">
        <f t="shared" si="8"/>
        <v>1074</v>
      </c>
    </row>
    <row r="112" spans="1:9" x14ac:dyDescent="0.3">
      <c r="A112" s="39">
        <v>101</v>
      </c>
      <c r="B112" s="40">
        <f t="shared" ca="1" si="9"/>
        <v>323</v>
      </c>
      <c r="C112" s="39" cm="1">
        <f t="array" aca="1" ref="C112" ca="1">IF(A112&lt;=$B$3,0,INDEX(G$12:G111,$A112-$B$3,1))</f>
        <v>0</v>
      </c>
      <c r="D112" s="39">
        <f ca="1">'(s,Q)'!D112</f>
        <v>110</v>
      </c>
      <c r="E112" s="40">
        <f t="shared" ca="1" si="6"/>
        <v>213</v>
      </c>
      <c r="F112" s="40">
        <f ca="1">IF(A112+$B$3&lt;=MAX(A:A),E112+IF($B$3&gt;1,SUM(C113:INDEX(C113:C$115,$B$3-1,1)),0),E112)</f>
        <v>213</v>
      </c>
      <c r="G112" s="39">
        <f t="shared" ca="1" si="7"/>
        <v>0</v>
      </c>
      <c r="I112" s="39">
        <f t="shared" si="8"/>
        <v>1074</v>
      </c>
    </row>
    <row r="113" spans="1:9" x14ac:dyDescent="0.3">
      <c r="A113" s="39">
        <v>102</v>
      </c>
      <c r="B113" s="40">
        <f t="shared" ca="1" si="9"/>
        <v>213</v>
      </c>
      <c r="C113" s="39" cm="1">
        <f t="array" aca="1" ref="C113" ca="1">IF(A113&lt;=$B$3,0,INDEX(G$12:G112,$A113-$B$3,1))</f>
        <v>0</v>
      </c>
      <c r="D113" s="39">
        <f ca="1">'(s,Q)'!D113</f>
        <v>81</v>
      </c>
      <c r="E113" s="40">
        <f t="shared" ca="1" si="6"/>
        <v>132</v>
      </c>
      <c r="F113" s="40">
        <f ca="1">IF(A113+$B$3&lt;=MAX(A:A),E113+IF($B$3&gt;1,SUM(C114:INDEX(C114:C$115,$B$3-1,1)),0),E113)</f>
        <v>132</v>
      </c>
      <c r="G113" s="39">
        <f t="shared" ca="1" si="7"/>
        <v>0</v>
      </c>
      <c r="I113" s="39">
        <f t="shared" si="8"/>
        <v>1074</v>
      </c>
    </row>
    <row r="114" spans="1:9" x14ac:dyDescent="0.3">
      <c r="A114" s="39">
        <v>103</v>
      </c>
      <c r="B114" s="40">
        <f t="shared" ref="B114:B115" ca="1" si="10">E113</f>
        <v>132</v>
      </c>
      <c r="C114" s="39" cm="1">
        <f t="array" aca="1" ref="C114" ca="1">IF(A114&lt;=$B$3,0,INDEX(G$12:G113,$A114-$B$3,1))</f>
        <v>553</v>
      </c>
      <c r="D114" s="39">
        <f ca="1">'(s,Q)'!D114</f>
        <v>74</v>
      </c>
      <c r="E114" s="40">
        <f t="shared" ref="E114:E115" ca="1" si="11">B114+C114-D114</f>
        <v>611</v>
      </c>
      <c r="F114" s="40">
        <f ca="1">IF(A114+$B$3&lt;=MAX(A:A),E114+IF($B$3&gt;1,SUM(C115:INDEX(C115:C$115,$B$3-1,1)),0),E114)</f>
        <v>611</v>
      </c>
      <c r="G114" s="39">
        <f t="shared" ca="1" si="7"/>
        <v>0</v>
      </c>
    </row>
    <row r="115" spans="1:9" x14ac:dyDescent="0.3">
      <c r="A115" s="39">
        <v>104</v>
      </c>
      <c r="B115" s="40">
        <f t="shared" ca="1" si="10"/>
        <v>611</v>
      </c>
      <c r="C115" s="39" cm="1">
        <f t="array" aca="1" ref="C115" ca="1">IF(A115&lt;=$B$3,0,INDEX(G$12:G114,$A115-$B$3,1))</f>
        <v>0</v>
      </c>
      <c r="D115" s="39">
        <f ca="1">'(s,Q)'!D115</f>
        <v>97</v>
      </c>
      <c r="E115" s="40">
        <f t="shared" ca="1" si="11"/>
        <v>514</v>
      </c>
      <c r="F115" s="40">
        <f ca="1">IF(A115+$B$3&lt;=MAX(A:A),E115+IF($B$3&gt;1,SUM(C116:INDEX(C$115:C116,$B$3-1,1)),0),E115)</f>
        <v>514</v>
      </c>
      <c r="G115" s="39">
        <f t="shared" ca="1" si="7"/>
        <v>0</v>
      </c>
    </row>
    <row r="116" spans="1:9" x14ac:dyDescent="0.3">
      <c r="B116" s="40"/>
      <c r="E116" s="40"/>
      <c r="F116" s="40"/>
    </row>
    <row r="117" spans="1:9" x14ac:dyDescent="0.3">
      <c r="B117" s="40"/>
      <c r="E117" s="40"/>
      <c r="F117" s="40"/>
    </row>
    <row r="118" spans="1:9" x14ac:dyDescent="0.3">
      <c r="B118" s="40"/>
      <c r="E118" s="40"/>
      <c r="F118" s="40"/>
    </row>
    <row r="119" spans="1:9" x14ac:dyDescent="0.3">
      <c r="B119" s="40"/>
      <c r="E119" s="40"/>
      <c r="F119" s="40"/>
    </row>
    <row r="120" spans="1:9" x14ac:dyDescent="0.3">
      <c r="B120" s="40"/>
      <c r="E120" s="40"/>
      <c r="F120" s="40"/>
    </row>
    <row r="121" spans="1:9" x14ac:dyDescent="0.3">
      <c r="B121" s="40"/>
      <c r="E121" s="40"/>
      <c r="F121" s="40"/>
    </row>
    <row r="122" spans="1:9" x14ac:dyDescent="0.3">
      <c r="B122" s="40"/>
      <c r="E122" s="40"/>
      <c r="F122" s="40"/>
    </row>
    <row r="123" spans="1:9" x14ac:dyDescent="0.3">
      <c r="B123" s="40"/>
      <c r="E123" s="40"/>
      <c r="F123" s="40"/>
    </row>
    <row r="124" spans="1:9" x14ac:dyDescent="0.3">
      <c r="B124" s="40"/>
      <c r="E124" s="40"/>
      <c r="F124" s="40"/>
    </row>
    <row r="125" spans="1:9" x14ac:dyDescent="0.3">
      <c r="B125" s="40"/>
      <c r="E125" s="40"/>
      <c r="F125" s="40"/>
    </row>
    <row r="126" spans="1:9" x14ac:dyDescent="0.3">
      <c r="B126" s="40"/>
      <c r="E126" s="40"/>
      <c r="F126" s="40"/>
    </row>
    <row r="127" spans="1:9" x14ac:dyDescent="0.3">
      <c r="B127" s="40"/>
      <c r="E127" s="40"/>
      <c r="F127" s="40"/>
    </row>
    <row r="128" spans="1:9" x14ac:dyDescent="0.3">
      <c r="B128" s="40"/>
      <c r="E128" s="40"/>
      <c r="F128" s="40"/>
    </row>
    <row r="129" spans="2:6" x14ac:dyDescent="0.3">
      <c r="B129" s="40"/>
      <c r="E129" s="40"/>
      <c r="F129" s="40"/>
    </row>
    <row r="130" spans="2:6" x14ac:dyDescent="0.3">
      <c r="B130" s="40"/>
      <c r="E130" s="40"/>
      <c r="F130" s="40"/>
    </row>
    <row r="131" spans="2:6" x14ac:dyDescent="0.3">
      <c r="B131" s="40"/>
      <c r="E131" s="40"/>
      <c r="F131" s="40"/>
    </row>
    <row r="132" spans="2:6" x14ac:dyDescent="0.3">
      <c r="B132" s="40"/>
      <c r="E132" s="40"/>
      <c r="F132" s="40"/>
    </row>
    <row r="133" spans="2:6" x14ac:dyDescent="0.3">
      <c r="B133" s="40"/>
      <c r="E133" s="40"/>
      <c r="F133" s="40"/>
    </row>
    <row r="134" spans="2:6" x14ac:dyDescent="0.3">
      <c r="B134" s="40"/>
      <c r="E134" s="40"/>
      <c r="F134" s="40"/>
    </row>
    <row r="135" spans="2:6" x14ac:dyDescent="0.3">
      <c r="B135" s="40"/>
      <c r="E135" s="40"/>
      <c r="F135" s="40"/>
    </row>
    <row r="136" spans="2:6" x14ac:dyDescent="0.3">
      <c r="B136" s="40"/>
      <c r="E136" s="40"/>
      <c r="F136" s="40"/>
    </row>
    <row r="137" spans="2:6" x14ac:dyDescent="0.3">
      <c r="B137" s="40"/>
      <c r="E137" s="40"/>
      <c r="F137" s="40"/>
    </row>
    <row r="138" spans="2:6" x14ac:dyDescent="0.3">
      <c r="B138" s="40"/>
      <c r="E138" s="40"/>
      <c r="F138" s="40"/>
    </row>
    <row r="139" spans="2:6" x14ac:dyDescent="0.3">
      <c r="B139" s="40"/>
      <c r="E139" s="40"/>
      <c r="F139" s="40"/>
    </row>
    <row r="140" spans="2:6" x14ac:dyDescent="0.3">
      <c r="B140" s="40"/>
      <c r="E140" s="40"/>
      <c r="F140" s="40"/>
    </row>
    <row r="141" spans="2:6" x14ac:dyDescent="0.3">
      <c r="B141" s="40"/>
      <c r="E141" s="40"/>
      <c r="F141" s="40"/>
    </row>
    <row r="142" spans="2:6" x14ac:dyDescent="0.3">
      <c r="B142" s="40"/>
      <c r="E142" s="40"/>
      <c r="F142" s="40"/>
    </row>
    <row r="143" spans="2:6" x14ac:dyDescent="0.3">
      <c r="B143" s="40"/>
      <c r="E143" s="40"/>
      <c r="F143" s="40"/>
    </row>
    <row r="144" spans="2:6" x14ac:dyDescent="0.3">
      <c r="B144" s="40"/>
      <c r="E144" s="40"/>
      <c r="F144" s="40"/>
    </row>
    <row r="145" spans="2:6" x14ac:dyDescent="0.3">
      <c r="B145" s="40"/>
      <c r="E145" s="40"/>
      <c r="F145" s="40"/>
    </row>
    <row r="146" spans="2:6" x14ac:dyDescent="0.3">
      <c r="B146" s="40"/>
      <c r="E146" s="40"/>
      <c r="F146" s="40"/>
    </row>
    <row r="147" spans="2:6" x14ac:dyDescent="0.3">
      <c r="B147" s="40"/>
      <c r="E147" s="40"/>
      <c r="F147" s="40"/>
    </row>
    <row r="148" spans="2:6" x14ac:dyDescent="0.3">
      <c r="B148" s="40"/>
      <c r="E148" s="40"/>
      <c r="F148" s="40"/>
    </row>
    <row r="149" spans="2:6" x14ac:dyDescent="0.3">
      <c r="B149" s="40"/>
      <c r="E149" s="40"/>
      <c r="F149" s="40"/>
    </row>
    <row r="150" spans="2:6" x14ac:dyDescent="0.3">
      <c r="B150" s="40"/>
      <c r="E150" s="40"/>
      <c r="F150" s="40"/>
    </row>
    <row r="151" spans="2:6" x14ac:dyDescent="0.3">
      <c r="B151" s="40"/>
      <c r="E151" s="40"/>
      <c r="F151" s="40"/>
    </row>
    <row r="152" spans="2:6" x14ac:dyDescent="0.3">
      <c r="B152" s="40"/>
      <c r="E152" s="40"/>
      <c r="F152" s="40"/>
    </row>
    <row r="153" spans="2:6" x14ac:dyDescent="0.3">
      <c r="B153" s="40"/>
      <c r="E153" s="40"/>
      <c r="F153" s="40"/>
    </row>
    <row r="154" spans="2:6" x14ac:dyDescent="0.3">
      <c r="B154" s="40"/>
      <c r="E154" s="40"/>
      <c r="F154" s="40"/>
    </row>
    <row r="155" spans="2:6" x14ac:dyDescent="0.3">
      <c r="B155" s="40"/>
      <c r="E155" s="40"/>
      <c r="F155" s="40"/>
    </row>
    <row r="156" spans="2:6" x14ac:dyDescent="0.3">
      <c r="B156" s="40"/>
      <c r="E156" s="40"/>
      <c r="F156" s="40"/>
    </row>
    <row r="157" spans="2:6" x14ac:dyDescent="0.3">
      <c r="B157" s="40"/>
      <c r="E157" s="40"/>
      <c r="F157" s="40"/>
    </row>
    <row r="158" spans="2:6" x14ac:dyDescent="0.3">
      <c r="B158" s="40"/>
      <c r="E158" s="40"/>
      <c r="F158" s="40"/>
    </row>
    <row r="159" spans="2:6" x14ac:dyDescent="0.3">
      <c r="B159" s="40"/>
      <c r="E159" s="40"/>
      <c r="F159" s="40"/>
    </row>
    <row r="160" spans="2:6" x14ac:dyDescent="0.3">
      <c r="B160" s="40"/>
      <c r="E160" s="40"/>
      <c r="F160" s="40"/>
    </row>
    <row r="161" spans="2:6" x14ac:dyDescent="0.3">
      <c r="B161" s="40"/>
      <c r="E161" s="40"/>
      <c r="F161" s="40"/>
    </row>
    <row r="162" spans="2:6" x14ac:dyDescent="0.3">
      <c r="B162" s="40"/>
      <c r="E162" s="40"/>
      <c r="F162" s="40"/>
    </row>
    <row r="163" spans="2:6" x14ac:dyDescent="0.3">
      <c r="B163" s="40"/>
      <c r="E163" s="40"/>
      <c r="F163" s="40"/>
    </row>
    <row r="164" spans="2:6" x14ac:dyDescent="0.3">
      <c r="B164" s="40"/>
      <c r="E164" s="40"/>
      <c r="F164" s="40"/>
    </row>
    <row r="165" spans="2:6" x14ac:dyDescent="0.3">
      <c r="B165" s="40"/>
      <c r="E165" s="40"/>
      <c r="F165" s="40"/>
    </row>
    <row r="166" spans="2:6" x14ac:dyDescent="0.3">
      <c r="B166" s="40"/>
      <c r="E166" s="40"/>
      <c r="F166" s="40"/>
    </row>
    <row r="167" spans="2:6" x14ac:dyDescent="0.3">
      <c r="B167" s="40"/>
      <c r="E167" s="40"/>
      <c r="F167" s="40"/>
    </row>
    <row r="168" spans="2:6" x14ac:dyDescent="0.3">
      <c r="B168" s="40"/>
      <c r="E168" s="40"/>
      <c r="F168" s="40"/>
    </row>
    <row r="169" spans="2:6" x14ac:dyDescent="0.3">
      <c r="B169" s="40"/>
      <c r="E169" s="40"/>
      <c r="F169" s="40"/>
    </row>
    <row r="170" spans="2:6" x14ac:dyDescent="0.3">
      <c r="B170" s="40"/>
      <c r="E170" s="40"/>
      <c r="F170" s="40"/>
    </row>
    <row r="171" spans="2:6" x14ac:dyDescent="0.3">
      <c r="B171" s="40"/>
      <c r="E171" s="40"/>
      <c r="F171" s="40"/>
    </row>
    <row r="172" spans="2:6" x14ac:dyDescent="0.3">
      <c r="B172" s="40"/>
      <c r="E172" s="40"/>
      <c r="F172" s="40"/>
    </row>
    <row r="173" spans="2:6" x14ac:dyDescent="0.3">
      <c r="B173" s="40"/>
      <c r="E173" s="40"/>
      <c r="F173" s="40"/>
    </row>
    <row r="174" spans="2:6" x14ac:dyDescent="0.3">
      <c r="B174" s="40"/>
      <c r="E174" s="40"/>
      <c r="F174" s="40"/>
    </row>
    <row r="175" spans="2:6" x14ac:dyDescent="0.3">
      <c r="B175" s="40"/>
      <c r="E175" s="40"/>
      <c r="F175" s="40"/>
    </row>
    <row r="176" spans="2:6" x14ac:dyDescent="0.3">
      <c r="B176" s="40"/>
      <c r="E176" s="40"/>
      <c r="F176" s="40"/>
    </row>
    <row r="177" spans="2:6" x14ac:dyDescent="0.3">
      <c r="B177" s="40"/>
      <c r="E177" s="40"/>
      <c r="F177" s="40"/>
    </row>
    <row r="178" spans="2:6" x14ac:dyDescent="0.3">
      <c r="B178" s="40"/>
      <c r="E178" s="40"/>
      <c r="F178" s="40"/>
    </row>
    <row r="179" spans="2:6" x14ac:dyDescent="0.3">
      <c r="B179" s="40"/>
      <c r="E179" s="40"/>
      <c r="F179" s="40"/>
    </row>
    <row r="180" spans="2:6" x14ac:dyDescent="0.3">
      <c r="B180" s="40"/>
      <c r="E180" s="40"/>
      <c r="F180" s="40"/>
    </row>
    <row r="181" spans="2:6" x14ac:dyDescent="0.3">
      <c r="B181" s="40"/>
      <c r="E181" s="40"/>
      <c r="F181" s="40"/>
    </row>
    <row r="182" spans="2:6" x14ac:dyDescent="0.3">
      <c r="B182" s="40"/>
      <c r="E182" s="40"/>
      <c r="F182" s="40"/>
    </row>
    <row r="183" spans="2:6" x14ac:dyDescent="0.3">
      <c r="B183" s="40"/>
      <c r="E183" s="40"/>
      <c r="F183" s="40"/>
    </row>
    <row r="184" spans="2:6" x14ac:dyDescent="0.3">
      <c r="B184" s="40"/>
      <c r="E184" s="40"/>
      <c r="F184" s="40"/>
    </row>
    <row r="185" spans="2:6" x14ac:dyDescent="0.3">
      <c r="B185" s="40"/>
      <c r="E185" s="40"/>
      <c r="F185" s="40"/>
    </row>
    <row r="186" spans="2:6" x14ac:dyDescent="0.3">
      <c r="B186" s="40"/>
      <c r="E186" s="40"/>
      <c r="F186" s="40"/>
    </row>
    <row r="187" spans="2:6" x14ac:dyDescent="0.3">
      <c r="B187" s="40"/>
      <c r="E187" s="40"/>
      <c r="F187" s="40"/>
    </row>
    <row r="188" spans="2:6" x14ac:dyDescent="0.3">
      <c r="B188" s="40"/>
      <c r="E188" s="40"/>
      <c r="F188" s="40"/>
    </row>
    <row r="189" spans="2:6" x14ac:dyDescent="0.3">
      <c r="B189" s="40"/>
      <c r="E189" s="40"/>
      <c r="F189" s="40"/>
    </row>
    <row r="190" spans="2:6" x14ac:dyDescent="0.3">
      <c r="B190" s="40"/>
      <c r="E190" s="40"/>
      <c r="F190" s="40"/>
    </row>
    <row r="191" spans="2:6" x14ac:dyDescent="0.3">
      <c r="B191" s="40"/>
      <c r="E191" s="40"/>
      <c r="F191" s="40"/>
    </row>
    <row r="192" spans="2:6" x14ac:dyDescent="0.3">
      <c r="B192" s="40"/>
      <c r="E192" s="40"/>
      <c r="F192" s="40"/>
    </row>
    <row r="193" spans="2:6" x14ac:dyDescent="0.3">
      <c r="B193" s="40"/>
      <c r="E193" s="40"/>
      <c r="F193" s="40"/>
    </row>
    <row r="194" spans="2:6" x14ac:dyDescent="0.3">
      <c r="B194" s="40"/>
      <c r="E194" s="40"/>
      <c r="F194" s="40"/>
    </row>
    <row r="195" spans="2:6" x14ac:dyDescent="0.3">
      <c r="B195" s="40"/>
      <c r="E195" s="40"/>
      <c r="F195" s="40"/>
    </row>
    <row r="196" spans="2:6" x14ac:dyDescent="0.3">
      <c r="B196" s="40"/>
      <c r="E196" s="40"/>
      <c r="F196" s="40"/>
    </row>
    <row r="197" spans="2:6" x14ac:dyDescent="0.3">
      <c r="B197" s="40"/>
      <c r="E197" s="40"/>
      <c r="F197" s="40"/>
    </row>
    <row r="198" spans="2:6" x14ac:dyDescent="0.3">
      <c r="B198" s="40"/>
      <c r="E198" s="40"/>
      <c r="F198" s="40"/>
    </row>
    <row r="199" spans="2:6" x14ac:dyDescent="0.3">
      <c r="B199" s="40"/>
      <c r="E199" s="40"/>
      <c r="F199" s="40"/>
    </row>
    <row r="200" spans="2:6" x14ac:dyDescent="0.3">
      <c r="B200" s="40"/>
      <c r="E200" s="40"/>
      <c r="F200" s="40"/>
    </row>
    <row r="201" spans="2:6" x14ac:dyDescent="0.3">
      <c r="B201" s="40"/>
      <c r="E201" s="40"/>
      <c r="F201" s="40"/>
    </row>
    <row r="202" spans="2:6" x14ac:dyDescent="0.3">
      <c r="B202" s="40"/>
      <c r="E202" s="40"/>
      <c r="F202" s="40"/>
    </row>
    <row r="203" spans="2:6" x14ac:dyDescent="0.3">
      <c r="B203" s="40"/>
      <c r="E203" s="40"/>
      <c r="F203" s="40"/>
    </row>
    <row r="204" spans="2:6" x14ac:dyDescent="0.3">
      <c r="B204" s="40"/>
      <c r="E204" s="40"/>
      <c r="F204" s="40"/>
    </row>
    <row r="205" spans="2:6" x14ac:dyDescent="0.3">
      <c r="B205" s="40"/>
      <c r="E205" s="40"/>
      <c r="F205" s="40"/>
    </row>
    <row r="206" spans="2:6" x14ac:dyDescent="0.3">
      <c r="B206" s="40"/>
      <c r="E206" s="40"/>
      <c r="F206" s="40"/>
    </row>
    <row r="207" spans="2:6" x14ac:dyDescent="0.3">
      <c r="B207" s="40"/>
      <c r="E207" s="40"/>
      <c r="F207" s="40"/>
    </row>
    <row r="208" spans="2:6" x14ac:dyDescent="0.3">
      <c r="B208" s="40"/>
      <c r="E208" s="40"/>
      <c r="F208" s="40"/>
    </row>
    <row r="209" spans="2:6" x14ac:dyDescent="0.3">
      <c r="B209" s="40"/>
      <c r="E209" s="40"/>
      <c r="F209" s="40"/>
    </row>
    <row r="210" spans="2:6" x14ac:dyDescent="0.3">
      <c r="B210" s="40"/>
      <c r="E210" s="40"/>
      <c r="F210" s="40"/>
    </row>
    <row r="211" spans="2:6" x14ac:dyDescent="0.3">
      <c r="B211" s="40"/>
      <c r="E211" s="40"/>
      <c r="F211" s="40"/>
    </row>
    <row r="212" spans="2:6" x14ac:dyDescent="0.3">
      <c r="B212" s="40"/>
      <c r="E212" s="40"/>
      <c r="F212" s="40"/>
    </row>
    <row r="213" spans="2:6" x14ac:dyDescent="0.3">
      <c r="B213" s="40"/>
      <c r="E213" s="40"/>
      <c r="F213" s="40"/>
    </row>
    <row r="214" spans="2:6" x14ac:dyDescent="0.3">
      <c r="B214" s="40"/>
      <c r="E214" s="40"/>
      <c r="F214" s="40"/>
    </row>
    <row r="215" spans="2:6" x14ac:dyDescent="0.3">
      <c r="B215" s="40"/>
      <c r="E215" s="40"/>
      <c r="F215" s="40"/>
    </row>
    <row r="216" spans="2:6" x14ac:dyDescent="0.3">
      <c r="B216" s="40"/>
      <c r="E216" s="40"/>
      <c r="F216" s="40"/>
    </row>
    <row r="217" spans="2:6" x14ac:dyDescent="0.3">
      <c r="B217" s="40"/>
      <c r="E217" s="40"/>
      <c r="F217" s="40"/>
    </row>
    <row r="218" spans="2:6" x14ac:dyDescent="0.3">
      <c r="B218" s="40"/>
      <c r="E218" s="40"/>
      <c r="F218" s="40"/>
    </row>
    <row r="219" spans="2:6" x14ac:dyDescent="0.3">
      <c r="B219" s="40"/>
      <c r="E219" s="40"/>
      <c r="F219" s="40"/>
    </row>
    <row r="220" spans="2:6" x14ac:dyDescent="0.3">
      <c r="B220" s="40"/>
      <c r="E220" s="40"/>
      <c r="F220" s="40"/>
    </row>
    <row r="221" spans="2:6" x14ac:dyDescent="0.3">
      <c r="B221" s="40"/>
      <c r="E221" s="40"/>
      <c r="F221" s="40"/>
    </row>
    <row r="222" spans="2:6" x14ac:dyDescent="0.3">
      <c r="B222" s="40"/>
      <c r="E222" s="40"/>
      <c r="F222" s="40"/>
    </row>
    <row r="223" spans="2:6" x14ac:dyDescent="0.3">
      <c r="B223" s="40"/>
      <c r="E223" s="40"/>
      <c r="F223" s="40"/>
    </row>
    <row r="224" spans="2:6" x14ac:dyDescent="0.3">
      <c r="B224" s="40"/>
      <c r="E224" s="40"/>
      <c r="F224" s="40"/>
    </row>
    <row r="225" spans="2:6" x14ac:dyDescent="0.3">
      <c r="B225" s="40"/>
      <c r="E225" s="40"/>
      <c r="F225" s="40"/>
    </row>
    <row r="226" spans="2:6" x14ac:dyDescent="0.3">
      <c r="B226" s="40"/>
      <c r="E226" s="40"/>
      <c r="F226" s="40"/>
    </row>
    <row r="227" spans="2:6" x14ac:dyDescent="0.3">
      <c r="B227" s="40"/>
      <c r="E227" s="40"/>
      <c r="F227" s="4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D85E-E57A-42B2-BEA6-2322DDB0126E}">
  <dimension ref="A1:O228"/>
  <sheetViews>
    <sheetView workbookViewId="0">
      <selection activeCell="E8" sqref="E8"/>
    </sheetView>
  </sheetViews>
  <sheetFormatPr defaultRowHeight="13" x14ac:dyDescent="0.3"/>
  <cols>
    <col min="1" max="1" width="15.26953125" style="39" bestFit="1" customWidth="1"/>
    <col min="2" max="6" width="10.26953125" style="39" customWidth="1"/>
    <col min="7" max="7" width="8.26953125" style="52" customWidth="1"/>
    <col min="8" max="8" width="10.26953125" style="39" customWidth="1"/>
    <col min="9" max="9" width="1.08984375" style="39" customWidth="1"/>
    <col min="10" max="16384" width="8.7265625" style="39"/>
  </cols>
  <sheetData>
    <row r="1" spans="1:15" ht="14.5" x14ac:dyDescent="0.35">
      <c r="A1" s="57" t="s">
        <v>50</v>
      </c>
      <c r="B1" s="58">
        <f>'(s,Q)'!B1</f>
        <v>100</v>
      </c>
      <c r="J1" s="41" t="s">
        <v>45</v>
      </c>
      <c r="M1" s="40"/>
    </row>
    <row r="2" spans="1:15" ht="14.5" x14ac:dyDescent="0.35">
      <c r="A2" s="57" t="s">
        <v>51</v>
      </c>
      <c r="B2" s="58">
        <f>'(s,Q)'!B2</f>
        <v>20</v>
      </c>
      <c r="J2" s="62"/>
      <c r="K2" s="72" t="s">
        <v>46</v>
      </c>
      <c r="L2" s="63">
        <f ca="1">COUNTIF($E$13:$E$64,"&lt;0")/52</f>
        <v>1.9230769230769232E-2</v>
      </c>
      <c r="M2" s="73"/>
    </row>
    <row r="3" spans="1:15" ht="14.5" x14ac:dyDescent="0.35">
      <c r="A3" s="57" t="s">
        <v>1</v>
      </c>
      <c r="B3" s="58">
        <f>'(s,Q)'!B3</f>
        <v>5</v>
      </c>
      <c r="J3" s="62"/>
      <c r="K3" s="72" t="s">
        <v>47</v>
      </c>
      <c r="L3" s="63">
        <f ca="1">(SUM($D$13:$D$64)+SUMIF($E$13:$E$64,"&lt;0"))/SUM($D$13:$D$64)</f>
        <v>0.98357411438749254</v>
      </c>
      <c r="M3" s="73"/>
    </row>
    <row r="4" spans="1:15" ht="14.5" x14ac:dyDescent="0.35">
      <c r="A4" s="59" t="s">
        <v>52</v>
      </c>
      <c r="B4" s="60">
        <v>2</v>
      </c>
      <c r="C4" s="61" t="s">
        <v>62</v>
      </c>
      <c r="J4" s="73"/>
      <c r="K4" s="72" t="s">
        <v>58</v>
      </c>
      <c r="L4" s="62">
        <f ca="1">COUNTIF($H$13:$H$64,"&gt;0")</f>
        <v>26</v>
      </c>
      <c r="M4" s="73" t="s">
        <v>61</v>
      </c>
    </row>
    <row r="5" spans="1:15" x14ac:dyDescent="0.3">
      <c r="J5" s="73"/>
      <c r="K5" s="72" t="s">
        <v>64</v>
      </c>
      <c r="L5" s="64">
        <f ca="1">SUMIF($H$13:$H$64,"&gt;0")/L4</f>
        <v>205.42307692307693</v>
      </c>
      <c r="M5" s="73" t="s">
        <v>60</v>
      </c>
    </row>
    <row r="6" spans="1:15" ht="14.5" x14ac:dyDescent="0.35">
      <c r="A6" s="9" t="s">
        <v>36</v>
      </c>
      <c r="B6" s="55">
        <f>'(s,Q)'!B5</f>
        <v>500</v>
      </c>
      <c r="J6" s="73"/>
      <c r="K6" s="72" t="s">
        <v>59</v>
      </c>
      <c r="L6" s="64">
        <f ca="1">SUMIF($E$13:$E$64,"&gt;0")/52</f>
        <v>243.94230769230768</v>
      </c>
      <c r="M6" s="73" t="s">
        <v>60</v>
      </c>
    </row>
    <row r="7" spans="1:15" ht="14.5" x14ac:dyDescent="0.35">
      <c r="A7" s="9" t="s">
        <v>44</v>
      </c>
      <c r="B7" s="56">
        <f>'(s,Q)'!B6</f>
        <v>0.95</v>
      </c>
      <c r="C7" s="42">
        <f>NORMINV($B$7,0,1)</f>
        <v>1.6448536269514715</v>
      </c>
      <c r="D7" s="43" t="s">
        <v>39</v>
      </c>
    </row>
    <row r="8" spans="1:15" ht="14.5" x14ac:dyDescent="0.35">
      <c r="A8" s="9" t="s">
        <v>40</v>
      </c>
      <c r="B8" s="55">
        <f>ROUNDUP(B1*(B3+B4)+C7*$B$2*SQRT($B$3+B4),0)</f>
        <v>788</v>
      </c>
    </row>
    <row r="9" spans="1:15" ht="14.5" x14ac:dyDescent="0.35">
      <c r="A9" s="1"/>
      <c r="B9" s="37"/>
    </row>
    <row r="10" spans="1:15" ht="14.5" x14ac:dyDescent="0.35">
      <c r="A10" s="1"/>
      <c r="B10" s="37"/>
    </row>
    <row r="11" spans="1:15" x14ac:dyDescent="0.3">
      <c r="B11" s="46" t="s">
        <v>41</v>
      </c>
      <c r="C11" s="46" t="s">
        <v>42</v>
      </c>
      <c r="D11" s="47" t="s">
        <v>43</v>
      </c>
      <c r="E11" s="46" t="s">
        <v>48</v>
      </c>
      <c r="F11" s="46" t="s">
        <v>49</v>
      </c>
      <c r="G11" s="46"/>
    </row>
    <row r="12" spans="1:15" ht="14.5" x14ac:dyDescent="0.35">
      <c r="A12" s="38" t="s">
        <v>30</v>
      </c>
      <c r="B12" s="48" t="s">
        <v>32</v>
      </c>
      <c r="C12" s="48" t="s">
        <v>31</v>
      </c>
      <c r="D12" s="48" t="s">
        <v>33</v>
      </c>
      <c r="E12" s="48" t="s">
        <v>34</v>
      </c>
      <c r="F12" s="48" t="s">
        <v>38</v>
      </c>
      <c r="G12" s="53" t="s">
        <v>53</v>
      </c>
      <c r="H12" s="48" t="s">
        <v>35</v>
      </c>
      <c r="I12" s="49" t="str">
        <f>A8</f>
        <v>Target level (S)</v>
      </c>
      <c r="J12" s="40"/>
      <c r="M12" s="40"/>
    </row>
    <row r="13" spans="1:15" x14ac:dyDescent="0.3">
      <c r="A13" s="39">
        <v>1</v>
      </c>
      <c r="B13" s="40">
        <f>$B$6</f>
        <v>500</v>
      </c>
      <c r="C13" s="39">
        <v>0</v>
      </c>
      <c r="D13" s="39">
        <f ca="1">'(s,Q)'!D12</f>
        <v>79</v>
      </c>
      <c r="E13" s="40">
        <f ca="1">B13+C13-D13</f>
        <v>421</v>
      </c>
      <c r="F13" s="40">
        <f ca="1">IF(A13+$B$3&lt;=MAX(A:A),E13+IF($B$3&gt;1,SUM(C14:INDEX(C14:C$116,$B$3-1,1)),0),E13)</f>
        <v>421</v>
      </c>
      <c r="G13" s="51" t="str">
        <f t="shared" ref="G13:G44" si="0">IF(MOD(A13,$B$4)=0,"X","")</f>
        <v/>
      </c>
      <c r="H13" s="39">
        <f ca="1">IF(AND(F13&lt;=$B$8,G13="X",A13+$B$3&lt;=MAX(A:A)),$B$8-F13,0)</f>
        <v>0</v>
      </c>
      <c r="I13" s="50">
        <f>$B$8</f>
        <v>788</v>
      </c>
      <c r="J13" s="40"/>
      <c r="K13" s="40"/>
      <c r="M13" s="40"/>
      <c r="N13" s="40"/>
    </row>
    <row r="14" spans="1:15" x14ac:dyDescent="0.3">
      <c r="A14" s="39">
        <v>2</v>
      </c>
      <c r="B14" s="40">
        <f ca="1">E13</f>
        <v>421</v>
      </c>
      <c r="C14" s="39" cm="1">
        <f t="array" ref="C14">IF(A14&lt;=$B$3,0,INDEX(H$13:H13,$A14-$B$3,1))</f>
        <v>0</v>
      </c>
      <c r="D14" s="39">
        <f ca="1">'(s,Q)'!D13</f>
        <v>132</v>
      </c>
      <c r="E14" s="40">
        <f t="shared" ref="E14:E77" ca="1" si="1">B14+C14-D14</f>
        <v>289</v>
      </c>
      <c r="F14" s="40">
        <f ca="1">IF(A14+$B$3&lt;=MAX(A:A),E14+IF($B$3&gt;1,SUM(C15:INDEX(C15:C$116,$B$3-1,1)),0),E14)</f>
        <v>289</v>
      </c>
      <c r="G14" s="51" t="str">
        <f t="shared" si="0"/>
        <v>X</v>
      </c>
      <c r="H14" s="39">
        <f t="shared" ref="H14:H77" ca="1" si="2">IF(AND(F14&lt;=$B$8,G14="X",A14+$B$3&lt;=MAX(A:A)),$B$8-F14,0)</f>
        <v>499</v>
      </c>
      <c r="I14" s="50">
        <f t="shared" ref="I14:I64" si="3">$B$8</f>
        <v>788</v>
      </c>
      <c r="J14" s="40"/>
      <c r="K14" s="40"/>
      <c r="M14" s="40"/>
    </row>
    <row r="15" spans="1:15" x14ac:dyDescent="0.3">
      <c r="A15" s="39">
        <v>3</v>
      </c>
      <c r="B15" s="40">
        <f t="shared" ref="B15" ca="1" si="4">E14</f>
        <v>289</v>
      </c>
      <c r="C15" s="39" cm="1">
        <f t="array" ref="C15">IF(A15&lt;=$B$3,0,INDEX(H$13:H14,$A15-$B$3,1))</f>
        <v>0</v>
      </c>
      <c r="D15" s="39">
        <f ca="1">'(s,Q)'!D14</f>
        <v>63</v>
      </c>
      <c r="E15" s="40">
        <f t="shared" ca="1" si="1"/>
        <v>226</v>
      </c>
      <c r="F15" s="40">
        <f ca="1">IF(A15+$B$3&lt;=MAX(A:A),E15+IF($B$3&gt;1,SUM(C16:INDEX(C16:C$116,$B$3-1,1)),0),E15)</f>
        <v>725</v>
      </c>
      <c r="G15" s="51" t="str">
        <f t="shared" si="0"/>
        <v/>
      </c>
      <c r="H15" s="39">
        <f t="shared" ca="1" si="2"/>
        <v>0</v>
      </c>
      <c r="I15" s="50">
        <f t="shared" si="3"/>
        <v>788</v>
      </c>
      <c r="J15" s="40"/>
      <c r="M15" s="40"/>
    </row>
    <row r="16" spans="1:15" x14ac:dyDescent="0.3">
      <c r="A16" s="39">
        <v>4</v>
      </c>
      <c r="B16" s="40">
        <f ca="1">E15</f>
        <v>226</v>
      </c>
      <c r="C16" s="39" cm="1">
        <f t="array" ref="C16">IF(A16&lt;=$B$3,0,INDEX(H$13:H15,$A16-$B$3,1))</f>
        <v>0</v>
      </c>
      <c r="D16" s="39">
        <f ca="1">'(s,Q)'!D15</f>
        <v>90</v>
      </c>
      <c r="E16" s="40">
        <f t="shared" ca="1" si="1"/>
        <v>136</v>
      </c>
      <c r="F16" s="40">
        <f ca="1">IF(A16+$B$3&lt;=MAX(A:A),E16+IF($B$3&gt;1,SUM(C17:INDEX(C17:C$116,$B$3-1,1)),0),E16)</f>
        <v>635</v>
      </c>
      <c r="G16" s="51" t="str">
        <f t="shared" si="0"/>
        <v>X</v>
      </c>
      <c r="H16" s="39">
        <f t="shared" ca="1" si="2"/>
        <v>153</v>
      </c>
      <c r="I16" s="50">
        <f t="shared" si="3"/>
        <v>788</v>
      </c>
      <c r="J16" s="40"/>
      <c r="M16" s="40"/>
      <c r="O16" s="40"/>
    </row>
    <row r="17" spans="1:13" x14ac:dyDescent="0.3">
      <c r="A17" s="39">
        <v>5</v>
      </c>
      <c r="B17" s="40">
        <f t="shared" ref="B17:B80" ca="1" si="5">E16</f>
        <v>136</v>
      </c>
      <c r="C17" s="39" cm="1">
        <f t="array" ref="C17">IF(A17&lt;=$B$3,0,INDEX(H$13:H16,$A17-$B$3,1))</f>
        <v>0</v>
      </c>
      <c r="D17" s="39">
        <f ca="1">'(s,Q)'!D16</f>
        <v>112</v>
      </c>
      <c r="E17" s="40">
        <f t="shared" ca="1" si="1"/>
        <v>24</v>
      </c>
      <c r="F17" s="40">
        <f ca="1">IF(A17+$B$3&lt;=MAX(A:A),E17+IF($B$3&gt;1,SUM(C18:INDEX(C18:C$116,$B$3-1,1)),0),E17)</f>
        <v>676</v>
      </c>
      <c r="G17" s="51" t="str">
        <f t="shared" si="0"/>
        <v/>
      </c>
      <c r="H17" s="39">
        <f t="shared" ca="1" si="2"/>
        <v>0</v>
      </c>
      <c r="I17" s="50">
        <f t="shared" si="3"/>
        <v>788</v>
      </c>
      <c r="J17" s="40"/>
      <c r="M17" s="40"/>
    </row>
    <row r="18" spans="1:13" x14ac:dyDescent="0.3">
      <c r="A18" s="39">
        <v>6</v>
      </c>
      <c r="B18" s="40">
        <f t="shared" ca="1" si="5"/>
        <v>24</v>
      </c>
      <c r="C18" s="39" cm="1">
        <f t="array" aca="1" ref="C18" ca="1">IF(A18&lt;=$B$3,0,INDEX(H$13:H17,$A18-$B$3,1))</f>
        <v>0</v>
      </c>
      <c r="D18" s="39">
        <f ca="1">'(s,Q)'!D17</f>
        <v>107</v>
      </c>
      <c r="E18" s="40">
        <f t="shared" ca="1" si="1"/>
        <v>-83</v>
      </c>
      <c r="F18" s="40">
        <f ca="1">IF(A18+$B$3&lt;=MAX(A:A),E18+IF($B$3&gt;1,SUM(C19:INDEX(C19:C$116,$B$3-1,1)),0),E18)</f>
        <v>569</v>
      </c>
      <c r="G18" s="51" t="str">
        <f t="shared" si="0"/>
        <v>X</v>
      </c>
      <c r="H18" s="39">
        <f t="shared" ca="1" si="2"/>
        <v>219</v>
      </c>
      <c r="I18" s="50">
        <f t="shared" si="3"/>
        <v>788</v>
      </c>
      <c r="J18" s="40"/>
      <c r="K18" s="40"/>
      <c r="M18" s="40"/>
    </row>
    <row r="19" spans="1:13" x14ac:dyDescent="0.3">
      <c r="A19" s="39">
        <v>7</v>
      </c>
      <c r="B19" s="40">
        <f t="shared" ca="1" si="5"/>
        <v>-83</v>
      </c>
      <c r="C19" s="39" cm="1">
        <f t="array" aca="1" ref="C19" ca="1">IF(A19&lt;=$B$3,0,INDEX(H$13:H18,$A19-$B$3,1))</f>
        <v>499</v>
      </c>
      <c r="D19" s="39">
        <f ca="1">'(s,Q)'!D18</f>
        <v>98</v>
      </c>
      <c r="E19" s="40">
        <f t="shared" ca="1" si="1"/>
        <v>318</v>
      </c>
      <c r="F19" s="40">
        <f ca="1">IF(A19+$B$3&lt;=MAX(A:A),E19+IF($B$3&gt;1,SUM(C20:INDEX(C20:C$116,$B$3-1,1)),0),E19)</f>
        <v>690</v>
      </c>
      <c r="G19" s="51" t="str">
        <f t="shared" si="0"/>
        <v/>
      </c>
      <c r="H19" s="39">
        <f t="shared" ca="1" si="2"/>
        <v>0</v>
      </c>
      <c r="I19" s="50">
        <f t="shared" si="3"/>
        <v>788</v>
      </c>
      <c r="J19" s="40"/>
      <c r="M19" s="40"/>
    </row>
    <row r="20" spans="1:13" x14ac:dyDescent="0.3">
      <c r="A20" s="39">
        <v>8</v>
      </c>
      <c r="B20" s="40">
        <f t="shared" ca="1" si="5"/>
        <v>318</v>
      </c>
      <c r="C20" s="39" cm="1">
        <f t="array" aca="1" ref="C20" ca="1">IF(A20&lt;=$B$3,0,INDEX(H$13:H19,$A20-$B$3,1))</f>
        <v>0</v>
      </c>
      <c r="D20" s="39">
        <f ca="1">'(s,Q)'!D19</f>
        <v>99</v>
      </c>
      <c r="E20" s="40">
        <f t="shared" ca="1" si="1"/>
        <v>219</v>
      </c>
      <c r="F20" s="40">
        <f ca="1">IF(A20+$B$3&lt;=MAX(A:A),E20+IF($B$3&gt;1,SUM(C21:INDEX(C21:C$116,$B$3-1,1)),0),E20)</f>
        <v>591</v>
      </c>
      <c r="G20" s="51" t="str">
        <f t="shared" si="0"/>
        <v>X</v>
      </c>
      <c r="H20" s="39">
        <f t="shared" ca="1" si="2"/>
        <v>197</v>
      </c>
      <c r="I20" s="50">
        <f t="shared" si="3"/>
        <v>788</v>
      </c>
      <c r="J20" s="40"/>
      <c r="M20" s="40"/>
    </row>
    <row r="21" spans="1:13" x14ac:dyDescent="0.3">
      <c r="A21" s="39">
        <v>9</v>
      </c>
      <c r="B21" s="40">
        <f t="shared" ca="1" si="5"/>
        <v>219</v>
      </c>
      <c r="C21" s="39" cm="1">
        <f t="array" aca="1" ref="C21" ca="1">IF(A21&lt;=$B$3,0,INDEX(H$13:H20,$A21-$B$3,1))</f>
        <v>153</v>
      </c>
      <c r="D21" s="39">
        <f ca="1">'(s,Q)'!D20</f>
        <v>96</v>
      </c>
      <c r="E21" s="40">
        <f t="shared" ca="1" si="1"/>
        <v>276</v>
      </c>
      <c r="F21" s="40">
        <f ca="1">IF(A21+$B$3&lt;=MAX(A:A),E21+IF($B$3&gt;1,SUM(C22:INDEX(C22:C$116,$B$3-1,1)),0),E21)</f>
        <v>692</v>
      </c>
      <c r="G21" s="51" t="str">
        <f t="shared" si="0"/>
        <v/>
      </c>
      <c r="H21" s="39">
        <f t="shared" ca="1" si="2"/>
        <v>0</v>
      </c>
      <c r="I21" s="50">
        <f t="shared" si="3"/>
        <v>788</v>
      </c>
      <c r="J21" s="40"/>
      <c r="M21" s="40"/>
    </row>
    <row r="22" spans="1:13" x14ac:dyDescent="0.3">
      <c r="A22" s="39">
        <v>10</v>
      </c>
      <c r="B22" s="40">
        <f t="shared" ca="1" si="5"/>
        <v>276</v>
      </c>
      <c r="C22" s="39" cm="1">
        <f t="array" aca="1" ref="C22" ca="1">IF(A22&lt;=$B$3,0,INDEX(H$13:H21,$A22-$B$3,1))</f>
        <v>0</v>
      </c>
      <c r="D22" s="39">
        <f ca="1">'(s,Q)'!D21</f>
        <v>86</v>
      </c>
      <c r="E22" s="40">
        <f t="shared" ca="1" si="1"/>
        <v>190</v>
      </c>
      <c r="F22" s="40">
        <f ca="1">IF(A22+$B$3&lt;=MAX(A:A),E22+IF($B$3&gt;1,SUM(C23:INDEX(C23:C$116,$B$3-1,1)),0),E22)</f>
        <v>606</v>
      </c>
      <c r="G22" s="51" t="str">
        <f t="shared" si="0"/>
        <v>X</v>
      </c>
      <c r="H22" s="39">
        <f t="shared" ca="1" si="2"/>
        <v>182</v>
      </c>
      <c r="I22" s="50">
        <f t="shared" si="3"/>
        <v>788</v>
      </c>
      <c r="J22" s="40"/>
      <c r="M22" s="40"/>
    </row>
    <row r="23" spans="1:13" x14ac:dyDescent="0.3">
      <c r="A23" s="39">
        <v>11</v>
      </c>
      <c r="B23" s="40">
        <f t="shared" ca="1" si="5"/>
        <v>190</v>
      </c>
      <c r="C23" s="39" cm="1">
        <f t="array" aca="1" ref="C23" ca="1">IF(A23&lt;=$B$3,0,INDEX(H$13:H22,$A23-$B$3,1))</f>
        <v>219</v>
      </c>
      <c r="D23" s="39">
        <f ca="1">'(s,Q)'!D22</f>
        <v>63</v>
      </c>
      <c r="E23" s="40">
        <f t="shared" ca="1" si="1"/>
        <v>346</v>
      </c>
      <c r="F23" s="40">
        <f ca="1">IF(A23+$B$3&lt;=MAX(A:A),E23+IF($B$3&gt;1,SUM(C24:INDEX(C24:C$116,$B$3-1,1)),0),E23)</f>
        <v>725</v>
      </c>
      <c r="G23" s="51" t="str">
        <f t="shared" si="0"/>
        <v/>
      </c>
      <c r="H23" s="39">
        <f t="shared" ca="1" si="2"/>
        <v>0</v>
      </c>
      <c r="I23" s="50">
        <f t="shared" si="3"/>
        <v>788</v>
      </c>
      <c r="J23" s="40"/>
      <c r="M23" s="40"/>
    </row>
    <row r="24" spans="1:13" x14ac:dyDescent="0.3">
      <c r="A24" s="39">
        <v>12</v>
      </c>
      <c r="B24" s="40">
        <f t="shared" ca="1" si="5"/>
        <v>346</v>
      </c>
      <c r="C24" s="39" cm="1">
        <f t="array" aca="1" ref="C24" ca="1">IF(A24&lt;=$B$3,0,INDEX(H$13:H23,$A24-$B$3,1))</f>
        <v>0</v>
      </c>
      <c r="D24" s="39">
        <f ca="1">'(s,Q)'!D23</f>
        <v>91</v>
      </c>
      <c r="E24" s="40">
        <f t="shared" ca="1" si="1"/>
        <v>255</v>
      </c>
      <c r="F24" s="40">
        <f ca="1">IF(A24+$B$3&lt;=MAX(A:A),E24+IF($B$3&gt;1,SUM(C25:INDEX(C25:C$116,$B$3-1,1)),0),E24)</f>
        <v>634</v>
      </c>
      <c r="G24" s="51" t="str">
        <f t="shared" si="0"/>
        <v>X</v>
      </c>
      <c r="H24" s="39">
        <f t="shared" ca="1" si="2"/>
        <v>154</v>
      </c>
      <c r="I24" s="50">
        <f t="shared" si="3"/>
        <v>788</v>
      </c>
      <c r="J24" s="40"/>
      <c r="M24" s="40"/>
    </row>
    <row r="25" spans="1:13" x14ac:dyDescent="0.3">
      <c r="A25" s="39">
        <v>13</v>
      </c>
      <c r="B25" s="40">
        <f t="shared" ca="1" si="5"/>
        <v>255</v>
      </c>
      <c r="C25" s="39" cm="1">
        <f t="array" aca="1" ref="C25" ca="1">IF(A25&lt;=$B$3,0,INDEX(H$13:H24,$A25-$B$3,1))</f>
        <v>197</v>
      </c>
      <c r="D25" s="39">
        <f ca="1">'(s,Q)'!D24</f>
        <v>128</v>
      </c>
      <c r="E25" s="40">
        <f t="shared" ca="1" si="1"/>
        <v>324</v>
      </c>
      <c r="F25" s="40">
        <f ca="1">IF(A25+$B$3&lt;=MAX(A:A),E25+IF($B$3&gt;1,SUM(C26:INDEX(C26:C$116,$B$3-1,1)),0),E25)</f>
        <v>660</v>
      </c>
      <c r="G25" s="51" t="str">
        <f t="shared" si="0"/>
        <v/>
      </c>
      <c r="H25" s="39">
        <f t="shared" ca="1" si="2"/>
        <v>0</v>
      </c>
      <c r="I25" s="50">
        <f t="shared" si="3"/>
        <v>788</v>
      </c>
      <c r="J25" s="40"/>
      <c r="M25" s="40"/>
    </row>
    <row r="26" spans="1:13" x14ac:dyDescent="0.3">
      <c r="A26" s="39">
        <v>14</v>
      </c>
      <c r="B26" s="40">
        <f t="shared" ca="1" si="5"/>
        <v>324</v>
      </c>
      <c r="C26" s="39" cm="1">
        <f t="array" aca="1" ref="C26" ca="1">IF(A26&lt;=$B$3,0,INDEX(H$13:H25,$A26-$B$3,1))</f>
        <v>0</v>
      </c>
      <c r="D26" s="39">
        <f ca="1">'(s,Q)'!D25</f>
        <v>96</v>
      </c>
      <c r="E26" s="40">
        <f t="shared" ca="1" si="1"/>
        <v>228</v>
      </c>
      <c r="F26" s="40">
        <f ca="1">IF(A26+$B$3&lt;=MAX(A:A),E26+IF($B$3&gt;1,SUM(C27:INDEX(C27:C$116,$B$3-1,1)),0),E26)</f>
        <v>564</v>
      </c>
      <c r="G26" s="51" t="str">
        <f t="shared" si="0"/>
        <v>X</v>
      </c>
      <c r="H26" s="39">
        <f t="shared" ca="1" si="2"/>
        <v>224</v>
      </c>
      <c r="I26" s="50">
        <f t="shared" si="3"/>
        <v>788</v>
      </c>
      <c r="J26" s="40"/>
      <c r="M26" s="40"/>
    </row>
    <row r="27" spans="1:13" x14ac:dyDescent="0.3">
      <c r="A27" s="39">
        <v>15</v>
      </c>
      <c r="B27" s="40">
        <f t="shared" ca="1" si="5"/>
        <v>228</v>
      </c>
      <c r="C27" s="39" cm="1">
        <f t="array" aca="1" ref="C27" ca="1">IF(A27&lt;=$B$3,0,INDEX(H$13:H26,$A27-$B$3,1))</f>
        <v>182</v>
      </c>
      <c r="D27" s="39">
        <f ca="1">'(s,Q)'!D26</f>
        <v>106</v>
      </c>
      <c r="E27" s="40">
        <f t="shared" ca="1" si="1"/>
        <v>304</v>
      </c>
      <c r="F27" s="40">
        <f ca="1">IF(A27+$B$3&lt;=MAX(A:A),E27+IF($B$3&gt;1,SUM(C28:INDEX(C28:C$116,$B$3-1,1)),0),E27)</f>
        <v>682</v>
      </c>
      <c r="G27" s="51" t="str">
        <f t="shared" si="0"/>
        <v/>
      </c>
      <c r="H27" s="39">
        <f t="shared" ca="1" si="2"/>
        <v>0</v>
      </c>
      <c r="I27" s="50">
        <f t="shared" si="3"/>
        <v>788</v>
      </c>
      <c r="J27" s="40"/>
      <c r="M27" s="40"/>
    </row>
    <row r="28" spans="1:13" x14ac:dyDescent="0.3">
      <c r="A28" s="39">
        <v>16</v>
      </c>
      <c r="B28" s="40">
        <f t="shared" ca="1" si="5"/>
        <v>304</v>
      </c>
      <c r="C28" s="39" cm="1">
        <f t="array" aca="1" ref="C28" ca="1">IF(A28&lt;=$B$3,0,INDEX(H$13:H27,$A28-$B$3,1))</f>
        <v>0</v>
      </c>
      <c r="D28" s="39">
        <f ca="1">'(s,Q)'!D27</f>
        <v>112</v>
      </c>
      <c r="E28" s="40">
        <f t="shared" ca="1" si="1"/>
        <v>192</v>
      </c>
      <c r="F28" s="40">
        <f ca="1">IF(A28+$B$3&lt;=MAX(A:A),E28+IF($B$3&gt;1,SUM(C29:INDEX(C29:C$116,$B$3-1,1)),0),E28)</f>
        <v>570</v>
      </c>
      <c r="G28" s="51" t="str">
        <f t="shared" si="0"/>
        <v>X</v>
      </c>
      <c r="H28" s="39">
        <f t="shared" ca="1" si="2"/>
        <v>218</v>
      </c>
      <c r="I28" s="50">
        <f t="shared" si="3"/>
        <v>788</v>
      </c>
      <c r="J28" s="40"/>
      <c r="M28" s="40"/>
    </row>
    <row r="29" spans="1:13" x14ac:dyDescent="0.3">
      <c r="A29" s="39">
        <v>17</v>
      </c>
      <c r="B29" s="40">
        <f t="shared" ca="1" si="5"/>
        <v>192</v>
      </c>
      <c r="C29" s="39" cm="1">
        <f t="array" aca="1" ref="C29" ca="1">IF(A29&lt;=$B$3,0,INDEX(H$13:H28,$A29-$B$3,1))</f>
        <v>154</v>
      </c>
      <c r="D29" s="39">
        <f ca="1">'(s,Q)'!D28</f>
        <v>54</v>
      </c>
      <c r="E29" s="40">
        <f t="shared" ca="1" si="1"/>
        <v>292</v>
      </c>
      <c r="F29" s="40">
        <f ca="1">IF(A29+$B$3&lt;=MAX(A:A),E29+IF($B$3&gt;1,SUM(C30:INDEX(C30:C$116,$B$3-1,1)),0),E29)</f>
        <v>734</v>
      </c>
      <c r="G29" s="51" t="str">
        <f t="shared" si="0"/>
        <v/>
      </c>
      <c r="H29" s="39">
        <f t="shared" ca="1" si="2"/>
        <v>0</v>
      </c>
      <c r="I29" s="50">
        <f t="shared" si="3"/>
        <v>788</v>
      </c>
      <c r="J29" s="40"/>
      <c r="M29" s="40"/>
    </row>
    <row r="30" spans="1:13" x14ac:dyDescent="0.3">
      <c r="A30" s="39">
        <v>18</v>
      </c>
      <c r="B30" s="40">
        <f t="shared" ca="1" si="5"/>
        <v>292</v>
      </c>
      <c r="C30" s="39" cm="1">
        <f t="array" aca="1" ref="C30" ca="1">IF(A30&lt;=$B$3,0,INDEX(H$13:H29,$A30-$B$3,1))</f>
        <v>0</v>
      </c>
      <c r="D30" s="39">
        <f ca="1">'(s,Q)'!D29</f>
        <v>84</v>
      </c>
      <c r="E30" s="40">
        <f t="shared" ca="1" si="1"/>
        <v>208</v>
      </c>
      <c r="F30" s="40">
        <f ca="1">IF(A30+$B$3&lt;=MAX(A:A),E30+IF($B$3&gt;1,SUM(C31:INDEX(C31:C$116,$B$3-1,1)),0),E30)</f>
        <v>650</v>
      </c>
      <c r="G30" s="51" t="str">
        <f t="shared" si="0"/>
        <v>X</v>
      </c>
      <c r="H30" s="39">
        <f t="shared" ca="1" si="2"/>
        <v>138</v>
      </c>
      <c r="I30" s="50">
        <f t="shared" si="3"/>
        <v>788</v>
      </c>
      <c r="J30" s="40"/>
      <c r="M30" s="40"/>
    </row>
    <row r="31" spans="1:13" x14ac:dyDescent="0.3">
      <c r="A31" s="39">
        <v>19</v>
      </c>
      <c r="B31" s="40">
        <f t="shared" ca="1" si="5"/>
        <v>208</v>
      </c>
      <c r="C31" s="39" cm="1">
        <f t="array" aca="1" ref="C31" ca="1">IF(A31&lt;=$B$3,0,INDEX(H$13:H30,$A31-$B$3,1))</f>
        <v>224</v>
      </c>
      <c r="D31" s="39">
        <f ca="1">'(s,Q)'!D30</f>
        <v>105</v>
      </c>
      <c r="E31" s="40">
        <f t="shared" ca="1" si="1"/>
        <v>327</v>
      </c>
      <c r="F31" s="40">
        <f ca="1">IF(A31+$B$3&lt;=MAX(A:A),E31+IF($B$3&gt;1,SUM(C32:INDEX(C32:C$116,$B$3-1,1)),0),E31)</f>
        <v>683</v>
      </c>
      <c r="G31" s="51" t="str">
        <f t="shared" si="0"/>
        <v/>
      </c>
      <c r="H31" s="39">
        <f t="shared" ca="1" si="2"/>
        <v>0</v>
      </c>
      <c r="I31" s="50">
        <f t="shared" si="3"/>
        <v>788</v>
      </c>
      <c r="J31" s="40"/>
      <c r="M31" s="40"/>
    </row>
    <row r="32" spans="1:13" x14ac:dyDescent="0.3">
      <c r="A32" s="39">
        <v>20</v>
      </c>
      <c r="B32" s="40">
        <f t="shared" ca="1" si="5"/>
        <v>327</v>
      </c>
      <c r="C32" s="39" cm="1">
        <f t="array" aca="1" ref="C32" ca="1">IF(A32&lt;=$B$3,0,INDEX(H$13:H31,$A32-$B$3,1))</f>
        <v>0</v>
      </c>
      <c r="D32" s="39">
        <f ca="1">'(s,Q)'!D31</f>
        <v>99</v>
      </c>
      <c r="E32" s="40">
        <f t="shared" ca="1" si="1"/>
        <v>228</v>
      </c>
      <c r="F32" s="40">
        <f ca="1">IF(A32+$B$3&lt;=MAX(A:A),E32+IF($B$3&gt;1,SUM(C33:INDEX(C33:C$116,$B$3-1,1)),0),E32)</f>
        <v>584</v>
      </c>
      <c r="G32" s="51" t="str">
        <f t="shared" si="0"/>
        <v>X</v>
      </c>
      <c r="H32" s="39">
        <f t="shared" ca="1" si="2"/>
        <v>204</v>
      </c>
      <c r="I32" s="50">
        <f t="shared" si="3"/>
        <v>788</v>
      </c>
      <c r="J32" s="40"/>
      <c r="M32" s="40"/>
    </row>
    <row r="33" spans="1:13" x14ac:dyDescent="0.3">
      <c r="A33" s="39">
        <v>21</v>
      </c>
      <c r="B33" s="40">
        <f t="shared" ca="1" si="5"/>
        <v>228</v>
      </c>
      <c r="C33" s="39" cm="1">
        <f t="array" aca="1" ref="C33" ca="1">IF(A33&lt;=$B$3,0,INDEX(H$13:H32,$A33-$B$3,1))</f>
        <v>218</v>
      </c>
      <c r="D33" s="39">
        <f ca="1">'(s,Q)'!D32</f>
        <v>131</v>
      </c>
      <c r="E33" s="40">
        <f t="shared" ca="1" si="1"/>
        <v>315</v>
      </c>
      <c r="F33" s="40">
        <f ca="1">IF(A33+$B$3&lt;=MAX(A:A),E33+IF($B$3&gt;1,SUM(C34:INDEX(C34:C$116,$B$3-1,1)),0),E33)</f>
        <v>657</v>
      </c>
      <c r="G33" s="51" t="str">
        <f t="shared" si="0"/>
        <v/>
      </c>
      <c r="H33" s="39">
        <f t="shared" ca="1" si="2"/>
        <v>0</v>
      </c>
      <c r="I33" s="50">
        <f t="shared" si="3"/>
        <v>788</v>
      </c>
      <c r="J33" s="40"/>
      <c r="M33" s="40"/>
    </row>
    <row r="34" spans="1:13" x14ac:dyDescent="0.3">
      <c r="A34" s="39">
        <v>22</v>
      </c>
      <c r="B34" s="40">
        <f t="shared" ca="1" si="5"/>
        <v>315</v>
      </c>
      <c r="C34" s="39" cm="1">
        <f t="array" aca="1" ref="C34" ca="1">IF(A34&lt;=$B$3,0,INDEX(H$13:H33,$A34-$B$3,1))</f>
        <v>0</v>
      </c>
      <c r="D34" s="39">
        <f ca="1">'(s,Q)'!D33</f>
        <v>71</v>
      </c>
      <c r="E34" s="40">
        <f t="shared" ca="1" si="1"/>
        <v>244</v>
      </c>
      <c r="F34" s="40">
        <f ca="1">IF(A34+$B$3&lt;=MAX(A:A),E34+IF($B$3&gt;1,SUM(C35:INDEX(C35:C$116,$B$3-1,1)),0),E34)</f>
        <v>586</v>
      </c>
      <c r="G34" s="51" t="str">
        <f t="shared" si="0"/>
        <v>X</v>
      </c>
      <c r="H34" s="39">
        <f t="shared" ca="1" si="2"/>
        <v>202</v>
      </c>
      <c r="I34" s="50">
        <f t="shared" si="3"/>
        <v>788</v>
      </c>
      <c r="J34" s="40"/>
      <c r="M34" s="40"/>
    </row>
    <row r="35" spans="1:13" x14ac:dyDescent="0.3">
      <c r="A35" s="39">
        <v>23</v>
      </c>
      <c r="B35" s="40">
        <f t="shared" ca="1" si="5"/>
        <v>244</v>
      </c>
      <c r="C35" s="39" cm="1">
        <f t="array" aca="1" ref="C35" ca="1">IF(A35&lt;=$B$3,0,INDEX(H$13:H34,$A35-$B$3,1))</f>
        <v>138</v>
      </c>
      <c r="D35" s="39">
        <f ca="1">'(s,Q)'!D34</f>
        <v>80</v>
      </c>
      <c r="E35" s="40">
        <f t="shared" ca="1" si="1"/>
        <v>302</v>
      </c>
      <c r="F35" s="40">
        <f ca="1">IF(A35+$B$3&lt;=MAX(A:A),E35+IF($B$3&gt;1,SUM(C36:INDEX(C36:C$116,$B$3-1,1)),0),E35)</f>
        <v>708</v>
      </c>
      <c r="G35" s="51" t="str">
        <f t="shared" si="0"/>
        <v/>
      </c>
      <c r="H35" s="39">
        <f t="shared" ca="1" si="2"/>
        <v>0</v>
      </c>
      <c r="I35" s="50">
        <f t="shared" si="3"/>
        <v>788</v>
      </c>
      <c r="J35" s="40"/>
    </row>
    <row r="36" spans="1:13" x14ac:dyDescent="0.3">
      <c r="A36" s="39">
        <v>24</v>
      </c>
      <c r="B36" s="40">
        <f t="shared" ca="1" si="5"/>
        <v>302</v>
      </c>
      <c r="C36" s="39" cm="1">
        <f t="array" aca="1" ref="C36" ca="1">IF(A36&lt;=$B$3,0,INDEX(H$13:H35,$A36-$B$3,1))</f>
        <v>0</v>
      </c>
      <c r="D36" s="39">
        <f ca="1">'(s,Q)'!D35</f>
        <v>91</v>
      </c>
      <c r="E36" s="40">
        <f t="shared" ca="1" si="1"/>
        <v>211</v>
      </c>
      <c r="F36" s="40">
        <f ca="1">IF(A36+$B$3&lt;=MAX(A:A),E36+IF($B$3&gt;1,SUM(C37:INDEX(C37:C$116,$B$3-1,1)),0),E36)</f>
        <v>617</v>
      </c>
      <c r="G36" s="51" t="str">
        <f t="shared" si="0"/>
        <v>X</v>
      </c>
      <c r="H36" s="39">
        <f t="shared" ca="1" si="2"/>
        <v>171</v>
      </c>
      <c r="I36" s="50">
        <f t="shared" si="3"/>
        <v>788</v>
      </c>
      <c r="J36" s="40"/>
    </row>
    <row r="37" spans="1:13" x14ac:dyDescent="0.3">
      <c r="A37" s="39">
        <v>25</v>
      </c>
      <c r="B37" s="40">
        <f t="shared" ca="1" si="5"/>
        <v>211</v>
      </c>
      <c r="C37" s="39" cm="1">
        <f t="array" aca="1" ref="C37" ca="1">IF(A37&lt;=$B$3,0,INDEX(H$13:H36,$A37-$B$3,1))</f>
        <v>204</v>
      </c>
      <c r="D37" s="39">
        <f ca="1">'(s,Q)'!D36</f>
        <v>115</v>
      </c>
      <c r="E37" s="40">
        <f t="shared" ca="1" si="1"/>
        <v>300</v>
      </c>
      <c r="F37" s="40">
        <f ca="1">IF(A37+$B$3&lt;=MAX(A:A),E37+IF($B$3&gt;1,SUM(C38:INDEX(C38:C$116,$B$3-1,1)),0),E37)</f>
        <v>673</v>
      </c>
      <c r="G37" s="51" t="str">
        <f t="shared" si="0"/>
        <v/>
      </c>
      <c r="H37" s="39">
        <f t="shared" ca="1" si="2"/>
        <v>0</v>
      </c>
      <c r="I37" s="50">
        <f t="shared" si="3"/>
        <v>788</v>
      </c>
      <c r="J37" s="40"/>
    </row>
    <row r="38" spans="1:13" x14ac:dyDescent="0.3">
      <c r="A38" s="39">
        <v>26</v>
      </c>
      <c r="B38" s="40">
        <f t="shared" ca="1" si="5"/>
        <v>300</v>
      </c>
      <c r="C38" s="39" cm="1">
        <f t="array" aca="1" ref="C38" ca="1">IF(A38&lt;=$B$3,0,INDEX(H$13:H37,$A38-$B$3,1))</f>
        <v>0</v>
      </c>
      <c r="D38" s="39">
        <f ca="1">'(s,Q)'!D37</f>
        <v>103</v>
      </c>
      <c r="E38" s="40">
        <f t="shared" ca="1" si="1"/>
        <v>197</v>
      </c>
      <c r="F38" s="40">
        <f ca="1">IF(A38+$B$3&lt;=MAX(A:A),E38+IF($B$3&gt;1,SUM(C39:INDEX(C39:C$116,$B$3-1,1)),0),E38)</f>
        <v>570</v>
      </c>
      <c r="G38" s="51" t="str">
        <f t="shared" si="0"/>
        <v>X</v>
      </c>
      <c r="H38" s="39">
        <f t="shared" ca="1" si="2"/>
        <v>218</v>
      </c>
      <c r="I38" s="50">
        <f t="shared" si="3"/>
        <v>788</v>
      </c>
      <c r="J38" s="40"/>
    </row>
    <row r="39" spans="1:13" x14ac:dyDescent="0.3">
      <c r="A39" s="39">
        <v>27</v>
      </c>
      <c r="B39" s="40">
        <f t="shared" ca="1" si="5"/>
        <v>197</v>
      </c>
      <c r="C39" s="39" cm="1">
        <f t="array" aca="1" ref="C39" ca="1">IF(A39&lt;=$B$3,0,INDEX(H$13:H38,$A39-$B$3,1))</f>
        <v>202</v>
      </c>
      <c r="D39" s="39">
        <f ca="1">'(s,Q)'!D38</f>
        <v>95</v>
      </c>
      <c r="E39" s="40">
        <f t="shared" ca="1" si="1"/>
        <v>304</v>
      </c>
      <c r="F39" s="40">
        <f ca="1">IF(A39+$B$3&lt;=MAX(A:A),E39+IF($B$3&gt;1,SUM(C40:INDEX(C40:C$116,$B$3-1,1)),0),E39)</f>
        <v>693</v>
      </c>
      <c r="G39" s="51" t="str">
        <f t="shared" si="0"/>
        <v/>
      </c>
      <c r="H39" s="39">
        <f t="shared" ca="1" si="2"/>
        <v>0</v>
      </c>
      <c r="I39" s="50">
        <f t="shared" si="3"/>
        <v>788</v>
      </c>
      <c r="J39" s="40"/>
    </row>
    <row r="40" spans="1:13" x14ac:dyDescent="0.3">
      <c r="A40" s="39">
        <v>28</v>
      </c>
      <c r="B40" s="40">
        <f t="shared" ca="1" si="5"/>
        <v>304</v>
      </c>
      <c r="C40" s="39" cm="1">
        <f t="array" aca="1" ref="C40" ca="1">IF(A40&lt;=$B$3,0,INDEX(H$13:H39,$A40-$B$3,1))</f>
        <v>0</v>
      </c>
      <c r="D40" s="39">
        <f ca="1">'(s,Q)'!D39</f>
        <v>93</v>
      </c>
      <c r="E40" s="40">
        <f t="shared" ca="1" si="1"/>
        <v>211</v>
      </c>
      <c r="F40" s="40">
        <f ca="1">IF(A40+$B$3&lt;=MAX(A:A),E40+IF($B$3&gt;1,SUM(C41:INDEX(C41:C$116,$B$3-1,1)),0),E40)</f>
        <v>600</v>
      </c>
      <c r="G40" s="51" t="str">
        <f t="shared" si="0"/>
        <v>X</v>
      </c>
      <c r="H40" s="39">
        <f t="shared" ca="1" si="2"/>
        <v>188</v>
      </c>
      <c r="I40" s="50">
        <f t="shared" si="3"/>
        <v>788</v>
      </c>
      <c r="J40" s="40"/>
    </row>
    <row r="41" spans="1:13" x14ac:dyDescent="0.3">
      <c r="A41" s="39">
        <v>29</v>
      </c>
      <c r="B41" s="40">
        <f t="shared" ca="1" si="5"/>
        <v>211</v>
      </c>
      <c r="C41" s="39" cm="1">
        <f t="array" aca="1" ref="C41" ca="1">IF(A41&lt;=$B$3,0,INDEX(H$13:H40,$A41-$B$3,1))</f>
        <v>171</v>
      </c>
      <c r="D41" s="39">
        <f ca="1">'(s,Q)'!D40</f>
        <v>79</v>
      </c>
      <c r="E41" s="40">
        <f t="shared" ca="1" si="1"/>
        <v>303</v>
      </c>
      <c r="F41" s="40">
        <f ca="1">IF(A41+$B$3&lt;=MAX(A:A),E41+IF($B$3&gt;1,SUM(C42:INDEX(C42:C$116,$B$3-1,1)),0),E41)</f>
        <v>709</v>
      </c>
      <c r="G41" s="51" t="str">
        <f t="shared" si="0"/>
        <v/>
      </c>
      <c r="H41" s="39">
        <f t="shared" ca="1" si="2"/>
        <v>0</v>
      </c>
      <c r="I41" s="50">
        <f t="shared" si="3"/>
        <v>788</v>
      </c>
      <c r="J41" s="40"/>
    </row>
    <row r="42" spans="1:13" x14ac:dyDescent="0.3">
      <c r="A42" s="39">
        <v>30</v>
      </c>
      <c r="B42" s="40">
        <f t="shared" ca="1" si="5"/>
        <v>303</v>
      </c>
      <c r="C42" s="39" cm="1">
        <f t="array" aca="1" ref="C42" ca="1">IF(A42&lt;=$B$3,0,INDEX(H$13:H41,$A42-$B$3,1))</f>
        <v>0</v>
      </c>
      <c r="D42" s="39">
        <f ca="1">'(s,Q)'!D41</f>
        <v>116</v>
      </c>
      <c r="E42" s="40">
        <f t="shared" ca="1" si="1"/>
        <v>187</v>
      </c>
      <c r="F42" s="40">
        <f ca="1">IF(A42+$B$3&lt;=MAX(A:A),E42+IF($B$3&gt;1,SUM(C43:INDEX(C43:C$116,$B$3-1,1)),0),E42)</f>
        <v>593</v>
      </c>
      <c r="G42" s="51" t="str">
        <f t="shared" si="0"/>
        <v>X</v>
      </c>
      <c r="H42" s="39">
        <f t="shared" ca="1" si="2"/>
        <v>195</v>
      </c>
      <c r="I42" s="50">
        <f t="shared" si="3"/>
        <v>788</v>
      </c>
      <c r="J42" s="40"/>
    </row>
    <row r="43" spans="1:13" x14ac:dyDescent="0.3">
      <c r="A43" s="39">
        <v>31</v>
      </c>
      <c r="B43" s="40">
        <f t="shared" ca="1" si="5"/>
        <v>187</v>
      </c>
      <c r="C43" s="39" cm="1">
        <f t="array" aca="1" ref="C43" ca="1">IF(A43&lt;=$B$3,0,INDEX(H$13:H42,$A43-$B$3,1))</f>
        <v>218</v>
      </c>
      <c r="D43" s="39">
        <f ca="1">'(s,Q)'!D42</f>
        <v>108</v>
      </c>
      <c r="E43" s="40">
        <f t="shared" ca="1" si="1"/>
        <v>297</v>
      </c>
      <c r="F43" s="40">
        <f ca="1">IF(A43+$B$3&lt;=MAX(A:A),E43+IF($B$3&gt;1,SUM(C44:INDEX(C44:C$116,$B$3-1,1)),0),E43)</f>
        <v>680</v>
      </c>
      <c r="G43" s="51" t="str">
        <f t="shared" si="0"/>
        <v/>
      </c>
      <c r="H43" s="39">
        <f t="shared" ca="1" si="2"/>
        <v>0</v>
      </c>
      <c r="I43" s="50">
        <f t="shared" si="3"/>
        <v>788</v>
      </c>
      <c r="J43" s="40"/>
    </row>
    <row r="44" spans="1:13" x14ac:dyDescent="0.3">
      <c r="A44" s="39">
        <v>32</v>
      </c>
      <c r="B44" s="40">
        <f t="shared" ca="1" si="5"/>
        <v>297</v>
      </c>
      <c r="C44" s="39" cm="1">
        <f t="array" aca="1" ref="C44" ca="1">IF(A44&lt;=$B$3,0,INDEX(H$13:H43,$A44-$B$3,1))</f>
        <v>0</v>
      </c>
      <c r="D44" s="39">
        <f ca="1">'(s,Q)'!D43</f>
        <v>111</v>
      </c>
      <c r="E44" s="40">
        <f t="shared" ca="1" si="1"/>
        <v>186</v>
      </c>
      <c r="F44" s="40">
        <f ca="1">IF(A44+$B$3&lt;=MAX(A:A),E44+IF($B$3&gt;1,SUM(C45:INDEX(C45:C$116,$B$3-1,1)),0),E44)</f>
        <v>569</v>
      </c>
      <c r="G44" s="51" t="str">
        <f t="shared" si="0"/>
        <v>X</v>
      </c>
      <c r="H44" s="39">
        <f t="shared" ca="1" si="2"/>
        <v>219</v>
      </c>
      <c r="I44" s="50">
        <f t="shared" si="3"/>
        <v>788</v>
      </c>
      <c r="J44" s="40"/>
    </row>
    <row r="45" spans="1:13" x14ac:dyDescent="0.3">
      <c r="A45" s="39">
        <v>33</v>
      </c>
      <c r="B45" s="40">
        <f t="shared" ca="1" si="5"/>
        <v>186</v>
      </c>
      <c r="C45" s="39" cm="1">
        <f t="array" aca="1" ref="C45" ca="1">IF(A45&lt;=$B$3,0,INDEX(H$13:H44,$A45-$B$3,1))</f>
        <v>188</v>
      </c>
      <c r="D45" s="39">
        <f ca="1">'(s,Q)'!D44</f>
        <v>84</v>
      </c>
      <c r="E45" s="40">
        <f t="shared" ca="1" si="1"/>
        <v>290</v>
      </c>
      <c r="F45" s="40">
        <f ca="1">IF(A45+$B$3&lt;=MAX(A:A),E45+IF($B$3&gt;1,SUM(C46:INDEX(C46:C$116,$B$3-1,1)),0),E45)</f>
        <v>704</v>
      </c>
      <c r="G45" s="51" t="str">
        <f t="shared" ref="G45:G76" si="6">IF(MOD(A45,$B$4)=0,"X","")</f>
        <v/>
      </c>
      <c r="H45" s="39">
        <f t="shared" ca="1" si="2"/>
        <v>0</v>
      </c>
      <c r="I45" s="50">
        <f t="shared" si="3"/>
        <v>788</v>
      </c>
      <c r="J45" s="40"/>
    </row>
    <row r="46" spans="1:13" x14ac:dyDescent="0.3">
      <c r="A46" s="39">
        <v>34</v>
      </c>
      <c r="B46" s="40">
        <f t="shared" ca="1" si="5"/>
        <v>290</v>
      </c>
      <c r="C46" s="39" cm="1">
        <f t="array" aca="1" ref="C46" ca="1">IF(A46&lt;=$B$3,0,INDEX(H$13:H45,$A46-$B$3,1))</f>
        <v>0</v>
      </c>
      <c r="D46" s="39">
        <f ca="1">'(s,Q)'!D45</f>
        <v>77</v>
      </c>
      <c r="E46" s="40">
        <f t="shared" ca="1" si="1"/>
        <v>213</v>
      </c>
      <c r="F46" s="40">
        <f ca="1">IF(A46+$B$3&lt;=MAX(A:A),E46+IF($B$3&gt;1,SUM(C47:INDEX(C47:C$116,$B$3-1,1)),0),E46)</f>
        <v>627</v>
      </c>
      <c r="G46" s="51" t="str">
        <f t="shared" si="6"/>
        <v>X</v>
      </c>
      <c r="H46" s="39">
        <f t="shared" ca="1" si="2"/>
        <v>161</v>
      </c>
      <c r="I46" s="50">
        <f t="shared" si="3"/>
        <v>788</v>
      </c>
      <c r="J46" s="40"/>
    </row>
    <row r="47" spans="1:13" x14ac:dyDescent="0.3">
      <c r="A47" s="39">
        <v>35</v>
      </c>
      <c r="B47" s="40">
        <f t="shared" ca="1" si="5"/>
        <v>213</v>
      </c>
      <c r="C47" s="39" cm="1">
        <f t="array" aca="1" ref="C47" ca="1">IF(A47&lt;=$B$3,0,INDEX(H$13:H46,$A47-$B$3,1))</f>
        <v>195</v>
      </c>
      <c r="D47" s="39">
        <f ca="1">'(s,Q)'!D46</f>
        <v>120</v>
      </c>
      <c r="E47" s="40">
        <f t="shared" ca="1" si="1"/>
        <v>288</v>
      </c>
      <c r="F47" s="40">
        <f ca="1">IF(A47+$B$3&lt;=MAX(A:A),E47+IF($B$3&gt;1,SUM(C48:INDEX(C48:C$116,$B$3-1,1)),0),E47)</f>
        <v>668</v>
      </c>
      <c r="G47" s="51" t="str">
        <f t="shared" si="6"/>
        <v/>
      </c>
      <c r="H47" s="39">
        <f t="shared" ca="1" si="2"/>
        <v>0</v>
      </c>
      <c r="I47" s="50">
        <f t="shared" si="3"/>
        <v>788</v>
      </c>
      <c r="J47" s="40"/>
    </row>
    <row r="48" spans="1:13" x14ac:dyDescent="0.3">
      <c r="A48" s="39">
        <v>36</v>
      </c>
      <c r="B48" s="40">
        <f t="shared" ca="1" si="5"/>
        <v>288</v>
      </c>
      <c r="C48" s="39" cm="1">
        <f t="array" aca="1" ref="C48" ca="1">IF(A48&lt;=$B$3,0,INDEX(H$13:H47,$A48-$B$3,1))</f>
        <v>0</v>
      </c>
      <c r="D48" s="39">
        <f ca="1">'(s,Q)'!D47</f>
        <v>105</v>
      </c>
      <c r="E48" s="40">
        <f t="shared" ca="1" si="1"/>
        <v>183</v>
      </c>
      <c r="F48" s="40">
        <f ca="1">IF(A48+$B$3&lt;=MAX(A:A),E48+IF($B$3&gt;1,SUM(C49:INDEX(C49:C$116,$B$3-1,1)),0),E48)</f>
        <v>563</v>
      </c>
      <c r="G48" s="51" t="str">
        <f t="shared" si="6"/>
        <v>X</v>
      </c>
      <c r="H48" s="39">
        <f t="shared" ca="1" si="2"/>
        <v>225</v>
      </c>
      <c r="I48" s="50">
        <f t="shared" si="3"/>
        <v>788</v>
      </c>
      <c r="J48" s="40"/>
    </row>
    <row r="49" spans="1:10" x14ac:dyDescent="0.3">
      <c r="A49" s="39">
        <v>37</v>
      </c>
      <c r="B49" s="40">
        <f t="shared" ca="1" si="5"/>
        <v>183</v>
      </c>
      <c r="C49" s="39" cm="1">
        <f t="array" aca="1" ref="C49" ca="1">IF(A49&lt;=$B$3,0,INDEX(H$13:H48,$A49-$B$3,1))</f>
        <v>219</v>
      </c>
      <c r="D49" s="39">
        <f ca="1">'(s,Q)'!D48</f>
        <v>112</v>
      </c>
      <c r="E49" s="40">
        <f t="shared" ca="1" si="1"/>
        <v>290</v>
      </c>
      <c r="F49" s="40">
        <f ca="1">IF(A49+$B$3&lt;=MAX(A:A),E49+IF($B$3&gt;1,SUM(C50:INDEX(C50:C$116,$B$3-1,1)),0),E49)</f>
        <v>676</v>
      </c>
      <c r="G49" s="51" t="str">
        <f t="shared" si="6"/>
        <v/>
      </c>
      <c r="H49" s="39">
        <f t="shared" ca="1" si="2"/>
        <v>0</v>
      </c>
      <c r="I49" s="50">
        <f t="shared" si="3"/>
        <v>788</v>
      </c>
      <c r="J49" s="40"/>
    </row>
    <row r="50" spans="1:10" x14ac:dyDescent="0.3">
      <c r="A50" s="39">
        <v>38</v>
      </c>
      <c r="B50" s="40">
        <f t="shared" ca="1" si="5"/>
        <v>290</v>
      </c>
      <c r="C50" s="39" cm="1">
        <f t="array" aca="1" ref="C50" ca="1">IF(A50&lt;=$B$3,0,INDEX(H$13:H49,$A50-$B$3,1))</f>
        <v>0</v>
      </c>
      <c r="D50" s="39">
        <f ca="1">'(s,Q)'!D49</f>
        <v>90</v>
      </c>
      <c r="E50" s="40">
        <f t="shared" ca="1" si="1"/>
        <v>200</v>
      </c>
      <c r="F50" s="40">
        <f ca="1">IF(A50+$B$3&lt;=MAX(A:A),E50+IF($B$3&gt;1,SUM(C51:INDEX(C51:C$116,$B$3-1,1)),0),E50)</f>
        <v>586</v>
      </c>
      <c r="G50" s="51" t="str">
        <f t="shared" si="6"/>
        <v>X</v>
      </c>
      <c r="H50" s="39">
        <f t="shared" ca="1" si="2"/>
        <v>202</v>
      </c>
      <c r="I50" s="50">
        <f t="shared" si="3"/>
        <v>788</v>
      </c>
      <c r="J50" s="40"/>
    </row>
    <row r="51" spans="1:10" x14ac:dyDescent="0.3">
      <c r="A51" s="39">
        <v>39</v>
      </c>
      <c r="B51" s="40">
        <f t="shared" ca="1" si="5"/>
        <v>200</v>
      </c>
      <c r="C51" s="39" cm="1">
        <f t="array" aca="1" ref="C51" ca="1">IF(A51&lt;=$B$3,0,INDEX(H$13:H50,$A51-$B$3,1))</f>
        <v>161</v>
      </c>
      <c r="D51" s="39">
        <f ca="1">'(s,Q)'!D50</f>
        <v>97</v>
      </c>
      <c r="E51" s="40">
        <f t="shared" ca="1" si="1"/>
        <v>264</v>
      </c>
      <c r="F51" s="40">
        <f ca="1">IF(A51+$B$3&lt;=MAX(A:A),E51+IF($B$3&gt;1,SUM(C52:INDEX(C52:C$116,$B$3-1,1)),0),E51)</f>
        <v>691</v>
      </c>
      <c r="G51" s="51" t="str">
        <f t="shared" si="6"/>
        <v/>
      </c>
      <c r="H51" s="39">
        <f t="shared" ca="1" si="2"/>
        <v>0</v>
      </c>
      <c r="I51" s="50">
        <f t="shared" si="3"/>
        <v>788</v>
      </c>
      <c r="J51" s="40"/>
    </row>
    <row r="52" spans="1:10" x14ac:dyDescent="0.3">
      <c r="A52" s="39">
        <v>40</v>
      </c>
      <c r="B52" s="40">
        <f t="shared" ca="1" si="5"/>
        <v>264</v>
      </c>
      <c r="C52" s="39" cm="1">
        <f t="array" aca="1" ref="C52" ca="1">IF(A52&lt;=$B$3,0,INDEX(H$13:H51,$A52-$B$3,1))</f>
        <v>0</v>
      </c>
      <c r="D52" s="39">
        <f ca="1">'(s,Q)'!D51</f>
        <v>103</v>
      </c>
      <c r="E52" s="40">
        <f t="shared" ca="1" si="1"/>
        <v>161</v>
      </c>
      <c r="F52" s="40">
        <f ca="1">IF(A52+$B$3&lt;=MAX(A:A),E52+IF($B$3&gt;1,SUM(C53:INDEX(C53:C$116,$B$3-1,1)),0),E52)</f>
        <v>588</v>
      </c>
      <c r="G52" s="51" t="str">
        <f t="shared" si="6"/>
        <v>X</v>
      </c>
      <c r="H52" s="39">
        <f t="shared" ca="1" si="2"/>
        <v>200</v>
      </c>
      <c r="I52" s="50">
        <f t="shared" si="3"/>
        <v>788</v>
      </c>
      <c r="J52" s="40"/>
    </row>
    <row r="53" spans="1:10" x14ac:dyDescent="0.3">
      <c r="A53" s="39">
        <v>41</v>
      </c>
      <c r="B53" s="40">
        <f t="shared" ca="1" si="5"/>
        <v>161</v>
      </c>
      <c r="C53" s="39" cm="1">
        <f t="array" aca="1" ref="C53" ca="1">IF(A53&lt;=$B$3,0,INDEX(H$13:H52,$A53-$B$3,1))</f>
        <v>225</v>
      </c>
      <c r="D53" s="39">
        <f ca="1">'(s,Q)'!D52</f>
        <v>115</v>
      </c>
      <c r="E53" s="40">
        <f t="shared" ca="1" si="1"/>
        <v>271</v>
      </c>
      <c r="F53" s="40">
        <f ca="1">IF(A53+$B$3&lt;=MAX(A:A),E53+IF($B$3&gt;1,SUM(C54:INDEX(C54:C$116,$B$3-1,1)),0),E53)</f>
        <v>673</v>
      </c>
      <c r="G53" s="51" t="str">
        <f t="shared" si="6"/>
        <v/>
      </c>
      <c r="H53" s="39">
        <f t="shared" ca="1" si="2"/>
        <v>0</v>
      </c>
      <c r="I53" s="50">
        <f t="shared" si="3"/>
        <v>788</v>
      </c>
      <c r="J53" s="40"/>
    </row>
    <row r="54" spans="1:10" x14ac:dyDescent="0.3">
      <c r="A54" s="39">
        <v>42</v>
      </c>
      <c r="B54" s="40">
        <f t="shared" ca="1" si="5"/>
        <v>271</v>
      </c>
      <c r="C54" s="39" cm="1">
        <f t="array" aca="1" ref="C54" ca="1">IF(A54&lt;=$B$3,0,INDEX(H$13:H53,$A54-$B$3,1))</f>
        <v>0</v>
      </c>
      <c r="D54" s="39">
        <f ca="1">'(s,Q)'!D53</f>
        <v>75</v>
      </c>
      <c r="E54" s="40">
        <f t="shared" ca="1" si="1"/>
        <v>196</v>
      </c>
      <c r="F54" s="40">
        <f ca="1">IF(A54+$B$3&lt;=MAX(A:A),E54+IF($B$3&gt;1,SUM(C55:INDEX(C55:C$116,$B$3-1,1)),0),E54)</f>
        <v>598</v>
      </c>
      <c r="G54" s="51" t="str">
        <f t="shared" si="6"/>
        <v>X</v>
      </c>
      <c r="H54" s="39">
        <f t="shared" ca="1" si="2"/>
        <v>190</v>
      </c>
      <c r="I54" s="50">
        <f t="shared" si="3"/>
        <v>788</v>
      </c>
      <c r="J54" s="40"/>
    </row>
    <row r="55" spans="1:10" x14ac:dyDescent="0.3">
      <c r="A55" s="39">
        <v>43</v>
      </c>
      <c r="B55" s="40">
        <f t="shared" ca="1" si="5"/>
        <v>196</v>
      </c>
      <c r="C55" s="39" cm="1">
        <f t="array" aca="1" ref="C55" ca="1">IF(A55&lt;=$B$3,0,INDEX(H$13:H54,$A55-$B$3,1))</f>
        <v>202</v>
      </c>
      <c r="D55" s="39">
        <f ca="1">'(s,Q)'!D54</f>
        <v>110</v>
      </c>
      <c r="E55" s="40">
        <f t="shared" ca="1" si="1"/>
        <v>288</v>
      </c>
      <c r="F55" s="40">
        <f ca="1">IF(A55+$B$3&lt;=MAX(A:A),E55+IF($B$3&gt;1,SUM(C56:INDEX(C56:C$116,$B$3-1,1)),0),E55)</f>
        <v>678</v>
      </c>
      <c r="G55" s="51" t="str">
        <f t="shared" si="6"/>
        <v/>
      </c>
      <c r="H55" s="39">
        <f t="shared" ca="1" si="2"/>
        <v>0</v>
      </c>
      <c r="I55" s="50">
        <f t="shared" si="3"/>
        <v>788</v>
      </c>
      <c r="J55" s="40"/>
    </row>
    <row r="56" spans="1:10" x14ac:dyDescent="0.3">
      <c r="A56" s="39">
        <v>44</v>
      </c>
      <c r="B56" s="40">
        <f t="shared" ca="1" si="5"/>
        <v>288</v>
      </c>
      <c r="C56" s="39" cm="1">
        <f t="array" aca="1" ref="C56" ca="1">IF(A56&lt;=$B$3,0,INDEX(H$13:H55,$A56-$B$3,1))</f>
        <v>0</v>
      </c>
      <c r="D56" s="39">
        <f ca="1">'(s,Q)'!D55</f>
        <v>73</v>
      </c>
      <c r="E56" s="40">
        <f t="shared" ca="1" si="1"/>
        <v>215</v>
      </c>
      <c r="F56" s="40">
        <f ca="1">IF(A56+$B$3&lt;=MAX(A:A),E56+IF($B$3&gt;1,SUM(C57:INDEX(C57:C$116,$B$3-1,1)),0),E56)</f>
        <v>605</v>
      </c>
      <c r="G56" s="51" t="str">
        <f t="shared" si="6"/>
        <v>X</v>
      </c>
      <c r="H56" s="39">
        <f t="shared" ca="1" si="2"/>
        <v>183</v>
      </c>
      <c r="I56" s="50">
        <f t="shared" si="3"/>
        <v>788</v>
      </c>
      <c r="J56" s="40"/>
    </row>
    <row r="57" spans="1:10" x14ac:dyDescent="0.3">
      <c r="A57" s="39">
        <v>45</v>
      </c>
      <c r="B57" s="40">
        <f t="shared" ca="1" si="5"/>
        <v>215</v>
      </c>
      <c r="C57" s="39" cm="1">
        <f t="array" aca="1" ref="C57" ca="1">IF(A57&lt;=$B$3,0,INDEX(H$13:H56,$A57-$B$3,1))</f>
        <v>200</v>
      </c>
      <c r="D57" s="39">
        <f ca="1">'(s,Q)'!D56</f>
        <v>98</v>
      </c>
      <c r="E57" s="40">
        <f t="shared" ca="1" si="1"/>
        <v>317</v>
      </c>
      <c r="F57" s="40">
        <f ca="1">IF(A57+$B$3&lt;=MAX(A:A),E57+IF($B$3&gt;1,SUM(C58:INDEX(C58:C$116,$B$3-1,1)),0),E57)</f>
        <v>690</v>
      </c>
      <c r="G57" s="51" t="str">
        <f t="shared" si="6"/>
        <v/>
      </c>
      <c r="H57" s="39">
        <f t="shared" ca="1" si="2"/>
        <v>0</v>
      </c>
      <c r="I57" s="50">
        <f t="shared" si="3"/>
        <v>788</v>
      </c>
      <c r="J57" s="40"/>
    </row>
    <row r="58" spans="1:10" x14ac:dyDescent="0.3">
      <c r="A58" s="39">
        <v>46</v>
      </c>
      <c r="B58" s="40">
        <f t="shared" ca="1" si="5"/>
        <v>317</v>
      </c>
      <c r="C58" s="39" cm="1">
        <f t="array" aca="1" ref="C58" ca="1">IF(A58&lt;=$B$3,0,INDEX(H$13:H57,$A58-$B$3,1))</f>
        <v>0</v>
      </c>
      <c r="D58" s="39">
        <f ca="1">'(s,Q)'!D57</f>
        <v>145</v>
      </c>
      <c r="E58" s="40">
        <f t="shared" ca="1" si="1"/>
        <v>172</v>
      </c>
      <c r="F58" s="40">
        <f ca="1">IF(A58+$B$3&lt;=MAX(A:A),E58+IF($B$3&gt;1,SUM(C59:INDEX(C59:C$116,$B$3-1,1)),0),E58)</f>
        <v>545</v>
      </c>
      <c r="G58" s="51" t="str">
        <f t="shared" si="6"/>
        <v>X</v>
      </c>
      <c r="H58" s="39">
        <f t="shared" ca="1" si="2"/>
        <v>243</v>
      </c>
      <c r="I58" s="50">
        <f t="shared" si="3"/>
        <v>788</v>
      </c>
      <c r="J58" s="40"/>
    </row>
    <row r="59" spans="1:10" x14ac:dyDescent="0.3">
      <c r="A59" s="39">
        <v>47</v>
      </c>
      <c r="B59" s="40">
        <f t="shared" ca="1" si="5"/>
        <v>172</v>
      </c>
      <c r="C59" s="39" cm="1">
        <f t="array" aca="1" ref="C59" ca="1">IF(A59&lt;=$B$3,0,INDEX(H$13:H58,$A59-$B$3,1))</f>
        <v>190</v>
      </c>
      <c r="D59" s="39">
        <f ca="1">'(s,Q)'!D58</f>
        <v>91</v>
      </c>
      <c r="E59" s="40">
        <f t="shared" ca="1" si="1"/>
        <v>271</v>
      </c>
      <c r="F59" s="40">
        <f ca="1">IF(A59+$B$3&lt;=MAX(A:A),E59+IF($B$3&gt;1,SUM(C60:INDEX(C60:C$116,$B$3-1,1)),0),E59)</f>
        <v>697</v>
      </c>
      <c r="G59" s="51" t="str">
        <f t="shared" si="6"/>
        <v/>
      </c>
      <c r="H59" s="39">
        <f t="shared" ca="1" si="2"/>
        <v>0</v>
      </c>
      <c r="I59" s="50">
        <f t="shared" si="3"/>
        <v>788</v>
      </c>
      <c r="J59" s="40"/>
    </row>
    <row r="60" spans="1:10" x14ac:dyDescent="0.3">
      <c r="A60" s="39">
        <v>48</v>
      </c>
      <c r="B60" s="40">
        <f t="shared" ca="1" si="5"/>
        <v>271</v>
      </c>
      <c r="C60" s="39" cm="1">
        <f t="array" aca="1" ref="C60" ca="1">IF(A60&lt;=$B$3,0,INDEX(H$13:H59,$A60-$B$3,1))</f>
        <v>0</v>
      </c>
      <c r="D60" s="39">
        <f ca="1">'(s,Q)'!D59</f>
        <v>88</v>
      </c>
      <c r="E60" s="40">
        <f t="shared" ca="1" si="1"/>
        <v>183</v>
      </c>
      <c r="F60" s="40">
        <f ca="1">IF(A60+$B$3&lt;=MAX(A:A),E60+IF($B$3&gt;1,SUM(C61:INDEX(C61:C$116,$B$3-1,1)),0),E60)</f>
        <v>609</v>
      </c>
      <c r="G60" s="51" t="str">
        <f t="shared" si="6"/>
        <v>X</v>
      </c>
      <c r="H60" s="39">
        <f t="shared" ca="1" si="2"/>
        <v>179</v>
      </c>
      <c r="I60" s="50">
        <f t="shared" si="3"/>
        <v>788</v>
      </c>
      <c r="J60" s="40"/>
    </row>
    <row r="61" spans="1:10" x14ac:dyDescent="0.3">
      <c r="A61" s="39">
        <v>49</v>
      </c>
      <c r="B61" s="40">
        <f t="shared" ca="1" si="5"/>
        <v>183</v>
      </c>
      <c r="C61" s="39" cm="1">
        <f t="array" aca="1" ref="C61" ca="1">IF(A61&lt;=$B$3,0,INDEX(H$13:H60,$A61-$B$3,1))</f>
        <v>183</v>
      </c>
      <c r="D61" s="39">
        <f ca="1">'(s,Q)'!D60</f>
        <v>94</v>
      </c>
      <c r="E61" s="40">
        <f t="shared" ca="1" si="1"/>
        <v>272</v>
      </c>
      <c r="F61" s="40">
        <f ca="1">IF(A61+$B$3&lt;=MAX(A:A),E61+IF($B$3&gt;1,SUM(C62:INDEX(C62:C$116,$B$3-1,1)),0),E61)</f>
        <v>694</v>
      </c>
      <c r="G61" s="51" t="str">
        <f t="shared" si="6"/>
        <v/>
      </c>
      <c r="H61" s="39">
        <f t="shared" ca="1" si="2"/>
        <v>0</v>
      </c>
      <c r="I61" s="50">
        <f t="shared" si="3"/>
        <v>788</v>
      </c>
      <c r="J61" s="40"/>
    </row>
    <row r="62" spans="1:10" x14ac:dyDescent="0.3">
      <c r="A62" s="39">
        <v>50</v>
      </c>
      <c r="B62" s="40">
        <f t="shared" ca="1" si="5"/>
        <v>272</v>
      </c>
      <c r="C62" s="39" cm="1">
        <f t="array" aca="1" ref="C62" ca="1">IF(A62&lt;=$B$3,0,INDEX(H$13:H61,$A62-$B$3,1))</f>
        <v>0</v>
      </c>
      <c r="D62" s="39">
        <f ca="1">'(s,Q)'!D61</f>
        <v>78</v>
      </c>
      <c r="E62" s="40">
        <f t="shared" ca="1" si="1"/>
        <v>194</v>
      </c>
      <c r="F62" s="40">
        <f ca="1">IF(A62+$B$3&lt;=MAX(A:A),E62+IF($B$3&gt;1,SUM(C63:INDEX(C63:C$116,$B$3-1,1)),0),E62)</f>
        <v>616</v>
      </c>
      <c r="G62" s="51" t="str">
        <f t="shared" si="6"/>
        <v>X</v>
      </c>
      <c r="H62" s="39">
        <f t="shared" ca="1" si="2"/>
        <v>172</v>
      </c>
      <c r="I62" s="50">
        <f t="shared" si="3"/>
        <v>788</v>
      </c>
      <c r="J62" s="40"/>
    </row>
    <row r="63" spans="1:10" x14ac:dyDescent="0.3">
      <c r="A63" s="39">
        <v>51</v>
      </c>
      <c r="B63" s="40">
        <f t="shared" ca="1" si="5"/>
        <v>194</v>
      </c>
      <c r="C63" s="39" cm="1">
        <f t="array" aca="1" ref="C63" ca="1">IF(A63&lt;=$B$3,0,INDEX(H$13:H62,$A63-$B$3,1))</f>
        <v>243</v>
      </c>
      <c r="D63" s="39">
        <f ca="1">'(s,Q)'!D62</f>
        <v>112</v>
      </c>
      <c r="E63" s="40">
        <f t="shared" ca="1" si="1"/>
        <v>325</v>
      </c>
      <c r="F63" s="40">
        <f ca="1">IF(A63+$B$3&lt;=MAX(A:A),E63+IF($B$3&gt;1,SUM(C64:INDEX(C64:C$116,$B$3-1,1)),0),E63)</f>
        <v>676</v>
      </c>
      <c r="G63" s="51" t="str">
        <f t="shared" si="6"/>
        <v/>
      </c>
      <c r="H63" s="39">
        <f t="shared" ca="1" si="2"/>
        <v>0</v>
      </c>
      <c r="I63" s="50">
        <f t="shared" si="3"/>
        <v>788</v>
      </c>
      <c r="J63" s="40"/>
    </row>
    <row r="64" spans="1:10" x14ac:dyDescent="0.3">
      <c r="A64" s="39">
        <v>52</v>
      </c>
      <c r="B64" s="40">
        <f t="shared" ca="1" si="5"/>
        <v>325</v>
      </c>
      <c r="C64" s="39" cm="1">
        <f t="array" aca="1" ref="C64" ca="1">IF(A64&lt;=$B$3,0,INDEX(H$13:H63,$A64-$B$3,1))</f>
        <v>0</v>
      </c>
      <c r="D64" s="39">
        <f ca="1">'(s,Q)'!D63</f>
        <v>93</v>
      </c>
      <c r="E64" s="40">
        <f t="shared" ca="1" si="1"/>
        <v>232</v>
      </c>
      <c r="F64" s="40">
        <f ca="1">IF(A64+$B$3&lt;=MAX(A:A),E64+IF($B$3&gt;1,SUM(C65:INDEX(C65:C$116,$B$3-1,1)),0),E64)</f>
        <v>583</v>
      </c>
      <c r="G64" s="51" t="str">
        <f t="shared" si="6"/>
        <v>X</v>
      </c>
      <c r="H64" s="39">
        <f t="shared" ca="1" si="2"/>
        <v>205</v>
      </c>
      <c r="I64" s="50">
        <f t="shared" si="3"/>
        <v>788</v>
      </c>
      <c r="J64" s="40"/>
    </row>
    <row r="65" spans="1:8" x14ac:dyDescent="0.3">
      <c r="A65" s="39">
        <v>53</v>
      </c>
      <c r="B65" s="40">
        <f t="shared" ca="1" si="5"/>
        <v>232</v>
      </c>
      <c r="C65" s="39" cm="1">
        <f t="array" aca="1" ref="C65" ca="1">IF(A65&lt;=$B$3,0,INDEX(H$13:H64,$A65-$B$3,1))</f>
        <v>179</v>
      </c>
      <c r="D65" s="39">
        <f ca="1">'(s,Q)'!D64</f>
        <v>126</v>
      </c>
      <c r="E65" s="40">
        <f t="shared" ca="1" si="1"/>
        <v>285</v>
      </c>
      <c r="F65" s="40">
        <f ca="1">IF(A65+$B$3&lt;=MAX(A:A),E65+IF($B$3&gt;1,SUM(C66:INDEX(C66:C$116,$B$3-1,1)),0),E65)</f>
        <v>662</v>
      </c>
      <c r="G65" s="51" t="str">
        <f t="shared" si="6"/>
        <v/>
      </c>
      <c r="H65" s="39">
        <f t="shared" ca="1" si="2"/>
        <v>0</v>
      </c>
    </row>
    <row r="66" spans="1:8" x14ac:dyDescent="0.3">
      <c r="A66" s="39">
        <v>54</v>
      </c>
      <c r="B66" s="40">
        <f t="shared" ca="1" si="5"/>
        <v>285</v>
      </c>
      <c r="C66" s="39" cm="1">
        <f t="array" aca="1" ref="C66" ca="1">IF(A66&lt;=$B$3,0,INDEX(H$13:H65,$A66-$B$3,1))</f>
        <v>0</v>
      </c>
      <c r="D66" s="39">
        <f ca="1">'(s,Q)'!D65</f>
        <v>92</v>
      </c>
      <c r="E66" s="40">
        <f t="shared" ca="1" si="1"/>
        <v>193</v>
      </c>
      <c r="F66" s="40">
        <f ca="1">IF(A66+$B$3&lt;=MAX(A:A),E66+IF($B$3&gt;1,SUM(C67:INDEX(C67:C$116,$B$3-1,1)),0),E66)</f>
        <v>570</v>
      </c>
      <c r="G66" s="51" t="str">
        <f t="shared" si="6"/>
        <v>X</v>
      </c>
      <c r="H66" s="39">
        <f t="shared" ca="1" si="2"/>
        <v>218</v>
      </c>
    </row>
    <row r="67" spans="1:8" x14ac:dyDescent="0.3">
      <c r="A67" s="39">
        <v>55</v>
      </c>
      <c r="B67" s="40">
        <f t="shared" ca="1" si="5"/>
        <v>193</v>
      </c>
      <c r="C67" s="39" cm="1">
        <f t="array" aca="1" ref="C67" ca="1">IF(A67&lt;=$B$3,0,INDEX(H$13:H66,$A67-$B$3,1))</f>
        <v>172</v>
      </c>
      <c r="D67" s="39">
        <f ca="1">'(s,Q)'!D66</f>
        <v>110</v>
      </c>
      <c r="E67" s="40">
        <f t="shared" ca="1" si="1"/>
        <v>255</v>
      </c>
      <c r="F67" s="40">
        <f ca="1">IF(A67+$B$3&lt;=MAX(A:A),E67+IF($B$3&gt;1,SUM(C68:INDEX(C68:C$116,$B$3-1,1)),0),E67)</f>
        <v>678</v>
      </c>
      <c r="G67" s="51" t="str">
        <f t="shared" si="6"/>
        <v/>
      </c>
      <c r="H67" s="39">
        <f t="shared" ca="1" si="2"/>
        <v>0</v>
      </c>
    </row>
    <row r="68" spans="1:8" x14ac:dyDescent="0.3">
      <c r="A68" s="39">
        <v>56</v>
      </c>
      <c r="B68" s="40">
        <f t="shared" ca="1" si="5"/>
        <v>255</v>
      </c>
      <c r="C68" s="39" cm="1">
        <f t="array" aca="1" ref="C68" ca="1">IF(A68&lt;=$B$3,0,INDEX(H$13:H67,$A68-$B$3,1))</f>
        <v>0</v>
      </c>
      <c r="D68" s="39">
        <f ca="1">'(s,Q)'!D67</f>
        <v>120</v>
      </c>
      <c r="E68" s="40">
        <f t="shared" ca="1" si="1"/>
        <v>135</v>
      </c>
      <c r="F68" s="40">
        <f ca="1">IF(A68+$B$3&lt;=MAX(A:A),E68+IF($B$3&gt;1,SUM(C69:INDEX(C69:C$116,$B$3-1,1)),0),E68)</f>
        <v>558</v>
      </c>
      <c r="G68" s="51" t="str">
        <f t="shared" si="6"/>
        <v>X</v>
      </c>
      <c r="H68" s="39">
        <f t="shared" ca="1" si="2"/>
        <v>230</v>
      </c>
    </row>
    <row r="69" spans="1:8" x14ac:dyDescent="0.3">
      <c r="A69" s="39">
        <v>57</v>
      </c>
      <c r="B69" s="40">
        <f t="shared" ca="1" si="5"/>
        <v>135</v>
      </c>
      <c r="C69" s="39" cm="1">
        <f t="array" aca="1" ref="C69" ca="1">IF(A69&lt;=$B$3,0,INDEX(H$13:H68,$A69-$B$3,1))</f>
        <v>205</v>
      </c>
      <c r="D69" s="39">
        <f ca="1">'(s,Q)'!D68</f>
        <v>87</v>
      </c>
      <c r="E69" s="40">
        <f t="shared" ca="1" si="1"/>
        <v>253</v>
      </c>
      <c r="F69" s="40">
        <f ca="1">IF(A69+$B$3&lt;=MAX(A:A),E69+IF($B$3&gt;1,SUM(C70:INDEX(C70:C$116,$B$3-1,1)),0),E69)</f>
        <v>701</v>
      </c>
      <c r="G69" s="51" t="str">
        <f t="shared" si="6"/>
        <v/>
      </c>
      <c r="H69" s="39">
        <f t="shared" ca="1" si="2"/>
        <v>0</v>
      </c>
    </row>
    <row r="70" spans="1:8" x14ac:dyDescent="0.3">
      <c r="A70" s="39">
        <v>58</v>
      </c>
      <c r="B70" s="40">
        <f t="shared" ca="1" si="5"/>
        <v>253</v>
      </c>
      <c r="C70" s="39" cm="1">
        <f t="array" aca="1" ref="C70" ca="1">IF(A70&lt;=$B$3,0,INDEX(H$13:H69,$A70-$B$3,1))</f>
        <v>0</v>
      </c>
      <c r="D70" s="39">
        <f ca="1">'(s,Q)'!D69</f>
        <v>137</v>
      </c>
      <c r="E70" s="40">
        <f t="shared" ca="1" si="1"/>
        <v>116</v>
      </c>
      <c r="F70" s="40">
        <f ca="1">IF(A70+$B$3&lt;=MAX(A:A),E70+IF($B$3&gt;1,SUM(C71:INDEX(C71:C$116,$B$3-1,1)),0),E70)</f>
        <v>564</v>
      </c>
      <c r="G70" s="51" t="str">
        <f t="shared" si="6"/>
        <v>X</v>
      </c>
      <c r="H70" s="39">
        <f t="shared" ca="1" si="2"/>
        <v>224</v>
      </c>
    </row>
    <row r="71" spans="1:8" x14ac:dyDescent="0.3">
      <c r="A71" s="39">
        <v>59</v>
      </c>
      <c r="B71" s="40">
        <f t="shared" ca="1" si="5"/>
        <v>116</v>
      </c>
      <c r="C71" s="39" cm="1">
        <f t="array" aca="1" ref="C71" ca="1">IF(A71&lt;=$B$3,0,INDEX(H$13:H70,$A71-$B$3,1))</f>
        <v>218</v>
      </c>
      <c r="D71" s="39">
        <f ca="1">'(s,Q)'!D70</f>
        <v>107</v>
      </c>
      <c r="E71" s="40">
        <f t="shared" ca="1" si="1"/>
        <v>227</v>
      </c>
      <c r="F71" s="40">
        <f ca="1">IF(A71+$B$3&lt;=MAX(A:A),E71+IF($B$3&gt;1,SUM(C72:INDEX(C72:C$116,$B$3-1,1)),0),E71)</f>
        <v>681</v>
      </c>
      <c r="G71" s="51" t="str">
        <f t="shared" si="6"/>
        <v/>
      </c>
      <c r="H71" s="39">
        <f t="shared" ca="1" si="2"/>
        <v>0</v>
      </c>
    </row>
    <row r="72" spans="1:8" x14ac:dyDescent="0.3">
      <c r="A72" s="39">
        <v>60</v>
      </c>
      <c r="B72" s="40">
        <f t="shared" ca="1" si="5"/>
        <v>227</v>
      </c>
      <c r="C72" s="39" cm="1">
        <f t="array" aca="1" ref="C72" ca="1">IF(A72&lt;=$B$3,0,INDEX(H$13:H71,$A72-$B$3,1))</f>
        <v>0</v>
      </c>
      <c r="D72" s="39">
        <f ca="1">'(s,Q)'!D71</f>
        <v>114</v>
      </c>
      <c r="E72" s="40">
        <f t="shared" ca="1" si="1"/>
        <v>113</v>
      </c>
      <c r="F72" s="40">
        <f ca="1">IF(A72+$B$3&lt;=MAX(A:A),E72+IF($B$3&gt;1,SUM(C73:INDEX(C73:C$116,$B$3-1,1)),0),E72)</f>
        <v>567</v>
      </c>
      <c r="G72" s="51" t="str">
        <f t="shared" si="6"/>
        <v>X</v>
      </c>
      <c r="H72" s="39">
        <f t="shared" ca="1" si="2"/>
        <v>221</v>
      </c>
    </row>
    <row r="73" spans="1:8" x14ac:dyDescent="0.3">
      <c r="A73" s="39">
        <v>61</v>
      </c>
      <c r="B73" s="40">
        <f t="shared" ca="1" si="5"/>
        <v>113</v>
      </c>
      <c r="C73" s="39" cm="1">
        <f t="array" aca="1" ref="C73" ca="1">IF(A73&lt;=$B$3,0,INDEX(H$13:H72,$A73-$B$3,1))</f>
        <v>230</v>
      </c>
      <c r="D73" s="39">
        <f ca="1">'(s,Q)'!D72</f>
        <v>104</v>
      </c>
      <c r="E73" s="40">
        <f t="shared" ca="1" si="1"/>
        <v>239</v>
      </c>
      <c r="F73" s="40">
        <f ca="1">IF(A73+$B$3&lt;=MAX(A:A),E73+IF($B$3&gt;1,SUM(C74:INDEX(C74:C$116,$B$3-1,1)),0),E73)</f>
        <v>684</v>
      </c>
      <c r="G73" s="51" t="str">
        <f t="shared" si="6"/>
        <v/>
      </c>
      <c r="H73" s="39">
        <f t="shared" ca="1" si="2"/>
        <v>0</v>
      </c>
    </row>
    <row r="74" spans="1:8" x14ac:dyDescent="0.3">
      <c r="A74" s="39">
        <v>62</v>
      </c>
      <c r="B74" s="40">
        <f t="shared" ca="1" si="5"/>
        <v>239</v>
      </c>
      <c r="C74" s="39" cm="1">
        <f t="array" aca="1" ref="C74" ca="1">IF(A74&lt;=$B$3,0,INDEX(H$13:H73,$A74-$B$3,1))</f>
        <v>0</v>
      </c>
      <c r="D74" s="39">
        <f ca="1">'(s,Q)'!D73</f>
        <v>104</v>
      </c>
      <c r="E74" s="40">
        <f t="shared" ca="1" si="1"/>
        <v>135</v>
      </c>
      <c r="F74" s="40">
        <f ca="1">IF(A74+$B$3&lt;=MAX(A:A),E74+IF($B$3&gt;1,SUM(C75:INDEX(C75:C$116,$B$3-1,1)),0),E74)</f>
        <v>580</v>
      </c>
      <c r="G74" s="51" t="str">
        <f t="shared" si="6"/>
        <v>X</v>
      </c>
      <c r="H74" s="39">
        <f t="shared" ca="1" si="2"/>
        <v>208</v>
      </c>
    </row>
    <row r="75" spans="1:8" x14ac:dyDescent="0.3">
      <c r="A75" s="39">
        <v>63</v>
      </c>
      <c r="B75" s="40">
        <f t="shared" ca="1" si="5"/>
        <v>135</v>
      </c>
      <c r="C75" s="39" cm="1">
        <f t="array" aca="1" ref="C75" ca="1">IF(A75&lt;=$B$3,0,INDEX(H$13:H74,$A75-$B$3,1))</f>
        <v>224</v>
      </c>
      <c r="D75" s="39">
        <f ca="1">'(s,Q)'!D74</f>
        <v>88</v>
      </c>
      <c r="E75" s="40">
        <f t="shared" ca="1" si="1"/>
        <v>271</v>
      </c>
      <c r="F75" s="40">
        <f ca="1">IF(A75+$B$3&lt;=MAX(A:A),E75+IF($B$3&gt;1,SUM(C76:INDEX(C76:C$116,$B$3-1,1)),0),E75)</f>
        <v>700</v>
      </c>
      <c r="G75" s="51" t="str">
        <f t="shared" si="6"/>
        <v/>
      </c>
      <c r="H75" s="39">
        <f t="shared" ca="1" si="2"/>
        <v>0</v>
      </c>
    </row>
    <row r="76" spans="1:8" x14ac:dyDescent="0.3">
      <c r="A76" s="39">
        <v>64</v>
      </c>
      <c r="B76" s="40">
        <f t="shared" ca="1" si="5"/>
        <v>271</v>
      </c>
      <c r="C76" s="39" cm="1">
        <f t="array" aca="1" ref="C76" ca="1">IF(A76&lt;=$B$3,0,INDEX(H$13:H75,$A76-$B$3,1))</f>
        <v>0</v>
      </c>
      <c r="D76" s="39">
        <f ca="1">'(s,Q)'!D75</f>
        <v>136</v>
      </c>
      <c r="E76" s="40">
        <f t="shared" ca="1" si="1"/>
        <v>135</v>
      </c>
      <c r="F76" s="40">
        <f ca="1">IF(A76+$B$3&lt;=MAX(A:A),E76+IF($B$3&gt;1,SUM(C77:INDEX(C77:C$116,$B$3-1,1)),0),E76)</f>
        <v>564</v>
      </c>
      <c r="G76" s="51" t="str">
        <f t="shared" si="6"/>
        <v>X</v>
      </c>
      <c r="H76" s="39">
        <f t="shared" ca="1" si="2"/>
        <v>224</v>
      </c>
    </row>
    <row r="77" spans="1:8" x14ac:dyDescent="0.3">
      <c r="A77" s="39">
        <v>65</v>
      </c>
      <c r="B77" s="40">
        <f t="shared" ca="1" si="5"/>
        <v>135</v>
      </c>
      <c r="C77" s="39" cm="1">
        <f t="array" aca="1" ref="C77" ca="1">IF(A77&lt;=$B$3,0,INDEX(H$13:H76,$A77-$B$3,1))</f>
        <v>221</v>
      </c>
      <c r="D77" s="39">
        <f ca="1">'(s,Q)'!D76</f>
        <v>110</v>
      </c>
      <c r="E77" s="40">
        <f t="shared" ca="1" si="1"/>
        <v>246</v>
      </c>
      <c r="F77" s="40">
        <f ca="1">IF(A77+$B$3&lt;=MAX(A:A),E77+IF($B$3&gt;1,SUM(C78:INDEX(C78:C$116,$B$3-1,1)),0),E77)</f>
        <v>678</v>
      </c>
      <c r="G77" s="51" t="str">
        <f t="shared" ref="G77:G108" si="7">IF(MOD(A77,$B$4)=0,"X","")</f>
        <v/>
      </c>
      <c r="H77" s="39">
        <f t="shared" ca="1" si="2"/>
        <v>0</v>
      </c>
    </row>
    <row r="78" spans="1:8" x14ac:dyDescent="0.3">
      <c r="A78" s="39">
        <v>66</v>
      </c>
      <c r="B78" s="40">
        <f t="shared" ca="1" si="5"/>
        <v>246</v>
      </c>
      <c r="C78" s="39" cm="1">
        <f t="array" aca="1" ref="C78" ca="1">IF(A78&lt;=$B$3,0,INDEX(H$13:H77,$A78-$B$3,1))</f>
        <v>0</v>
      </c>
      <c r="D78" s="39">
        <f ca="1">'(s,Q)'!D77</f>
        <v>140</v>
      </c>
      <c r="E78" s="40">
        <f t="shared" ref="E78:E114" ca="1" si="8">B78+C78-D78</f>
        <v>106</v>
      </c>
      <c r="F78" s="40">
        <f ca="1">IF(A78+$B$3&lt;=MAX(A:A),E78+IF($B$3&gt;1,SUM(C79:INDEX(C79:C$116,$B$3-1,1)),0),E78)</f>
        <v>538</v>
      </c>
      <c r="G78" s="51" t="str">
        <f t="shared" si="7"/>
        <v>X</v>
      </c>
      <c r="H78" s="39">
        <f t="shared" ref="H78:H116" ca="1" si="9">IF(AND(F78&lt;=$B$8,G78="X",A78+$B$3&lt;=MAX(A:A)),$B$8-F78,0)</f>
        <v>250</v>
      </c>
    </row>
    <row r="79" spans="1:8" x14ac:dyDescent="0.3">
      <c r="A79" s="39">
        <v>67</v>
      </c>
      <c r="B79" s="40">
        <f t="shared" ca="1" si="5"/>
        <v>106</v>
      </c>
      <c r="C79" s="39" cm="1">
        <f t="array" aca="1" ref="C79" ca="1">IF(A79&lt;=$B$3,0,INDEX(H$13:H78,$A79-$B$3,1))</f>
        <v>208</v>
      </c>
      <c r="D79" s="39">
        <f ca="1">'(s,Q)'!D78</f>
        <v>103</v>
      </c>
      <c r="E79" s="40">
        <f t="shared" ca="1" si="8"/>
        <v>211</v>
      </c>
      <c r="F79" s="40">
        <f ca="1">IF(A79+$B$3&lt;=MAX(A:A),E79+IF($B$3&gt;1,SUM(C80:INDEX(C80:C$116,$B$3-1,1)),0),E79)</f>
        <v>685</v>
      </c>
      <c r="G79" s="51" t="str">
        <f t="shared" si="7"/>
        <v/>
      </c>
      <c r="H79" s="39">
        <f t="shared" ca="1" si="9"/>
        <v>0</v>
      </c>
    </row>
    <row r="80" spans="1:8" x14ac:dyDescent="0.3">
      <c r="A80" s="39">
        <v>68</v>
      </c>
      <c r="B80" s="40">
        <f t="shared" ca="1" si="5"/>
        <v>211</v>
      </c>
      <c r="C80" s="39" cm="1">
        <f t="array" aca="1" ref="C80" ca="1">IF(A80&lt;=$B$3,0,INDEX(H$13:H79,$A80-$B$3,1))</f>
        <v>0</v>
      </c>
      <c r="D80" s="39">
        <f ca="1">'(s,Q)'!D79</f>
        <v>117</v>
      </c>
      <c r="E80" s="40">
        <f t="shared" ca="1" si="8"/>
        <v>94</v>
      </c>
      <c r="F80" s="40">
        <f ca="1">IF(A80+$B$3&lt;=MAX(A:A),E80+IF($B$3&gt;1,SUM(C81:INDEX(C81:C$116,$B$3-1,1)),0),E80)</f>
        <v>568</v>
      </c>
      <c r="G80" s="51" t="str">
        <f t="shared" si="7"/>
        <v>X</v>
      </c>
      <c r="H80" s="39">
        <f t="shared" ca="1" si="9"/>
        <v>220</v>
      </c>
    </row>
    <row r="81" spans="1:8" x14ac:dyDescent="0.3">
      <c r="A81" s="39">
        <v>69</v>
      </c>
      <c r="B81" s="40">
        <f t="shared" ref="B81:B114" ca="1" si="10">E80</f>
        <v>94</v>
      </c>
      <c r="C81" s="39" cm="1">
        <f t="array" aca="1" ref="C81" ca="1">IF(A81&lt;=$B$3,0,INDEX(H$13:H80,$A81-$B$3,1))</f>
        <v>224</v>
      </c>
      <c r="D81" s="39">
        <f ca="1">'(s,Q)'!D80</f>
        <v>154</v>
      </c>
      <c r="E81" s="40">
        <f t="shared" ca="1" si="8"/>
        <v>164</v>
      </c>
      <c r="F81" s="40">
        <f ca="1">IF(A81+$B$3&lt;=MAX(A:A),E81+IF($B$3&gt;1,SUM(C82:INDEX(C82:C$116,$B$3-1,1)),0),E81)</f>
        <v>634</v>
      </c>
      <c r="G81" s="51" t="str">
        <f t="shared" si="7"/>
        <v/>
      </c>
      <c r="H81" s="39">
        <f t="shared" ca="1" si="9"/>
        <v>0</v>
      </c>
    </row>
    <row r="82" spans="1:8" x14ac:dyDescent="0.3">
      <c r="A82" s="39">
        <v>70</v>
      </c>
      <c r="B82" s="40">
        <f t="shared" ca="1" si="10"/>
        <v>164</v>
      </c>
      <c r="C82" s="39" cm="1">
        <f t="array" aca="1" ref="C82" ca="1">IF(A82&lt;=$B$3,0,INDEX(H$13:H81,$A82-$B$3,1))</f>
        <v>0</v>
      </c>
      <c r="D82" s="39">
        <f ca="1">'(s,Q)'!D81</f>
        <v>108</v>
      </c>
      <c r="E82" s="40">
        <f t="shared" ca="1" si="8"/>
        <v>56</v>
      </c>
      <c r="F82" s="40">
        <f ca="1">IF(A82+$B$3&lt;=MAX(A:A),E82+IF($B$3&gt;1,SUM(C83:INDEX(C83:C$116,$B$3-1,1)),0),E82)</f>
        <v>526</v>
      </c>
      <c r="G82" s="51" t="str">
        <f t="shared" si="7"/>
        <v>X</v>
      </c>
      <c r="H82" s="39">
        <f t="shared" ca="1" si="9"/>
        <v>262</v>
      </c>
    </row>
    <row r="83" spans="1:8" x14ac:dyDescent="0.3">
      <c r="A83" s="39">
        <v>71</v>
      </c>
      <c r="B83" s="40">
        <f t="shared" ca="1" si="10"/>
        <v>56</v>
      </c>
      <c r="C83" s="39" cm="1">
        <f t="array" aca="1" ref="C83" ca="1">IF(A83&lt;=$B$3,0,INDEX(H$13:H82,$A83-$B$3,1))</f>
        <v>250</v>
      </c>
      <c r="D83" s="39">
        <f ca="1">'(s,Q)'!D82</f>
        <v>101</v>
      </c>
      <c r="E83" s="40">
        <f t="shared" ca="1" si="8"/>
        <v>205</v>
      </c>
      <c r="F83" s="40">
        <f ca="1">IF(A83+$B$3&lt;=MAX(A:A),E83+IF($B$3&gt;1,SUM(C84:INDEX(C84:C$116,$B$3-1,1)),0),E83)</f>
        <v>687</v>
      </c>
      <c r="G83" s="51" t="str">
        <f t="shared" si="7"/>
        <v/>
      </c>
      <c r="H83" s="39">
        <f t="shared" ca="1" si="9"/>
        <v>0</v>
      </c>
    </row>
    <row r="84" spans="1:8" x14ac:dyDescent="0.3">
      <c r="A84" s="39">
        <v>72</v>
      </c>
      <c r="B84" s="40">
        <f t="shared" ca="1" si="10"/>
        <v>205</v>
      </c>
      <c r="C84" s="39" cm="1">
        <f t="array" aca="1" ref="C84" ca="1">IF(A84&lt;=$B$3,0,INDEX(H$13:H83,$A84-$B$3,1))</f>
        <v>0</v>
      </c>
      <c r="D84" s="39">
        <f ca="1">'(s,Q)'!D83</f>
        <v>108</v>
      </c>
      <c r="E84" s="40">
        <f t="shared" ca="1" si="8"/>
        <v>97</v>
      </c>
      <c r="F84" s="40">
        <f ca="1">IF(A84+$B$3&lt;=MAX(A:A),E84+IF($B$3&gt;1,SUM(C85:INDEX(C85:C$116,$B$3-1,1)),0),E84)</f>
        <v>579</v>
      </c>
      <c r="G84" s="51" t="str">
        <f t="shared" si="7"/>
        <v>X</v>
      </c>
      <c r="H84" s="39">
        <f t="shared" ca="1" si="9"/>
        <v>209</v>
      </c>
    </row>
    <row r="85" spans="1:8" x14ac:dyDescent="0.3">
      <c r="A85" s="39">
        <v>73</v>
      </c>
      <c r="B85" s="40">
        <f t="shared" ca="1" si="10"/>
        <v>97</v>
      </c>
      <c r="C85" s="39" cm="1">
        <f t="array" aca="1" ref="C85" ca="1">IF(A85&lt;=$B$3,0,INDEX(H$13:H84,$A85-$B$3,1))</f>
        <v>220</v>
      </c>
      <c r="D85" s="39">
        <f ca="1">'(s,Q)'!D84</f>
        <v>97</v>
      </c>
      <c r="E85" s="40">
        <f t="shared" ca="1" si="8"/>
        <v>220</v>
      </c>
      <c r="F85" s="40">
        <f ca="1">IF(A85+$B$3&lt;=MAX(A:A),E85+IF($B$3&gt;1,SUM(C86:INDEX(C86:C$116,$B$3-1,1)),0),E85)</f>
        <v>691</v>
      </c>
      <c r="G85" s="51" t="str">
        <f t="shared" si="7"/>
        <v/>
      </c>
      <c r="H85" s="39">
        <f t="shared" ca="1" si="9"/>
        <v>0</v>
      </c>
    </row>
    <row r="86" spans="1:8" x14ac:dyDescent="0.3">
      <c r="A86" s="39">
        <v>74</v>
      </c>
      <c r="B86" s="40">
        <f t="shared" ca="1" si="10"/>
        <v>220</v>
      </c>
      <c r="C86" s="39" cm="1">
        <f t="array" aca="1" ref="C86" ca="1">IF(A86&lt;=$B$3,0,INDEX(H$13:H85,$A86-$B$3,1))</f>
        <v>0</v>
      </c>
      <c r="D86" s="39">
        <f ca="1">'(s,Q)'!D85</f>
        <v>114</v>
      </c>
      <c r="E86" s="40">
        <f t="shared" ca="1" si="8"/>
        <v>106</v>
      </c>
      <c r="F86" s="40">
        <f ca="1">IF(A86+$B$3&lt;=MAX(A:A),E86+IF($B$3&gt;1,SUM(C87:INDEX(C87:C$116,$B$3-1,1)),0),E86)</f>
        <v>577</v>
      </c>
      <c r="G86" s="51" t="str">
        <f t="shared" si="7"/>
        <v>X</v>
      </c>
      <c r="H86" s="39">
        <f t="shared" ca="1" si="9"/>
        <v>211</v>
      </c>
    </row>
    <row r="87" spans="1:8" x14ac:dyDescent="0.3">
      <c r="A87" s="39">
        <v>75</v>
      </c>
      <c r="B87" s="40">
        <f t="shared" ca="1" si="10"/>
        <v>106</v>
      </c>
      <c r="C87" s="39" cm="1">
        <f t="array" aca="1" ref="C87" ca="1">IF(A87&lt;=$B$3,0,INDEX(H$13:H86,$A87-$B$3,1))</f>
        <v>262</v>
      </c>
      <c r="D87" s="39">
        <f ca="1">'(s,Q)'!D86</f>
        <v>112</v>
      </c>
      <c r="E87" s="40">
        <f t="shared" ca="1" si="8"/>
        <v>256</v>
      </c>
      <c r="F87" s="40">
        <f ca="1">IF(A87+$B$3&lt;=MAX(A:A),E87+IF($B$3&gt;1,SUM(C88:INDEX(C88:C$116,$B$3-1,1)),0),E87)</f>
        <v>676</v>
      </c>
      <c r="G87" s="51" t="str">
        <f t="shared" si="7"/>
        <v/>
      </c>
      <c r="H87" s="39">
        <f t="shared" ca="1" si="9"/>
        <v>0</v>
      </c>
    </row>
    <row r="88" spans="1:8" x14ac:dyDescent="0.3">
      <c r="A88" s="39">
        <v>76</v>
      </c>
      <c r="B88" s="40">
        <f t="shared" ca="1" si="10"/>
        <v>256</v>
      </c>
      <c r="C88" s="39" cm="1">
        <f t="array" aca="1" ref="C88" ca="1">IF(A88&lt;=$B$3,0,INDEX(H$13:H87,$A88-$B$3,1))</f>
        <v>0</v>
      </c>
      <c r="D88" s="39">
        <f ca="1">'(s,Q)'!D87</f>
        <v>110</v>
      </c>
      <c r="E88" s="40">
        <f t="shared" ca="1" si="8"/>
        <v>146</v>
      </c>
      <c r="F88" s="40">
        <f ca="1">IF(A88+$B$3&lt;=MAX(A:A),E88+IF($B$3&gt;1,SUM(C89:INDEX(C89:C$116,$B$3-1,1)),0),E88)</f>
        <v>566</v>
      </c>
      <c r="G88" s="51" t="str">
        <f t="shared" si="7"/>
        <v>X</v>
      </c>
      <c r="H88" s="39">
        <f t="shared" ca="1" si="9"/>
        <v>222</v>
      </c>
    </row>
    <row r="89" spans="1:8" x14ac:dyDescent="0.3">
      <c r="A89" s="39">
        <v>77</v>
      </c>
      <c r="B89" s="40">
        <f t="shared" ca="1" si="10"/>
        <v>146</v>
      </c>
      <c r="C89" s="39" cm="1">
        <f t="array" aca="1" ref="C89" ca="1">IF(A89&lt;=$B$3,0,INDEX(H$13:H88,$A89-$B$3,1))</f>
        <v>209</v>
      </c>
      <c r="D89" s="39">
        <f ca="1">'(s,Q)'!D88</f>
        <v>87</v>
      </c>
      <c r="E89" s="40">
        <f t="shared" ca="1" si="8"/>
        <v>268</v>
      </c>
      <c r="F89" s="40">
        <f ca="1">IF(A89+$B$3&lt;=MAX(A:A),E89+IF($B$3&gt;1,SUM(C90:INDEX(C90:C$116,$B$3-1,1)),0),E89)</f>
        <v>701</v>
      </c>
      <c r="G89" s="51" t="str">
        <f t="shared" si="7"/>
        <v/>
      </c>
      <c r="H89" s="39">
        <f t="shared" ca="1" si="9"/>
        <v>0</v>
      </c>
    </row>
    <row r="90" spans="1:8" x14ac:dyDescent="0.3">
      <c r="A90" s="39">
        <v>78</v>
      </c>
      <c r="B90" s="40">
        <f t="shared" ca="1" si="10"/>
        <v>268</v>
      </c>
      <c r="C90" s="39" cm="1">
        <f t="array" aca="1" ref="C90" ca="1">IF(A90&lt;=$B$3,0,INDEX(H$13:H89,$A90-$B$3,1))</f>
        <v>0</v>
      </c>
      <c r="D90" s="39">
        <f ca="1">'(s,Q)'!D89</f>
        <v>87</v>
      </c>
      <c r="E90" s="40">
        <f t="shared" ca="1" si="8"/>
        <v>181</v>
      </c>
      <c r="F90" s="40">
        <f ca="1">IF(A90+$B$3&lt;=MAX(A:A),E90+IF($B$3&gt;1,SUM(C91:INDEX(C91:C$116,$B$3-1,1)),0),E90)</f>
        <v>614</v>
      </c>
      <c r="G90" s="51" t="str">
        <f t="shared" si="7"/>
        <v>X</v>
      </c>
      <c r="H90" s="39">
        <f t="shared" ca="1" si="9"/>
        <v>174</v>
      </c>
    </row>
    <row r="91" spans="1:8" x14ac:dyDescent="0.3">
      <c r="A91" s="39">
        <v>79</v>
      </c>
      <c r="B91" s="40">
        <f t="shared" ca="1" si="10"/>
        <v>181</v>
      </c>
      <c r="C91" s="39" cm="1">
        <f t="array" aca="1" ref="C91" ca="1">IF(A91&lt;=$B$3,0,INDEX(H$13:H90,$A91-$B$3,1))</f>
        <v>211</v>
      </c>
      <c r="D91" s="39">
        <f ca="1">'(s,Q)'!D90</f>
        <v>125</v>
      </c>
      <c r="E91" s="40">
        <f t="shared" ca="1" si="8"/>
        <v>267</v>
      </c>
      <c r="F91" s="40">
        <f ca="1">IF(A91+$B$3&lt;=MAX(A:A),E91+IF($B$3&gt;1,SUM(C92:INDEX(C92:C$116,$B$3-1,1)),0),E91)</f>
        <v>663</v>
      </c>
      <c r="G91" s="51" t="str">
        <f t="shared" si="7"/>
        <v/>
      </c>
      <c r="H91" s="39">
        <f t="shared" ca="1" si="9"/>
        <v>0</v>
      </c>
    </row>
    <row r="92" spans="1:8" x14ac:dyDescent="0.3">
      <c r="A92" s="39">
        <v>80</v>
      </c>
      <c r="B92" s="40">
        <f t="shared" ca="1" si="10"/>
        <v>267</v>
      </c>
      <c r="C92" s="39" cm="1">
        <f t="array" aca="1" ref="C92" ca="1">IF(A92&lt;=$B$3,0,INDEX(H$13:H91,$A92-$B$3,1))</f>
        <v>0</v>
      </c>
      <c r="D92" s="39">
        <f ca="1">'(s,Q)'!D91</f>
        <v>76</v>
      </c>
      <c r="E92" s="40">
        <f t="shared" ca="1" si="8"/>
        <v>191</v>
      </c>
      <c r="F92" s="40">
        <f ca="1">IF(A92+$B$3&lt;=MAX(A:A),E92+IF($B$3&gt;1,SUM(C93:INDEX(C93:C$116,$B$3-1,1)),0),E92)</f>
        <v>587</v>
      </c>
      <c r="G92" s="51" t="str">
        <f t="shared" si="7"/>
        <v>X</v>
      </c>
      <c r="H92" s="39">
        <f t="shared" ca="1" si="9"/>
        <v>201</v>
      </c>
    </row>
    <row r="93" spans="1:8" x14ac:dyDescent="0.3">
      <c r="A93" s="39">
        <v>81</v>
      </c>
      <c r="B93" s="40">
        <f t="shared" ca="1" si="10"/>
        <v>191</v>
      </c>
      <c r="C93" s="39" cm="1">
        <f t="array" aca="1" ref="C93" ca="1">IF(A93&lt;=$B$3,0,INDEX(H$13:H92,$A93-$B$3,1))</f>
        <v>222</v>
      </c>
      <c r="D93" s="39">
        <f ca="1">'(s,Q)'!D92</f>
        <v>124</v>
      </c>
      <c r="E93" s="40">
        <f t="shared" ca="1" si="8"/>
        <v>289</v>
      </c>
      <c r="F93" s="40">
        <f ca="1">IF(A93+$B$3&lt;=MAX(A:A),E93+IF($B$3&gt;1,SUM(C94:INDEX(C94:C$116,$B$3-1,1)),0),E93)</f>
        <v>664</v>
      </c>
      <c r="G93" s="51" t="str">
        <f t="shared" si="7"/>
        <v/>
      </c>
      <c r="H93" s="39">
        <f t="shared" ca="1" si="9"/>
        <v>0</v>
      </c>
    </row>
    <row r="94" spans="1:8" x14ac:dyDescent="0.3">
      <c r="A94" s="39">
        <v>82</v>
      </c>
      <c r="B94" s="40">
        <f t="shared" ca="1" si="10"/>
        <v>289</v>
      </c>
      <c r="C94" s="39" cm="1">
        <f t="array" aca="1" ref="C94" ca="1">IF(A94&lt;=$B$3,0,INDEX(H$13:H93,$A94-$B$3,1))</f>
        <v>0</v>
      </c>
      <c r="D94" s="39">
        <f ca="1">'(s,Q)'!D93</f>
        <v>122</v>
      </c>
      <c r="E94" s="40">
        <f t="shared" ca="1" si="8"/>
        <v>167</v>
      </c>
      <c r="F94" s="40">
        <f ca="1">IF(A94+$B$3&lt;=MAX(A:A),E94+IF($B$3&gt;1,SUM(C95:INDEX(C95:C$116,$B$3-1,1)),0),E94)</f>
        <v>542</v>
      </c>
      <c r="G94" s="51" t="str">
        <f t="shared" si="7"/>
        <v>X</v>
      </c>
      <c r="H94" s="39">
        <f t="shared" ca="1" si="9"/>
        <v>246</v>
      </c>
    </row>
    <row r="95" spans="1:8" x14ac:dyDescent="0.3">
      <c r="A95" s="39">
        <v>83</v>
      </c>
      <c r="B95" s="40">
        <f t="shared" ca="1" si="10"/>
        <v>167</v>
      </c>
      <c r="C95" s="39" cm="1">
        <f t="array" aca="1" ref="C95" ca="1">IF(A95&lt;=$B$3,0,INDEX(H$13:H94,$A95-$B$3,1))</f>
        <v>174</v>
      </c>
      <c r="D95" s="39">
        <f ca="1">'(s,Q)'!D94</f>
        <v>105</v>
      </c>
      <c r="E95" s="40">
        <f t="shared" ca="1" si="8"/>
        <v>236</v>
      </c>
      <c r="F95" s="40">
        <f ca="1">IF(A95+$B$3&lt;=MAX(A:A),E95+IF($B$3&gt;1,SUM(C96:INDEX(C96:C$116,$B$3-1,1)),0),E95)</f>
        <v>683</v>
      </c>
      <c r="G95" s="51" t="str">
        <f t="shared" si="7"/>
        <v/>
      </c>
      <c r="H95" s="39">
        <f t="shared" ca="1" si="9"/>
        <v>0</v>
      </c>
    </row>
    <row r="96" spans="1:8" x14ac:dyDescent="0.3">
      <c r="A96" s="39">
        <v>84</v>
      </c>
      <c r="B96" s="40">
        <f t="shared" ca="1" si="10"/>
        <v>236</v>
      </c>
      <c r="C96" s="39" cm="1">
        <f t="array" aca="1" ref="C96" ca="1">IF(A96&lt;=$B$3,0,INDEX(H$13:H95,$A96-$B$3,1))</f>
        <v>0</v>
      </c>
      <c r="D96" s="39">
        <f ca="1">'(s,Q)'!D95</f>
        <v>95</v>
      </c>
      <c r="E96" s="40">
        <f t="shared" ca="1" si="8"/>
        <v>141</v>
      </c>
      <c r="F96" s="40">
        <f ca="1">IF(A96+$B$3&lt;=MAX(A:A),E96+IF($B$3&gt;1,SUM(C97:INDEX(C97:C$116,$B$3-1,1)),0),E96)</f>
        <v>588</v>
      </c>
      <c r="G96" s="51" t="str">
        <f t="shared" si="7"/>
        <v>X</v>
      </c>
      <c r="H96" s="39">
        <f t="shared" ca="1" si="9"/>
        <v>200</v>
      </c>
    </row>
    <row r="97" spans="1:8" x14ac:dyDescent="0.3">
      <c r="A97" s="39">
        <v>85</v>
      </c>
      <c r="B97" s="40">
        <f t="shared" ca="1" si="10"/>
        <v>141</v>
      </c>
      <c r="C97" s="39" cm="1">
        <f t="array" aca="1" ref="C97" ca="1">IF(A97&lt;=$B$3,0,INDEX(H$13:H96,$A97-$B$3,1))</f>
        <v>201</v>
      </c>
      <c r="D97" s="39">
        <f ca="1">'(s,Q)'!D96</f>
        <v>99</v>
      </c>
      <c r="E97" s="40">
        <f t="shared" ca="1" si="8"/>
        <v>243</v>
      </c>
      <c r="F97" s="40">
        <f ca="1">IF(A97+$B$3&lt;=MAX(A:A),E97+IF($B$3&gt;1,SUM(C98:INDEX(C98:C$116,$B$3-1,1)),0),E97)</f>
        <v>689</v>
      </c>
      <c r="G97" s="51" t="str">
        <f t="shared" si="7"/>
        <v/>
      </c>
      <c r="H97" s="39">
        <f t="shared" ca="1" si="9"/>
        <v>0</v>
      </c>
    </row>
    <row r="98" spans="1:8" x14ac:dyDescent="0.3">
      <c r="A98" s="39">
        <v>86</v>
      </c>
      <c r="B98" s="40">
        <f t="shared" ca="1" si="10"/>
        <v>243</v>
      </c>
      <c r="C98" s="39" cm="1">
        <f t="array" aca="1" ref="C98" ca="1">IF(A98&lt;=$B$3,0,INDEX(H$13:H97,$A98-$B$3,1))</f>
        <v>0</v>
      </c>
      <c r="D98" s="39">
        <f ca="1">'(s,Q)'!D97</f>
        <v>89</v>
      </c>
      <c r="E98" s="40">
        <f t="shared" ca="1" si="8"/>
        <v>154</v>
      </c>
      <c r="F98" s="40">
        <f ca="1">IF(A98+$B$3&lt;=MAX(A:A),E98+IF($B$3&gt;1,SUM(C99:INDEX(C99:C$116,$B$3-1,1)),0),E98)</f>
        <v>600</v>
      </c>
      <c r="G98" s="51" t="str">
        <f t="shared" si="7"/>
        <v>X</v>
      </c>
      <c r="H98" s="39">
        <f t="shared" ca="1" si="9"/>
        <v>188</v>
      </c>
    </row>
    <row r="99" spans="1:8" x14ac:dyDescent="0.3">
      <c r="A99" s="39">
        <v>87</v>
      </c>
      <c r="B99" s="40">
        <f t="shared" ca="1" si="10"/>
        <v>154</v>
      </c>
      <c r="C99" s="39" cm="1">
        <f t="array" aca="1" ref="C99" ca="1">IF(A99&lt;=$B$3,0,INDEX(H$13:H98,$A99-$B$3,1))</f>
        <v>246</v>
      </c>
      <c r="D99" s="39">
        <f ca="1">'(s,Q)'!D98</f>
        <v>95</v>
      </c>
      <c r="E99" s="40">
        <f t="shared" ca="1" si="8"/>
        <v>305</v>
      </c>
      <c r="F99" s="40">
        <f ca="1">IF(A99+$B$3&lt;=MAX(A:A),E99+IF($B$3&gt;1,SUM(C100:INDEX(C100:C$116,$B$3-1,1)),0),E99)</f>
        <v>693</v>
      </c>
      <c r="G99" s="51" t="str">
        <f t="shared" si="7"/>
        <v/>
      </c>
      <c r="H99" s="39">
        <f t="shared" ca="1" si="9"/>
        <v>0</v>
      </c>
    </row>
    <row r="100" spans="1:8" x14ac:dyDescent="0.3">
      <c r="A100" s="39">
        <v>88</v>
      </c>
      <c r="B100" s="40">
        <f t="shared" ca="1" si="10"/>
        <v>305</v>
      </c>
      <c r="C100" s="39" cm="1">
        <f t="array" aca="1" ref="C100" ca="1">IF(A100&lt;=$B$3,0,INDEX(H$13:H99,$A100-$B$3,1))</f>
        <v>0</v>
      </c>
      <c r="D100" s="39">
        <f ca="1">'(s,Q)'!D99</f>
        <v>85</v>
      </c>
      <c r="E100" s="40">
        <f t="shared" ca="1" si="8"/>
        <v>220</v>
      </c>
      <c r="F100" s="40">
        <f ca="1">IF(A100+$B$3&lt;=MAX(A:A),E100+IF($B$3&gt;1,SUM(C101:INDEX(C101:C$116,$B$3-1,1)),0),E100)</f>
        <v>608</v>
      </c>
      <c r="G100" s="51" t="str">
        <f t="shared" si="7"/>
        <v>X</v>
      </c>
      <c r="H100" s="39">
        <f t="shared" ca="1" si="9"/>
        <v>180</v>
      </c>
    </row>
    <row r="101" spans="1:8" x14ac:dyDescent="0.3">
      <c r="A101" s="39">
        <v>89</v>
      </c>
      <c r="B101" s="40">
        <f t="shared" ca="1" si="10"/>
        <v>220</v>
      </c>
      <c r="C101" s="39" cm="1">
        <f t="array" aca="1" ref="C101" ca="1">IF(A101&lt;=$B$3,0,INDEX(H$13:H100,$A101-$B$3,1))</f>
        <v>200</v>
      </c>
      <c r="D101" s="39">
        <f ca="1">'(s,Q)'!D100</f>
        <v>138</v>
      </c>
      <c r="E101" s="40">
        <f t="shared" ca="1" si="8"/>
        <v>282</v>
      </c>
      <c r="F101" s="40">
        <f ca="1">IF(A101+$B$3&lt;=MAX(A:A),E101+IF($B$3&gt;1,SUM(C102:INDEX(C102:C$116,$B$3-1,1)),0),E101)</f>
        <v>650</v>
      </c>
      <c r="G101" s="51" t="str">
        <f t="shared" si="7"/>
        <v/>
      </c>
      <c r="H101" s="39">
        <f t="shared" ca="1" si="9"/>
        <v>0</v>
      </c>
    </row>
    <row r="102" spans="1:8" x14ac:dyDescent="0.3">
      <c r="A102" s="39">
        <v>90</v>
      </c>
      <c r="B102" s="40">
        <f t="shared" ca="1" si="10"/>
        <v>282</v>
      </c>
      <c r="C102" s="39" cm="1">
        <f t="array" aca="1" ref="C102" ca="1">IF(A102&lt;=$B$3,0,INDEX(H$13:H101,$A102-$B$3,1))</f>
        <v>0</v>
      </c>
      <c r="D102" s="39">
        <f ca="1">'(s,Q)'!D101</f>
        <v>91</v>
      </c>
      <c r="E102" s="40">
        <f t="shared" ca="1" si="8"/>
        <v>191</v>
      </c>
      <c r="F102" s="40">
        <f ca="1">IF(A102+$B$3&lt;=MAX(A:A),E102+IF($B$3&gt;1,SUM(C103:INDEX(C103:C$116,$B$3-1,1)),0),E102)</f>
        <v>559</v>
      </c>
      <c r="G102" s="51" t="str">
        <f t="shared" si="7"/>
        <v>X</v>
      </c>
      <c r="H102" s="39">
        <f t="shared" ca="1" si="9"/>
        <v>229</v>
      </c>
    </row>
    <row r="103" spans="1:8" x14ac:dyDescent="0.3">
      <c r="A103" s="39">
        <v>91</v>
      </c>
      <c r="B103" s="40">
        <f t="shared" ca="1" si="10"/>
        <v>191</v>
      </c>
      <c r="C103" s="39" cm="1">
        <f t="array" aca="1" ref="C103" ca="1">IF(A103&lt;=$B$3,0,INDEX(H$13:H102,$A103-$B$3,1))</f>
        <v>188</v>
      </c>
      <c r="D103" s="39">
        <f ca="1">'(s,Q)'!D102</f>
        <v>59</v>
      </c>
      <c r="E103" s="40">
        <f t="shared" ca="1" si="8"/>
        <v>320</v>
      </c>
      <c r="F103" s="40">
        <f ca="1">IF(A103+$B$3&lt;=MAX(A:A),E103+IF($B$3&gt;1,SUM(C104:INDEX(C104:C$116,$B$3-1,1)),0),E103)</f>
        <v>729</v>
      </c>
      <c r="G103" s="51" t="str">
        <f t="shared" si="7"/>
        <v/>
      </c>
      <c r="H103" s="39">
        <f t="shared" ca="1" si="9"/>
        <v>0</v>
      </c>
    </row>
    <row r="104" spans="1:8" x14ac:dyDescent="0.3">
      <c r="A104" s="39">
        <v>92</v>
      </c>
      <c r="B104" s="40">
        <f t="shared" ca="1" si="10"/>
        <v>320</v>
      </c>
      <c r="C104" s="39" cm="1">
        <f t="array" aca="1" ref="C104" ca="1">IF(A104&lt;=$B$3,0,INDEX(H$13:H103,$A104-$B$3,1))</f>
        <v>0</v>
      </c>
      <c r="D104" s="39">
        <f ca="1">'(s,Q)'!D103</f>
        <v>81</v>
      </c>
      <c r="E104" s="40">
        <f t="shared" ca="1" si="8"/>
        <v>239</v>
      </c>
      <c r="F104" s="40">
        <f ca="1">IF(A104+$B$3&lt;=MAX(A:A),E104+IF($B$3&gt;1,SUM(C105:INDEX(C105:C$116,$B$3-1,1)),0),E104)</f>
        <v>648</v>
      </c>
      <c r="G104" s="51" t="str">
        <f t="shared" si="7"/>
        <v>X</v>
      </c>
      <c r="H104" s="39">
        <f t="shared" ca="1" si="9"/>
        <v>140</v>
      </c>
    </row>
    <row r="105" spans="1:8" x14ac:dyDescent="0.3">
      <c r="A105" s="39">
        <v>93</v>
      </c>
      <c r="B105" s="40">
        <f t="shared" ca="1" si="10"/>
        <v>239</v>
      </c>
      <c r="C105" s="39" cm="1">
        <f t="array" aca="1" ref="C105" ca="1">IF(A105&lt;=$B$3,0,INDEX(H$13:H104,$A105-$B$3,1))</f>
        <v>180</v>
      </c>
      <c r="D105" s="39">
        <f ca="1">'(s,Q)'!D104</f>
        <v>142</v>
      </c>
      <c r="E105" s="40">
        <f t="shared" ca="1" si="8"/>
        <v>277</v>
      </c>
      <c r="F105" s="40">
        <f ca="1">IF(A105+$B$3&lt;=MAX(A:A),E105+IF($B$3&gt;1,SUM(C106:INDEX(C106:C$116,$B$3-1,1)),0),E105)</f>
        <v>646</v>
      </c>
      <c r="G105" s="51" t="str">
        <f t="shared" si="7"/>
        <v/>
      </c>
      <c r="H105" s="39">
        <f t="shared" ca="1" si="9"/>
        <v>0</v>
      </c>
    </row>
    <row r="106" spans="1:8" x14ac:dyDescent="0.3">
      <c r="A106" s="39">
        <v>94</v>
      </c>
      <c r="B106" s="40">
        <f t="shared" ca="1" si="10"/>
        <v>277</v>
      </c>
      <c r="C106" s="39" cm="1">
        <f t="array" aca="1" ref="C106" ca="1">IF(A106&lt;=$B$3,0,INDEX(H$13:H105,$A106-$B$3,1))</f>
        <v>0</v>
      </c>
      <c r="D106" s="39">
        <f ca="1">'(s,Q)'!D105</f>
        <v>132</v>
      </c>
      <c r="E106" s="40">
        <f t="shared" ca="1" si="8"/>
        <v>145</v>
      </c>
      <c r="F106" s="40">
        <f ca="1">IF(A106+$B$3&lt;=MAX(A:A),E106+IF($B$3&gt;1,SUM(C107:INDEX(C107:C$116,$B$3-1,1)),0),E106)</f>
        <v>514</v>
      </c>
      <c r="G106" s="51" t="str">
        <f t="shared" si="7"/>
        <v>X</v>
      </c>
      <c r="H106" s="39">
        <f t="shared" ca="1" si="9"/>
        <v>274</v>
      </c>
    </row>
    <row r="107" spans="1:8" x14ac:dyDescent="0.3">
      <c r="A107" s="39">
        <v>95</v>
      </c>
      <c r="B107" s="40">
        <f t="shared" ca="1" si="10"/>
        <v>145</v>
      </c>
      <c r="C107" s="39" cm="1">
        <f t="array" aca="1" ref="C107" ca="1">IF(A107&lt;=$B$3,0,INDEX(H$13:H106,$A107-$B$3,1))</f>
        <v>229</v>
      </c>
      <c r="D107" s="39">
        <f ca="1">'(s,Q)'!D106</f>
        <v>102</v>
      </c>
      <c r="E107" s="40">
        <f t="shared" ca="1" si="8"/>
        <v>272</v>
      </c>
      <c r="F107" s="40">
        <f ca="1">IF(A107+$B$3&lt;=MAX(A:A),E107+IF($B$3&gt;1,SUM(C108:INDEX(C108:C$116,$B$3-1,1)),0),E107)</f>
        <v>686</v>
      </c>
      <c r="G107" s="51" t="str">
        <f t="shared" si="7"/>
        <v/>
      </c>
      <c r="H107" s="39">
        <f t="shared" ca="1" si="9"/>
        <v>0</v>
      </c>
    </row>
    <row r="108" spans="1:8" x14ac:dyDescent="0.3">
      <c r="A108" s="39">
        <v>96</v>
      </c>
      <c r="B108" s="40">
        <f t="shared" ca="1" si="10"/>
        <v>272</v>
      </c>
      <c r="C108" s="39" cm="1">
        <f t="array" aca="1" ref="C108" ca="1">IF(A108&lt;=$B$3,0,INDEX(H$13:H107,$A108-$B$3,1))</f>
        <v>0</v>
      </c>
      <c r="D108" s="39">
        <f ca="1">'(s,Q)'!D107</f>
        <v>98</v>
      </c>
      <c r="E108" s="40">
        <f t="shared" ca="1" si="8"/>
        <v>174</v>
      </c>
      <c r="F108" s="40">
        <f ca="1">IF(A108+$B$3&lt;=MAX(A:A),E108+IF($B$3&gt;1,SUM(C109:INDEX(C109:C$116,$B$3-1,1)),0),E108)</f>
        <v>588</v>
      </c>
      <c r="G108" s="51" t="str">
        <f t="shared" si="7"/>
        <v>X</v>
      </c>
      <c r="H108" s="39">
        <f t="shared" ca="1" si="9"/>
        <v>200</v>
      </c>
    </row>
    <row r="109" spans="1:8" x14ac:dyDescent="0.3">
      <c r="A109" s="39">
        <v>97</v>
      </c>
      <c r="B109" s="40">
        <f t="shared" ca="1" si="10"/>
        <v>174</v>
      </c>
      <c r="C109" s="39" cm="1">
        <f t="array" aca="1" ref="C109" ca="1">IF(A109&lt;=$B$3,0,INDEX(H$13:H108,$A109-$B$3,1))</f>
        <v>140</v>
      </c>
      <c r="D109" s="39">
        <f ca="1">'(s,Q)'!D108</f>
        <v>108</v>
      </c>
      <c r="E109" s="40">
        <f t="shared" ca="1" si="8"/>
        <v>206</v>
      </c>
      <c r="F109" s="40">
        <f ca="1">IF(A109+$B$3&lt;=MAX(A:A),E109+IF($B$3&gt;1,SUM(C110:INDEX(C110:C$116,$B$3-1,1)),0),E109)</f>
        <v>680</v>
      </c>
      <c r="G109" s="51" t="str">
        <f t="shared" ref="G109:G116" si="11">IF(MOD(A109,$B$4)=0,"X","")</f>
        <v/>
      </c>
      <c r="H109" s="39">
        <f t="shared" ca="1" si="9"/>
        <v>0</v>
      </c>
    </row>
    <row r="110" spans="1:8" x14ac:dyDescent="0.3">
      <c r="A110" s="39">
        <v>98</v>
      </c>
      <c r="B110" s="40">
        <f t="shared" ca="1" si="10"/>
        <v>206</v>
      </c>
      <c r="C110" s="39" cm="1">
        <f t="array" aca="1" ref="C110" ca="1">IF(A110&lt;=$B$3,0,INDEX(H$13:H109,$A110-$B$3,1))</f>
        <v>0</v>
      </c>
      <c r="D110" s="39">
        <f ca="1">'(s,Q)'!D109</f>
        <v>113</v>
      </c>
      <c r="E110" s="40">
        <f t="shared" ca="1" si="8"/>
        <v>93</v>
      </c>
      <c r="F110" s="40">
        <f ca="1">IF(A110+$B$3&lt;=MAX(A:A),E110+IF($B$3&gt;1,SUM(C111:INDEX(C111:C$116,$B$3-1,1)),0),E110)</f>
        <v>567</v>
      </c>
      <c r="G110" s="51" t="str">
        <f t="shared" si="11"/>
        <v>X</v>
      </c>
      <c r="H110" s="39">
        <f t="shared" ca="1" si="9"/>
        <v>221</v>
      </c>
    </row>
    <row r="111" spans="1:8" x14ac:dyDescent="0.3">
      <c r="A111" s="39">
        <v>99</v>
      </c>
      <c r="B111" s="40">
        <f t="shared" ca="1" si="10"/>
        <v>93</v>
      </c>
      <c r="C111" s="39" cm="1">
        <f t="array" aca="1" ref="C111" ca="1">IF(A111&lt;=$B$3,0,INDEX(H$13:H110,$A111-$B$3,1))</f>
        <v>274</v>
      </c>
      <c r="D111" s="39">
        <f ca="1">'(s,Q)'!D110</f>
        <v>98</v>
      </c>
      <c r="E111" s="40">
        <f t="shared" ca="1" si="8"/>
        <v>269</v>
      </c>
      <c r="F111" s="40">
        <f ca="1">IF(A111+$B$3&lt;=MAX(A:A),E111+IF($B$3&gt;1,SUM(C112:INDEX(C112:C$116,$B$3-1,1)),0),E111)</f>
        <v>690</v>
      </c>
      <c r="G111" s="51" t="str">
        <f t="shared" si="11"/>
        <v/>
      </c>
      <c r="H111" s="39">
        <f t="shared" ca="1" si="9"/>
        <v>0</v>
      </c>
    </row>
    <row r="112" spans="1:8" x14ac:dyDescent="0.3">
      <c r="A112" s="39">
        <v>100</v>
      </c>
      <c r="B112" s="40">
        <f t="shared" ca="1" si="10"/>
        <v>269</v>
      </c>
      <c r="C112" s="39" cm="1">
        <f t="array" aca="1" ref="C112" ca="1">IF(A112&lt;=$B$3,0,INDEX(H$13:H111,$A112-$B$3,1))</f>
        <v>0</v>
      </c>
      <c r="D112" s="39">
        <f ca="1">'(s,Q)'!D111</f>
        <v>100</v>
      </c>
      <c r="E112" s="40">
        <f t="shared" ca="1" si="8"/>
        <v>169</v>
      </c>
      <c r="F112" s="40">
        <f ca="1">IF(A112+$B$3&lt;=MAX(A:A),E112+IF($B$3&gt;1,SUM(C113:INDEX(C113:C$116,$B$3-1,1)),0),E112)</f>
        <v>169</v>
      </c>
      <c r="G112" s="51" t="str">
        <f t="shared" si="11"/>
        <v>X</v>
      </c>
      <c r="H112" s="39">
        <f t="shared" ca="1" si="9"/>
        <v>0</v>
      </c>
    </row>
    <row r="113" spans="1:8" x14ac:dyDescent="0.3">
      <c r="A113" s="39">
        <v>101</v>
      </c>
      <c r="B113" s="40">
        <f t="shared" ca="1" si="10"/>
        <v>169</v>
      </c>
      <c r="C113" s="39" cm="1">
        <f t="array" aca="1" ref="C113" ca="1">IF(A113&lt;=$B$3,0,INDEX(H$13:H112,$A113-$B$3,1))</f>
        <v>200</v>
      </c>
      <c r="D113" s="39">
        <f ca="1">'(s,Q)'!D112</f>
        <v>110</v>
      </c>
      <c r="E113" s="40">
        <f t="shared" ca="1" si="8"/>
        <v>259</v>
      </c>
      <c r="F113" s="40">
        <f ca="1">IF(A113+$B$3&lt;=MAX(A:A),E113+IF($B$3&gt;1,SUM(C114:INDEX(C114:C$116,$B$3-1,1)),0),E113)</f>
        <v>259</v>
      </c>
      <c r="G113" s="51" t="str">
        <f t="shared" si="11"/>
        <v/>
      </c>
      <c r="H113" s="39">
        <f t="shared" ca="1" si="9"/>
        <v>0</v>
      </c>
    </row>
    <row r="114" spans="1:8" x14ac:dyDescent="0.3">
      <c r="A114" s="39">
        <v>102</v>
      </c>
      <c r="B114" s="40">
        <f t="shared" ca="1" si="10"/>
        <v>259</v>
      </c>
      <c r="C114" s="39" cm="1">
        <f t="array" aca="1" ref="C114" ca="1">IF(A114&lt;=$B$3,0,INDEX(H$13:H113,$A114-$B$3,1))</f>
        <v>0</v>
      </c>
      <c r="D114" s="39">
        <f ca="1">'(s,Q)'!D113</f>
        <v>81</v>
      </c>
      <c r="E114" s="40">
        <f t="shared" ca="1" si="8"/>
        <v>178</v>
      </c>
      <c r="F114" s="40">
        <f ca="1">IF(A114+$B$3&lt;=MAX(A:A),E114+IF($B$3&gt;1,SUM(C115:INDEX(C115:C$116,$B$3-1,1)),0),E114)</f>
        <v>178</v>
      </c>
      <c r="G114" s="51" t="str">
        <f t="shared" si="11"/>
        <v>X</v>
      </c>
      <c r="H114" s="39">
        <f t="shared" ca="1" si="9"/>
        <v>0</v>
      </c>
    </row>
    <row r="115" spans="1:8" x14ac:dyDescent="0.3">
      <c r="A115" s="39">
        <v>103</v>
      </c>
      <c r="B115" s="40">
        <f t="shared" ref="B115:B116" ca="1" si="12">E114</f>
        <v>178</v>
      </c>
      <c r="C115" s="39" cm="1">
        <f t="array" aca="1" ref="C115" ca="1">IF(A115&lt;=$B$3,0,INDEX(H$13:H114,$A115-$B$3,1))</f>
        <v>221</v>
      </c>
      <c r="D115" s="39">
        <f ca="1">'(s,Q)'!D114</f>
        <v>74</v>
      </c>
      <c r="E115" s="40">
        <f t="shared" ref="E115:E116" ca="1" si="13">B115+C115-D115</f>
        <v>325</v>
      </c>
      <c r="F115" s="40">
        <f ca="1">IF(A115+$B$3&lt;=MAX(A:A),E115+IF($B$3&gt;1,SUM(C116:INDEX(C116:C$116,$B$3-1,1)),0),E115)</f>
        <v>325</v>
      </c>
      <c r="G115" s="51" t="str">
        <f t="shared" si="11"/>
        <v/>
      </c>
      <c r="H115" s="39">
        <f t="shared" ca="1" si="9"/>
        <v>0</v>
      </c>
    </row>
    <row r="116" spans="1:8" x14ac:dyDescent="0.3">
      <c r="A116" s="39">
        <v>104</v>
      </c>
      <c r="B116" s="40">
        <f t="shared" ca="1" si="12"/>
        <v>325</v>
      </c>
      <c r="C116" s="39" cm="1">
        <f t="array" aca="1" ref="C116" ca="1">IF(A116&lt;=$B$3,0,INDEX(H$13:H115,$A116-$B$3,1))</f>
        <v>0</v>
      </c>
      <c r="D116" s="39">
        <f ca="1">'(s,Q)'!D115</f>
        <v>97</v>
      </c>
      <c r="E116" s="40">
        <f t="shared" ca="1" si="13"/>
        <v>228</v>
      </c>
      <c r="F116" s="40">
        <f ca="1">IF(A116+$B$3&lt;=MAX(A:A),E116+IF($B$3&gt;1,SUM(C117:INDEX(C$116:C117,$B$3-1,1)),0),E116)</f>
        <v>228</v>
      </c>
      <c r="G116" s="51" t="str">
        <f t="shared" si="11"/>
        <v>X</v>
      </c>
      <c r="H116" s="39">
        <f t="shared" ca="1" si="9"/>
        <v>0</v>
      </c>
    </row>
    <row r="117" spans="1:8" x14ac:dyDescent="0.3">
      <c r="B117" s="40"/>
      <c r="E117" s="40"/>
      <c r="F117" s="40"/>
      <c r="G117" s="51"/>
    </row>
    <row r="118" spans="1:8" x14ac:dyDescent="0.3">
      <c r="B118" s="40"/>
      <c r="E118" s="40"/>
      <c r="F118" s="40"/>
      <c r="G118" s="51"/>
    </row>
    <row r="119" spans="1:8" x14ac:dyDescent="0.3">
      <c r="B119" s="40"/>
      <c r="E119" s="40"/>
      <c r="F119" s="40"/>
      <c r="G119" s="51"/>
    </row>
    <row r="120" spans="1:8" x14ac:dyDescent="0.3">
      <c r="B120" s="40"/>
      <c r="E120" s="40"/>
      <c r="F120" s="40"/>
      <c r="G120" s="51"/>
    </row>
    <row r="121" spans="1:8" x14ac:dyDescent="0.3">
      <c r="B121" s="40"/>
      <c r="E121" s="40"/>
      <c r="F121" s="40"/>
      <c r="G121" s="51"/>
    </row>
    <row r="122" spans="1:8" x14ac:dyDescent="0.3">
      <c r="B122" s="40"/>
      <c r="E122" s="40"/>
      <c r="F122" s="40"/>
      <c r="G122" s="51"/>
    </row>
    <row r="123" spans="1:8" x14ac:dyDescent="0.3">
      <c r="B123" s="40"/>
      <c r="E123" s="40"/>
      <c r="F123" s="40"/>
      <c r="G123" s="51"/>
    </row>
    <row r="124" spans="1:8" x14ac:dyDescent="0.3">
      <c r="B124" s="40"/>
      <c r="E124" s="40"/>
      <c r="F124" s="40"/>
      <c r="G124" s="51"/>
    </row>
    <row r="125" spans="1:8" x14ac:dyDescent="0.3">
      <c r="B125" s="40"/>
      <c r="E125" s="40"/>
      <c r="F125" s="40"/>
      <c r="G125" s="51"/>
    </row>
    <row r="126" spans="1:8" x14ac:dyDescent="0.3">
      <c r="B126" s="40"/>
      <c r="E126" s="40"/>
      <c r="F126" s="40"/>
      <c r="G126" s="51"/>
    </row>
    <row r="127" spans="1:8" x14ac:dyDescent="0.3">
      <c r="B127" s="40"/>
      <c r="E127" s="40"/>
      <c r="F127" s="40"/>
      <c r="G127" s="51"/>
    </row>
    <row r="128" spans="1:8" x14ac:dyDescent="0.3">
      <c r="B128" s="40"/>
      <c r="E128" s="40"/>
      <c r="F128" s="40"/>
      <c r="G128" s="51"/>
    </row>
    <row r="129" spans="2:7" x14ac:dyDescent="0.3">
      <c r="B129" s="40"/>
      <c r="E129" s="40"/>
      <c r="F129" s="40"/>
      <c r="G129" s="51"/>
    </row>
    <row r="130" spans="2:7" x14ac:dyDescent="0.3">
      <c r="B130" s="40"/>
      <c r="E130" s="40"/>
      <c r="F130" s="40"/>
      <c r="G130" s="51"/>
    </row>
    <row r="131" spans="2:7" x14ac:dyDescent="0.3">
      <c r="B131" s="40"/>
      <c r="E131" s="40"/>
      <c r="F131" s="40"/>
      <c r="G131" s="51"/>
    </row>
    <row r="132" spans="2:7" x14ac:dyDescent="0.3">
      <c r="B132" s="40"/>
      <c r="E132" s="40"/>
      <c r="F132" s="40"/>
      <c r="G132" s="51"/>
    </row>
    <row r="133" spans="2:7" x14ac:dyDescent="0.3">
      <c r="B133" s="40"/>
      <c r="E133" s="40"/>
      <c r="F133" s="40"/>
      <c r="G133" s="51"/>
    </row>
    <row r="134" spans="2:7" x14ac:dyDescent="0.3">
      <c r="B134" s="40"/>
      <c r="E134" s="40"/>
      <c r="F134" s="40"/>
      <c r="G134" s="51"/>
    </row>
    <row r="135" spans="2:7" x14ac:dyDescent="0.3">
      <c r="B135" s="40"/>
      <c r="E135" s="40"/>
      <c r="F135" s="40"/>
      <c r="G135" s="51"/>
    </row>
    <row r="136" spans="2:7" x14ac:dyDescent="0.3">
      <c r="B136" s="40"/>
      <c r="E136" s="40"/>
      <c r="F136" s="40"/>
      <c r="G136" s="51"/>
    </row>
    <row r="137" spans="2:7" x14ac:dyDescent="0.3">
      <c r="B137" s="40"/>
      <c r="E137" s="40"/>
      <c r="F137" s="40"/>
      <c r="G137" s="51"/>
    </row>
    <row r="138" spans="2:7" x14ac:dyDescent="0.3">
      <c r="B138" s="40"/>
      <c r="E138" s="40"/>
      <c r="F138" s="40"/>
      <c r="G138" s="51"/>
    </row>
    <row r="139" spans="2:7" x14ac:dyDescent="0.3">
      <c r="B139" s="40"/>
      <c r="E139" s="40"/>
      <c r="F139" s="40"/>
      <c r="G139" s="51"/>
    </row>
    <row r="140" spans="2:7" x14ac:dyDescent="0.3">
      <c r="B140" s="40"/>
      <c r="E140" s="40"/>
      <c r="F140" s="40"/>
      <c r="G140" s="51"/>
    </row>
    <row r="141" spans="2:7" x14ac:dyDescent="0.3">
      <c r="B141" s="40"/>
      <c r="E141" s="40"/>
      <c r="F141" s="40"/>
      <c r="G141" s="51"/>
    </row>
    <row r="142" spans="2:7" x14ac:dyDescent="0.3">
      <c r="B142" s="40"/>
      <c r="E142" s="40"/>
      <c r="F142" s="40"/>
      <c r="G142" s="51"/>
    </row>
    <row r="143" spans="2:7" x14ac:dyDescent="0.3">
      <c r="B143" s="40"/>
      <c r="E143" s="40"/>
      <c r="F143" s="40"/>
      <c r="G143" s="51"/>
    </row>
    <row r="144" spans="2:7" x14ac:dyDescent="0.3">
      <c r="B144" s="40"/>
      <c r="E144" s="40"/>
      <c r="F144" s="40"/>
      <c r="G144" s="51"/>
    </row>
    <row r="145" spans="2:7" x14ac:dyDescent="0.3">
      <c r="B145" s="40"/>
      <c r="E145" s="40"/>
      <c r="F145" s="40"/>
      <c r="G145" s="51"/>
    </row>
    <row r="146" spans="2:7" x14ac:dyDescent="0.3">
      <c r="B146" s="40"/>
      <c r="E146" s="40"/>
      <c r="F146" s="40"/>
      <c r="G146" s="51"/>
    </row>
    <row r="147" spans="2:7" x14ac:dyDescent="0.3">
      <c r="B147" s="40"/>
      <c r="E147" s="40"/>
      <c r="F147" s="40"/>
      <c r="G147" s="51"/>
    </row>
    <row r="148" spans="2:7" x14ac:dyDescent="0.3">
      <c r="B148" s="40"/>
      <c r="E148" s="40"/>
      <c r="F148" s="40"/>
      <c r="G148" s="51"/>
    </row>
    <row r="149" spans="2:7" x14ac:dyDescent="0.3">
      <c r="B149" s="40"/>
      <c r="E149" s="40"/>
      <c r="F149" s="40"/>
      <c r="G149" s="51"/>
    </row>
    <row r="150" spans="2:7" x14ac:dyDescent="0.3">
      <c r="B150" s="40"/>
      <c r="E150" s="40"/>
      <c r="F150" s="40"/>
      <c r="G150" s="51"/>
    </row>
    <row r="151" spans="2:7" x14ac:dyDescent="0.3">
      <c r="B151" s="40"/>
      <c r="E151" s="40"/>
      <c r="F151" s="40"/>
      <c r="G151" s="51"/>
    </row>
    <row r="152" spans="2:7" x14ac:dyDescent="0.3">
      <c r="B152" s="40"/>
      <c r="E152" s="40"/>
      <c r="F152" s="40"/>
      <c r="G152" s="51"/>
    </row>
    <row r="153" spans="2:7" x14ac:dyDescent="0.3">
      <c r="B153" s="40"/>
      <c r="E153" s="40"/>
      <c r="F153" s="40"/>
      <c r="G153" s="51"/>
    </row>
    <row r="154" spans="2:7" x14ac:dyDescent="0.3">
      <c r="B154" s="40"/>
      <c r="E154" s="40"/>
      <c r="F154" s="40"/>
      <c r="G154" s="51"/>
    </row>
    <row r="155" spans="2:7" x14ac:dyDescent="0.3">
      <c r="B155" s="40"/>
      <c r="E155" s="40"/>
      <c r="F155" s="40"/>
      <c r="G155" s="51"/>
    </row>
    <row r="156" spans="2:7" x14ac:dyDescent="0.3">
      <c r="B156" s="40"/>
      <c r="E156" s="40"/>
      <c r="F156" s="40"/>
      <c r="G156" s="51"/>
    </row>
    <row r="157" spans="2:7" x14ac:dyDescent="0.3">
      <c r="B157" s="40"/>
      <c r="E157" s="40"/>
      <c r="F157" s="40"/>
      <c r="G157" s="51"/>
    </row>
    <row r="158" spans="2:7" x14ac:dyDescent="0.3">
      <c r="B158" s="40"/>
      <c r="E158" s="40"/>
      <c r="F158" s="40"/>
      <c r="G158" s="51"/>
    </row>
    <row r="159" spans="2:7" x14ac:dyDescent="0.3">
      <c r="B159" s="40"/>
      <c r="E159" s="40"/>
      <c r="F159" s="40"/>
      <c r="G159" s="51"/>
    </row>
    <row r="160" spans="2:7" x14ac:dyDescent="0.3">
      <c r="B160" s="40"/>
      <c r="E160" s="40"/>
      <c r="F160" s="40"/>
      <c r="G160" s="51"/>
    </row>
    <row r="161" spans="2:7" x14ac:dyDescent="0.3">
      <c r="B161" s="40"/>
      <c r="E161" s="40"/>
      <c r="F161" s="40"/>
      <c r="G161" s="51"/>
    </row>
    <row r="162" spans="2:7" x14ac:dyDescent="0.3">
      <c r="B162" s="40"/>
      <c r="E162" s="40"/>
      <c r="F162" s="40"/>
      <c r="G162" s="51"/>
    </row>
    <row r="163" spans="2:7" x14ac:dyDescent="0.3">
      <c r="B163" s="40"/>
      <c r="E163" s="40"/>
      <c r="F163" s="40"/>
      <c r="G163" s="51"/>
    </row>
    <row r="164" spans="2:7" x14ac:dyDescent="0.3">
      <c r="B164" s="40"/>
      <c r="E164" s="40"/>
      <c r="F164" s="40"/>
      <c r="G164" s="51"/>
    </row>
    <row r="165" spans="2:7" x14ac:dyDescent="0.3">
      <c r="B165" s="40"/>
      <c r="E165" s="40"/>
      <c r="F165" s="40"/>
      <c r="G165" s="51"/>
    </row>
    <row r="166" spans="2:7" x14ac:dyDescent="0.3">
      <c r="B166" s="40"/>
      <c r="E166" s="40"/>
      <c r="F166" s="40"/>
      <c r="G166" s="51"/>
    </row>
    <row r="167" spans="2:7" x14ac:dyDescent="0.3">
      <c r="B167" s="40"/>
      <c r="E167" s="40"/>
      <c r="F167" s="40"/>
      <c r="G167" s="51"/>
    </row>
    <row r="168" spans="2:7" x14ac:dyDescent="0.3">
      <c r="B168" s="40"/>
      <c r="E168" s="40"/>
      <c r="F168" s="40"/>
      <c r="G168" s="51"/>
    </row>
    <row r="169" spans="2:7" x14ac:dyDescent="0.3">
      <c r="B169" s="40"/>
      <c r="E169" s="40"/>
      <c r="F169" s="40"/>
      <c r="G169" s="51"/>
    </row>
    <row r="170" spans="2:7" x14ac:dyDescent="0.3">
      <c r="B170" s="40"/>
      <c r="E170" s="40"/>
      <c r="F170" s="40"/>
      <c r="G170" s="51"/>
    </row>
    <row r="171" spans="2:7" x14ac:dyDescent="0.3">
      <c r="B171" s="40"/>
      <c r="E171" s="40"/>
      <c r="F171" s="40"/>
      <c r="G171" s="51"/>
    </row>
    <row r="172" spans="2:7" x14ac:dyDescent="0.3">
      <c r="B172" s="40"/>
      <c r="E172" s="40"/>
      <c r="F172" s="40"/>
      <c r="G172" s="51"/>
    </row>
    <row r="173" spans="2:7" x14ac:dyDescent="0.3">
      <c r="B173" s="40"/>
      <c r="E173" s="40"/>
      <c r="F173" s="40"/>
      <c r="G173" s="51"/>
    </row>
    <row r="174" spans="2:7" x14ac:dyDescent="0.3">
      <c r="B174" s="40"/>
      <c r="E174" s="40"/>
      <c r="F174" s="40"/>
      <c r="G174" s="51"/>
    </row>
    <row r="175" spans="2:7" x14ac:dyDescent="0.3">
      <c r="B175" s="40"/>
      <c r="E175" s="40"/>
      <c r="F175" s="40"/>
      <c r="G175" s="51"/>
    </row>
    <row r="176" spans="2:7" x14ac:dyDescent="0.3">
      <c r="B176" s="40"/>
      <c r="E176" s="40"/>
      <c r="F176" s="40"/>
      <c r="G176" s="51"/>
    </row>
    <row r="177" spans="2:7" x14ac:dyDescent="0.3">
      <c r="B177" s="40"/>
      <c r="E177" s="40"/>
      <c r="F177" s="40"/>
      <c r="G177" s="51"/>
    </row>
    <row r="178" spans="2:7" x14ac:dyDescent="0.3">
      <c r="B178" s="40"/>
      <c r="E178" s="40"/>
      <c r="F178" s="40"/>
      <c r="G178" s="51"/>
    </row>
    <row r="179" spans="2:7" x14ac:dyDescent="0.3">
      <c r="B179" s="40"/>
      <c r="E179" s="40"/>
      <c r="F179" s="40"/>
      <c r="G179" s="51"/>
    </row>
    <row r="180" spans="2:7" x14ac:dyDescent="0.3">
      <c r="B180" s="40"/>
      <c r="E180" s="40"/>
      <c r="F180" s="40"/>
      <c r="G180" s="51"/>
    </row>
    <row r="181" spans="2:7" x14ac:dyDescent="0.3">
      <c r="B181" s="40"/>
      <c r="E181" s="40"/>
      <c r="F181" s="40"/>
      <c r="G181" s="51"/>
    </row>
    <row r="182" spans="2:7" x14ac:dyDescent="0.3">
      <c r="B182" s="40"/>
      <c r="E182" s="40"/>
      <c r="F182" s="40"/>
      <c r="G182" s="51"/>
    </row>
    <row r="183" spans="2:7" x14ac:dyDescent="0.3">
      <c r="B183" s="40"/>
      <c r="E183" s="40"/>
      <c r="F183" s="40"/>
      <c r="G183" s="51"/>
    </row>
    <row r="184" spans="2:7" x14ac:dyDescent="0.3">
      <c r="B184" s="40"/>
      <c r="E184" s="40"/>
      <c r="F184" s="40"/>
      <c r="G184" s="51"/>
    </row>
    <row r="185" spans="2:7" x14ac:dyDescent="0.3">
      <c r="B185" s="40"/>
      <c r="E185" s="40"/>
      <c r="F185" s="40"/>
      <c r="G185" s="51"/>
    </row>
    <row r="186" spans="2:7" x14ac:dyDescent="0.3">
      <c r="B186" s="40"/>
      <c r="E186" s="40"/>
      <c r="F186" s="40"/>
      <c r="G186" s="51"/>
    </row>
    <row r="187" spans="2:7" x14ac:dyDescent="0.3">
      <c r="B187" s="40"/>
      <c r="E187" s="40"/>
      <c r="F187" s="40"/>
      <c r="G187" s="51"/>
    </row>
    <row r="188" spans="2:7" x14ac:dyDescent="0.3">
      <c r="B188" s="40"/>
      <c r="E188" s="40"/>
      <c r="F188" s="40"/>
      <c r="G188" s="51"/>
    </row>
    <row r="189" spans="2:7" x14ac:dyDescent="0.3">
      <c r="B189" s="40"/>
      <c r="E189" s="40"/>
      <c r="F189" s="40"/>
      <c r="G189" s="51"/>
    </row>
    <row r="190" spans="2:7" x14ac:dyDescent="0.3">
      <c r="B190" s="40"/>
      <c r="E190" s="40"/>
      <c r="F190" s="40"/>
      <c r="G190" s="51"/>
    </row>
    <row r="191" spans="2:7" x14ac:dyDescent="0.3">
      <c r="B191" s="40"/>
      <c r="E191" s="40"/>
      <c r="F191" s="40"/>
      <c r="G191" s="51"/>
    </row>
    <row r="192" spans="2:7" x14ac:dyDescent="0.3">
      <c r="B192" s="40"/>
      <c r="E192" s="40"/>
      <c r="F192" s="40"/>
      <c r="G192" s="51"/>
    </row>
    <row r="193" spans="2:7" x14ac:dyDescent="0.3">
      <c r="B193" s="40"/>
      <c r="E193" s="40"/>
      <c r="F193" s="40"/>
      <c r="G193" s="51"/>
    </row>
    <row r="194" spans="2:7" x14ac:dyDescent="0.3">
      <c r="B194" s="40"/>
      <c r="E194" s="40"/>
      <c r="F194" s="40"/>
      <c r="G194" s="51"/>
    </row>
    <row r="195" spans="2:7" x14ac:dyDescent="0.3">
      <c r="B195" s="40"/>
      <c r="E195" s="40"/>
      <c r="F195" s="40"/>
      <c r="G195" s="51"/>
    </row>
    <row r="196" spans="2:7" x14ac:dyDescent="0.3">
      <c r="B196" s="40"/>
      <c r="E196" s="40"/>
      <c r="F196" s="40"/>
      <c r="G196" s="51"/>
    </row>
    <row r="197" spans="2:7" x14ac:dyDescent="0.3">
      <c r="B197" s="40"/>
      <c r="E197" s="40"/>
      <c r="F197" s="40"/>
      <c r="G197" s="51"/>
    </row>
    <row r="198" spans="2:7" x14ac:dyDescent="0.3">
      <c r="B198" s="40"/>
      <c r="E198" s="40"/>
      <c r="F198" s="40"/>
      <c r="G198" s="51"/>
    </row>
    <row r="199" spans="2:7" x14ac:dyDescent="0.3">
      <c r="B199" s="40"/>
      <c r="E199" s="40"/>
      <c r="F199" s="40"/>
      <c r="G199" s="51"/>
    </row>
    <row r="200" spans="2:7" x14ac:dyDescent="0.3">
      <c r="B200" s="40"/>
      <c r="E200" s="40"/>
      <c r="F200" s="40"/>
      <c r="G200" s="51"/>
    </row>
    <row r="201" spans="2:7" x14ac:dyDescent="0.3">
      <c r="B201" s="40"/>
      <c r="E201" s="40"/>
      <c r="F201" s="40"/>
      <c r="G201" s="51"/>
    </row>
    <row r="202" spans="2:7" x14ac:dyDescent="0.3">
      <c r="B202" s="40"/>
      <c r="E202" s="40"/>
      <c r="F202" s="40"/>
      <c r="G202" s="51"/>
    </row>
    <row r="203" spans="2:7" x14ac:dyDescent="0.3">
      <c r="B203" s="40"/>
      <c r="E203" s="40"/>
      <c r="F203" s="40"/>
      <c r="G203" s="51"/>
    </row>
    <row r="204" spans="2:7" x14ac:dyDescent="0.3">
      <c r="B204" s="40"/>
      <c r="E204" s="40"/>
      <c r="F204" s="40"/>
      <c r="G204" s="51"/>
    </row>
    <row r="205" spans="2:7" x14ac:dyDescent="0.3">
      <c r="B205" s="40"/>
      <c r="E205" s="40"/>
      <c r="F205" s="40"/>
      <c r="G205" s="51"/>
    </row>
    <row r="206" spans="2:7" x14ac:dyDescent="0.3">
      <c r="B206" s="40"/>
      <c r="E206" s="40"/>
      <c r="F206" s="40"/>
      <c r="G206" s="51"/>
    </row>
    <row r="207" spans="2:7" x14ac:dyDescent="0.3">
      <c r="B207" s="40"/>
      <c r="E207" s="40"/>
      <c r="F207" s="40"/>
      <c r="G207" s="51"/>
    </row>
    <row r="208" spans="2:7" x14ac:dyDescent="0.3">
      <c r="B208" s="40"/>
      <c r="E208" s="40"/>
      <c r="F208" s="40"/>
      <c r="G208" s="51"/>
    </row>
    <row r="209" spans="2:7" x14ac:dyDescent="0.3">
      <c r="B209" s="40"/>
      <c r="E209" s="40"/>
      <c r="F209" s="40"/>
      <c r="G209" s="51"/>
    </row>
    <row r="210" spans="2:7" x14ac:dyDescent="0.3">
      <c r="B210" s="40"/>
      <c r="E210" s="40"/>
      <c r="F210" s="40"/>
      <c r="G210" s="51"/>
    </row>
    <row r="211" spans="2:7" x14ac:dyDescent="0.3">
      <c r="B211" s="40"/>
      <c r="E211" s="40"/>
      <c r="F211" s="40"/>
      <c r="G211" s="51"/>
    </row>
    <row r="212" spans="2:7" x14ac:dyDescent="0.3">
      <c r="B212" s="40"/>
      <c r="E212" s="40"/>
      <c r="F212" s="40"/>
      <c r="G212" s="51"/>
    </row>
    <row r="213" spans="2:7" x14ac:dyDescent="0.3">
      <c r="B213" s="40"/>
      <c r="E213" s="40"/>
      <c r="F213" s="40"/>
      <c r="G213" s="51"/>
    </row>
    <row r="214" spans="2:7" x14ac:dyDescent="0.3">
      <c r="B214" s="40"/>
      <c r="E214" s="40"/>
      <c r="F214" s="40"/>
      <c r="G214" s="51"/>
    </row>
    <row r="215" spans="2:7" x14ac:dyDescent="0.3">
      <c r="B215" s="40"/>
      <c r="E215" s="40"/>
      <c r="F215" s="40"/>
      <c r="G215" s="51"/>
    </row>
    <row r="216" spans="2:7" x14ac:dyDescent="0.3">
      <c r="B216" s="40"/>
      <c r="E216" s="40"/>
      <c r="F216" s="40"/>
      <c r="G216" s="51"/>
    </row>
    <row r="217" spans="2:7" x14ac:dyDescent="0.3">
      <c r="B217" s="40"/>
      <c r="E217" s="40"/>
      <c r="F217" s="40"/>
      <c r="G217" s="51"/>
    </row>
    <row r="218" spans="2:7" x14ac:dyDescent="0.3">
      <c r="B218" s="40"/>
      <c r="E218" s="40"/>
      <c r="F218" s="40"/>
      <c r="G218" s="51"/>
    </row>
    <row r="219" spans="2:7" x14ac:dyDescent="0.3">
      <c r="B219" s="40"/>
      <c r="E219" s="40"/>
      <c r="F219" s="40"/>
      <c r="G219" s="51"/>
    </row>
    <row r="220" spans="2:7" x14ac:dyDescent="0.3">
      <c r="B220" s="40"/>
      <c r="E220" s="40"/>
      <c r="F220" s="40"/>
      <c r="G220" s="51"/>
    </row>
    <row r="221" spans="2:7" x14ac:dyDescent="0.3">
      <c r="B221" s="40"/>
      <c r="E221" s="40"/>
      <c r="F221" s="40"/>
      <c r="G221" s="51"/>
    </row>
    <row r="222" spans="2:7" x14ac:dyDescent="0.3">
      <c r="B222" s="40"/>
      <c r="E222" s="40"/>
      <c r="F222" s="40"/>
      <c r="G222" s="51"/>
    </row>
    <row r="223" spans="2:7" x14ac:dyDescent="0.3">
      <c r="B223" s="40"/>
      <c r="E223" s="40"/>
      <c r="F223" s="40"/>
      <c r="G223" s="51"/>
    </row>
    <row r="224" spans="2:7" x14ac:dyDescent="0.3">
      <c r="B224" s="40"/>
      <c r="E224" s="40"/>
      <c r="F224" s="40"/>
      <c r="G224" s="51"/>
    </row>
    <row r="225" spans="2:7" x14ac:dyDescent="0.3">
      <c r="B225" s="40"/>
      <c r="E225" s="40"/>
      <c r="F225" s="40"/>
      <c r="G225" s="51"/>
    </row>
    <row r="226" spans="2:7" x14ac:dyDescent="0.3">
      <c r="B226" s="40"/>
      <c r="E226" s="40"/>
      <c r="F226" s="40"/>
      <c r="G226" s="51"/>
    </row>
    <row r="227" spans="2:7" x14ac:dyDescent="0.3">
      <c r="B227" s="40"/>
      <c r="E227" s="40"/>
      <c r="F227" s="40"/>
      <c r="G227" s="51"/>
    </row>
    <row r="228" spans="2:7" x14ac:dyDescent="0.3">
      <c r="B228" s="40"/>
      <c r="E228" s="40"/>
      <c r="F228" s="40"/>
      <c r="G228" s="5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EDE2-CC56-467E-AF8B-35C25206E6AC}">
  <dimension ref="A1:O228"/>
  <sheetViews>
    <sheetView workbookViewId="0">
      <selection activeCell="F18" sqref="F18"/>
    </sheetView>
  </sheetViews>
  <sheetFormatPr defaultRowHeight="13" x14ac:dyDescent="0.3"/>
  <cols>
    <col min="1" max="1" width="15.26953125" style="39" bestFit="1" customWidth="1"/>
    <col min="2" max="6" width="10.26953125" style="39" customWidth="1"/>
    <col min="7" max="7" width="8.26953125" style="52" customWidth="1"/>
    <col min="8" max="8" width="10.26953125" style="39" customWidth="1"/>
    <col min="9" max="10" width="1.08984375" style="39" customWidth="1"/>
    <col min="11" max="16384" width="8.7265625" style="39"/>
  </cols>
  <sheetData>
    <row r="1" spans="1:15" ht="14.5" x14ac:dyDescent="0.35">
      <c r="A1" s="57" t="s">
        <v>50</v>
      </c>
      <c r="B1" s="58">
        <f>'(R,S)'!B1</f>
        <v>100</v>
      </c>
      <c r="K1" s="41" t="s">
        <v>45</v>
      </c>
      <c r="N1" s="40"/>
    </row>
    <row r="2" spans="1:15" ht="14.5" x14ac:dyDescent="0.35">
      <c r="A2" s="57" t="s">
        <v>51</v>
      </c>
      <c r="B2" s="58">
        <f>'(R,S)'!B2</f>
        <v>20</v>
      </c>
      <c r="K2" s="62"/>
      <c r="L2" s="72" t="s">
        <v>46</v>
      </c>
      <c r="M2" s="63">
        <f ca="1">COUNTIF($E$13:$E$64,"&lt;0")/52</f>
        <v>1.9230769230769232E-2</v>
      </c>
      <c r="N2" s="73"/>
    </row>
    <row r="3" spans="1:15" ht="14.5" x14ac:dyDescent="0.35">
      <c r="A3" s="57" t="s">
        <v>1</v>
      </c>
      <c r="B3" s="58">
        <f>'(R,S)'!B3</f>
        <v>5</v>
      </c>
      <c r="K3" s="62"/>
      <c r="L3" s="72" t="s">
        <v>47</v>
      </c>
      <c r="M3" s="63">
        <f ca="1">(SUM($D$13:$D$64)+SUMIF($E$13:$E$64,"&lt;0"))/SUM($D$13:$D$64)</f>
        <v>0.98357411438749254</v>
      </c>
      <c r="N3" s="73"/>
    </row>
    <row r="4" spans="1:15" ht="14.5" x14ac:dyDescent="0.35">
      <c r="A4" s="59" t="s">
        <v>52</v>
      </c>
      <c r="B4" s="60">
        <f>'(R,S)'!B4</f>
        <v>2</v>
      </c>
      <c r="C4" s="61" t="s">
        <v>62</v>
      </c>
      <c r="K4" s="73"/>
      <c r="L4" s="72" t="s">
        <v>58</v>
      </c>
      <c r="M4" s="62">
        <f ca="1">COUNTIF($H$13:$H$64,"&gt;0")</f>
        <v>9</v>
      </c>
      <c r="N4" s="73" t="s">
        <v>61</v>
      </c>
    </row>
    <row r="5" spans="1:15" x14ac:dyDescent="0.3">
      <c r="K5" s="73"/>
      <c r="L5" s="72" t="s">
        <v>64</v>
      </c>
      <c r="M5" s="64">
        <f ca="1">SUMIF($H$13:$H$64,"&gt;0")/M4</f>
        <v>626.22222222222217</v>
      </c>
      <c r="N5" s="73" t="s">
        <v>60</v>
      </c>
    </row>
    <row r="6" spans="1:15" ht="14.5" x14ac:dyDescent="0.35">
      <c r="A6" s="9" t="s">
        <v>36</v>
      </c>
      <c r="B6" s="55">
        <f>'(R,S)'!B6</f>
        <v>500</v>
      </c>
      <c r="K6" s="73"/>
      <c r="L6" s="72" t="s">
        <v>59</v>
      </c>
      <c r="M6" s="64">
        <f ca="1">SUMIF($E$13:$E$64,"&gt;0")/52</f>
        <v>526.90384615384619</v>
      </c>
      <c r="N6" s="73" t="s">
        <v>60</v>
      </c>
    </row>
    <row r="7" spans="1:15" ht="14.5" x14ac:dyDescent="0.35">
      <c r="A7" s="9" t="s">
        <v>44</v>
      </c>
      <c r="B7" s="56">
        <f>'(s,Q)'!B6</f>
        <v>0.95</v>
      </c>
      <c r="C7" s="42">
        <f>NORMINV($B$7,0,1)</f>
        <v>1.6448536269514715</v>
      </c>
      <c r="D7" s="43" t="s">
        <v>39</v>
      </c>
      <c r="F7" s="44"/>
      <c r="H7" s="45"/>
    </row>
    <row r="8" spans="1:15" ht="14.5" x14ac:dyDescent="0.35">
      <c r="A8" s="9" t="s">
        <v>37</v>
      </c>
      <c r="B8" s="55">
        <f>'(R,S)'!B8</f>
        <v>788</v>
      </c>
      <c r="F8" s="44"/>
      <c r="H8" s="45"/>
    </row>
    <row r="9" spans="1:15" ht="14.5" x14ac:dyDescent="0.35">
      <c r="A9" s="9" t="s">
        <v>40</v>
      </c>
      <c r="B9" s="55">
        <f>B8+'(s,Q)'!B8</f>
        <v>1288</v>
      </c>
    </row>
    <row r="10" spans="1:15" ht="14.5" x14ac:dyDescent="0.35">
      <c r="A10" s="1"/>
      <c r="B10" s="37"/>
    </row>
    <row r="11" spans="1:15" x14ac:dyDescent="0.3">
      <c r="B11" s="46" t="s">
        <v>41</v>
      </c>
      <c r="C11" s="46" t="s">
        <v>42</v>
      </c>
      <c r="D11" s="47" t="s">
        <v>43</v>
      </c>
      <c r="E11" s="46" t="s">
        <v>48</v>
      </c>
      <c r="F11" s="46" t="s">
        <v>49</v>
      </c>
      <c r="G11" s="46"/>
      <c r="M11" s="40"/>
    </row>
    <row r="12" spans="1:15" ht="14.5" x14ac:dyDescent="0.35">
      <c r="A12" s="38" t="s">
        <v>30</v>
      </c>
      <c r="B12" s="48" t="s">
        <v>32</v>
      </c>
      <c r="C12" s="48" t="s">
        <v>31</v>
      </c>
      <c r="D12" s="48" t="s">
        <v>33</v>
      </c>
      <c r="E12" s="48" t="s">
        <v>34</v>
      </c>
      <c r="F12" s="48" t="s">
        <v>38</v>
      </c>
      <c r="G12" s="53" t="s">
        <v>53</v>
      </c>
      <c r="H12" s="48" t="s">
        <v>35</v>
      </c>
      <c r="I12" s="49" t="str">
        <f>A8</f>
        <v>Reorder point (s)</v>
      </c>
      <c r="J12" s="49" t="str">
        <f>A9</f>
        <v>Target level (S)</v>
      </c>
      <c r="M12" s="40"/>
    </row>
    <row r="13" spans="1:15" x14ac:dyDescent="0.3">
      <c r="A13" s="39">
        <v>1</v>
      </c>
      <c r="B13" s="40">
        <f>$B$6</f>
        <v>500</v>
      </c>
      <c r="C13" s="39">
        <v>0</v>
      </c>
      <c r="D13" s="39">
        <f ca="1">'(s,Q)'!D12</f>
        <v>79</v>
      </c>
      <c r="E13" s="40">
        <f ca="1">B13+C13-D13</f>
        <v>421</v>
      </c>
      <c r="F13" s="40">
        <f ca="1">IF(A13+$B$3&lt;=MAX(A:A),E13+IF($B$3&gt;1,SUM(C14:INDEX(C14:C$116,$B$3-1,1)),0),E13)</f>
        <v>421</v>
      </c>
      <c r="G13" s="51" t="str">
        <f t="shared" ref="G13:G44" si="0">IF(MOD(A13,$B$4)=0,"X","")</f>
        <v/>
      </c>
      <c r="H13" s="39">
        <f ca="1">IF(AND(F13&lt;=$B$8,G13="X",A13+$B$3&lt;=MAX(A:A)),$B$9-F13,0)</f>
        <v>0</v>
      </c>
      <c r="I13" s="50">
        <f>$B$8</f>
        <v>788</v>
      </c>
      <c r="J13" s="50">
        <f>$B$9</f>
        <v>1288</v>
      </c>
      <c r="K13" s="40"/>
      <c r="M13" s="40"/>
      <c r="N13" s="40"/>
    </row>
    <row r="14" spans="1:15" x14ac:dyDescent="0.3">
      <c r="A14" s="39">
        <v>2</v>
      </c>
      <c r="B14" s="40">
        <f ca="1">E13</f>
        <v>421</v>
      </c>
      <c r="C14" s="39" cm="1">
        <f t="array" ref="C14">IF(A14&lt;=$B$3,0,INDEX(H$13:H13,$A14-$B$3,1))</f>
        <v>0</v>
      </c>
      <c r="D14" s="39">
        <f ca="1">'(s,Q)'!D13</f>
        <v>132</v>
      </c>
      <c r="E14" s="40">
        <f t="shared" ref="E14:E77" ca="1" si="1">B14+C14-D14</f>
        <v>289</v>
      </c>
      <c r="F14" s="40">
        <f ca="1">IF(A14+$B$3&lt;=MAX(A:A),E14+IF($B$3&gt;1,SUM(C15:INDEX(C15:C$116,$B$3-1,1)),0),E14)</f>
        <v>289</v>
      </c>
      <c r="G14" s="51" t="str">
        <f t="shared" si="0"/>
        <v>X</v>
      </c>
      <c r="H14" s="39">
        <f t="shared" ref="H14:H77" ca="1" si="2">IF(AND(F14&lt;=$B$8,G14="X",A14+$B$3&lt;=MAX(A:A)),$B$9-F14,0)</f>
        <v>999</v>
      </c>
      <c r="I14" s="50">
        <f t="shared" ref="I14:I64" si="3">$B$8</f>
        <v>788</v>
      </c>
      <c r="J14" s="50">
        <f t="shared" ref="J14:J77" si="4">$B$9</f>
        <v>1288</v>
      </c>
      <c r="K14" s="40"/>
      <c r="M14" s="40"/>
    </row>
    <row r="15" spans="1:15" x14ac:dyDescent="0.3">
      <c r="A15" s="39">
        <v>3</v>
      </c>
      <c r="B15" s="40">
        <f t="shared" ref="B15" ca="1" si="5">E14</f>
        <v>289</v>
      </c>
      <c r="C15" s="39" cm="1">
        <f t="array" ref="C15">IF(A15&lt;=$B$3,0,INDEX(H$13:H14,$A15-$B$3,1))</f>
        <v>0</v>
      </c>
      <c r="D15" s="39">
        <f ca="1">'(s,Q)'!D14</f>
        <v>63</v>
      </c>
      <c r="E15" s="40">
        <f t="shared" ca="1" si="1"/>
        <v>226</v>
      </c>
      <c r="F15" s="40">
        <f ca="1">IF(A15+$B$3&lt;=MAX(A:A),E15+IF($B$3&gt;1,SUM(C16:INDEX(C16:C$116,$B$3-1,1)),0),E15)</f>
        <v>1225</v>
      </c>
      <c r="G15" s="51" t="str">
        <f t="shared" si="0"/>
        <v/>
      </c>
      <c r="H15" s="39">
        <f t="shared" ca="1" si="2"/>
        <v>0</v>
      </c>
      <c r="I15" s="50">
        <f t="shared" si="3"/>
        <v>788</v>
      </c>
      <c r="J15" s="50">
        <f t="shared" si="4"/>
        <v>1288</v>
      </c>
      <c r="M15" s="40"/>
    </row>
    <row r="16" spans="1:15" x14ac:dyDescent="0.3">
      <c r="A16" s="39">
        <v>4</v>
      </c>
      <c r="B16" s="40">
        <f ca="1">E15</f>
        <v>226</v>
      </c>
      <c r="C16" s="39" cm="1">
        <f t="array" ref="C16">IF(A16&lt;=$B$3,0,INDEX(H$13:H15,$A16-$B$3,1))</f>
        <v>0</v>
      </c>
      <c r="D16" s="39">
        <f ca="1">'(s,Q)'!D15</f>
        <v>90</v>
      </c>
      <c r="E16" s="40">
        <f t="shared" ca="1" si="1"/>
        <v>136</v>
      </c>
      <c r="F16" s="40">
        <f ca="1">IF(A16+$B$3&lt;=MAX(A:A),E16+IF($B$3&gt;1,SUM(C17:INDEX(C17:C$116,$B$3-1,1)),0),E16)</f>
        <v>1135</v>
      </c>
      <c r="G16" s="51" t="str">
        <f t="shared" si="0"/>
        <v>X</v>
      </c>
      <c r="H16" s="39">
        <f t="shared" ca="1" si="2"/>
        <v>0</v>
      </c>
      <c r="I16" s="50">
        <f t="shared" si="3"/>
        <v>788</v>
      </c>
      <c r="J16" s="50">
        <f t="shared" si="4"/>
        <v>1288</v>
      </c>
      <c r="M16" s="40"/>
      <c r="O16" s="40"/>
    </row>
    <row r="17" spans="1:13" x14ac:dyDescent="0.3">
      <c r="A17" s="39">
        <v>5</v>
      </c>
      <c r="B17" s="40">
        <f t="shared" ref="B17:B80" ca="1" si="6">E16</f>
        <v>136</v>
      </c>
      <c r="C17" s="39" cm="1">
        <f t="array" ref="C17">IF(A17&lt;=$B$3,0,INDEX(H$13:H16,$A17-$B$3,1))</f>
        <v>0</v>
      </c>
      <c r="D17" s="39">
        <f ca="1">'(s,Q)'!D16</f>
        <v>112</v>
      </c>
      <c r="E17" s="40">
        <f t="shared" ca="1" si="1"/>
        <v>24</v>
      </c>
      <c r="F17" s="40">
        <f ca="1">IF(A17+$B$3&lt;=MAX(A:A),E17+IF($B$3&gt;1,SUM(C18:INDEX(C18:C$116,$B$3-1,1)),0),E17)</f>
        <v>1023</v>
      </c>
      <c r="G17" s="51" t="str">
        <f t="shared" si="0"/>
        <v/>
      </c>
      <c r="H17" s="39">
        <f t="shared" ca="1" si="2"/>
        <v>0</v>
      </c>
      <c r="I17" s="50">
        <f t="shared" si="3"/>
        <v>788</v>
      </c>
      <c r="J17" s="50">
        <f t="shared" si="4"/>
        <v>1288</v>
      </c>
      <c r="M17" s="40"/>
    </row>
    <row r="18" spans="1:13" x14ac:dyDescent="0.3">
      <c r="A18" s="39">
        <v>6</v>
      </c>
      <c r="B18" s="40">
        <f t="shared" ca="1" si="6"/>
        <v>24</v>
      </c>
      <c r="C18" s="39" cm="1">
        <f t="array" aca="1" ref="C18" ca="1">IF(A18&lt;=$B$3,0,INDEX(H$13:H17,$A18-$B$3,1))</f>
        <v>0</v>
      </c>
      <c r="D18" s="39">
        <f ca="1">'(s,Q)'!D17</f>
        <v>107</v>
      </c>
      <c r="E18" s="40">
        <f t="shared" ca="1" si="1"/>
        <v>-83</v>
      </c>
      <c r="F18" s="40">
        <f ca="1">IF(A18+$B$3&lt;=MAX(A:A),E18+IF($B$3&gt;1,SUM(C19:INDEX(C19:C$116,$B$3-1,1)),0),E18)</f>
        <v>916</v>
      </c>
      <c r="G18" s="51" t="str">
        <f t="shared" si="0"/>
        <v>X</v>
      </c>
      <c r="H18" s="39">
        <f t="shared" ca="1" si="2"/>
        <v>0</v>
      </c>
      <c r="I18" s="50">
        <f t="shared" si="3"/>
        <v>788</v>
      </c>
      <c r="J18" s="50">
        <f t="shared" si="4"/>
        <v>1288</v>
      </c>
      <c r="K18" s="40"/>
      <c r="M18" s="40"/>
    </row>
    <row r="19" spans="1:13" x14ac:dyDescent="0.3">
      <c r="A19" s="39">
        <v>7</v>
      </c>
      <c r="B19" s="40">
        <f t="shared" ca="1" si="6"/>
        <v>-83</v>
      </c>
      <c r="C19" s="39" cm="1">
        <f t="array" aca="1" ref="C19" ca="1">IF(A19&lt;=$B$3,0,INDEX(H$13:H18,$A19-$B$3,1))</f>
        <v>999</v>
      </c>
      <c r="D19" s="39">
        <f ca="1">'(s,Q)'!D18</f>
        <v>98</v>
      </c>
      <c r="E19" s="40">
        <f t="shared" ca="1" si="1"/>
        <v>818</v>
      </c>
      <c r="F19" s="40">
        <f ca="1">IF(A19+$B$3&lt;=MAX(A:A),E19+IF($B$3&gt;1,SUM(C20:INDEX(C20:C$116,$B$3-1,1)),0),E19)</f>
        <v>818</v>
      </c>
      <c r="G19" s="51" t="str">
        <f t="shared" si="0"/>
        <v/>
      </c>
      <c r="H19" s="39">
        <f t="shared" ca="1" si="2"/>
        <v>0</v>
      </c>
      <c r="I19" s="50">
        <f t="shared" si="3"/>
        <v>788</v>
      </c>
      <c r="J19" s="50">
        <f t="shared" si="4"/>
        <v>1288</v>
      </c>
      <c r="M19" s="40"/>
    </row>
    <row r="20" spans="1:13" x14ac:dyDescent="0.3">
      <c r="A20" s="39">
        <v>8</v>
      </c>
      <c r="B20" s="40">
        <f t="shared" ca="1" si="6"/>
        <v>818</v>
      </c>
      <c r="C20" s="39" cm="1">
        <f t="array" aca="1" ref="C20" ca="1">IF(A20&lt;=$B$3,0,INDEX(H$13:H19,$A20-$B$3,1))</f>
        <v>0</v>
      </c>
      <c r="D20" s="39">
        <f ca="1">'(s,Q)'!D19</f>
        <v>99</v>
      </c>
      <c r="E20" s="40">
        <f t="shared" ca="1" si="1"/>
        <v>719</v>
      </c>
      <c r="F20" s="40">
        <f ca="1">IF(A20+$B$3&lt;=MAX(A:A),E20+IF($B$3&gt;1,SUM(C21:INDEX(C21:C$116,$B$3-1,1)),0),E20)</f>
        <v>719</v>
      </c>
      <c r="G20" s="51" t="str">
        <f t="shared" si="0"/>
        <v>X</v>
      </c>
      <c r="H20" s="39">
        <f t="shared" ca="1" si="2"/>
        <v>569</v>
      </c>
      <c r="I20" s="50">
        <f t="shared" si="3"/>
        <v>788</v>
      </c>
      <c r="J20" s="50">
        <f t="shared" si="4"/>
        <v>1288</v>
      </c>
      <c r="M20" s="40"/>
    </row>
    <row r="21" spans="1:13" x14ac:dyDescent="0.3">
      <c r="A21" s="39">
        <v>9</v>
      </c>
      <c r="B21" s="40">
        <f t="shared" ca="1" si="6"/>
        <v>719</v>
      </c>
      <c r="C21" s="39" cm="1">
        <f t="array" aca="1" ref="C21" ca="1">IF(A21&lt;=$B$3,0,INDEX(H$13:H20,$A21-$B$3,1))</f>
        <v>0</v>
      </c>
      <c r="D21" s="39">
        <f ca="1">'(s,Q)'!D20</f>
        <v>96</v>
      </c>
      <c r="E21" s="40">
        <f t="shared" ca="1" si="1"/>
        <v>623</v>
      </c>
      <c r="F21" s="40">
        <f ca="1">IF(A21+$B$3&lt;=MAX(A:A),E21+IF($B$3&gt;1,SUM(C22:INDEX(C22:C$116,$B$3-1,1)),0),E21)</f>
        <v>1192</v>
      </c>
      <c r="G21" s="51" t="str">
        <f t="shared" si="0"/>
        <v/>
      </c>
      <c r="H21" s="39">
        <f t="shared" ca="1" si="2"/>
        <v>0</v>
      </c>
      <c r="I21" s="50">
        <f t="shared" si="3"/>
        <v>788</v>
      </c>
      <c r="J21" s="50">
        <f t="shared" si="4"/>
        <v>1288</v>
      </c>
      <c r="M21" s="40"/>
    </row>
    <row r="22" spans="1:13" x14ac:dyDescent="0.3">
      <c r="A22" s="39">
        <v>10</v>
      </c>
      <c r="B22" s="40">
        <f t="shared" ca="1" si="6"/>
        <v>623</v>
      </c>
      <c r="C22" s="39" cm="1">
        <f t="array" aca="1" ref="C22" ca="1">IF(A22&lt;=$B$3,0,INDEX(H$13:H21,$A22-$B$3,1))</f>
        <v>0</v>
      </c>
      <c r="D22" s="39">
        <f ca="1">'(s,Q)'!D21</f>
        <v>86</v>
      </c>
      <c r="E22" s="40">
        <f t="shared" ca="1" si="1"/>
        <v>537</v>
      </c>
      <c r="F22" s="40">
        <f ca="1">IF(A22+$B$3&lt;=MAX(A:A),E22+IF($B$3&gt;1,SUM(C23:INDEX(C23:C$116,$B$3-1,1)),0),E22)</f>
        <v>1106</v>
      </c>
      <c r="G22" s="51" t="str">
        <f t="shared" si="0"/>
        <v>X</v>
      </c>
      <c r="H22" s="39">
        <f t="shared" ca="1" si="2"/>
        <v>0</v>
      </c>
      <c r="I22" s="50">
        <f t="shared" si="3"/>
        <v>788</v>
      </c>
      <c r="J22" s="50">
        <f t="shared" si="4"/>
        <v>1288</v>
      </c>
      <c r="M22" s="40"/>
    </row>
    <row r="23" spans="1:13" x14ac:dyDescent="0.3">
      <c r="A23" s="39">
        <v>11</v>
      </c>
      <c r="B23" s="40">
        <f t="shared" ca="1" si="6"/>
        <v>537</v>
      </c>
      <c r="C23" s="39" cm="1">
        <f t="array" aca="1" ref="C23" ca="1">IF(A23&lt;=$B$3,0,INDEX(H$13:H22,$A23-$B$3,1))</f>
        <v>0</v>
      </c>
      <c r="D23" s="39">
        <f ca="1">'(s,Q)'!D22</f>
        <v>63</v>
      </c>
      <c r="E23" s="40">
        <f t="shared" ca="1" si="1"/>
        <v>474</v>
      </c>
      <c r="F23" s="40">
        <f ca="1">IF(A23+$B$3&lt;=MAX(A:A),E23+IF($B$3&gt;1,SUM(C24:INDEX(C24:C$116,$B$3-1,1)),0),E23)</f>
        <v>1043</v>
      </c>
      <c r="G23" s="51" t="str">
        <f t="shared" si="0"/>
        <v/>
      </c>
      <c r="H23" s="39">
        <f t="shared" ca="1" si="2"/>
        <v>0</v>
      </c>
      <c r="I23" s="50">
        <f t="shared" si="3"/>
        <v>788</v>
      </c>
      <c r="J23" s="50">
        <f t="shared" si="4"/>
        <v>1288</v>
      </c>
      <c r="M23" s="40"/>
    </row>
    <row r="24" spans="1:13" x14ac:dyDescent="0.3">
      <c r="A24" s="39">
        <v>12</v>
      </c>
      <c r="B24" s="40">
        <f t="shared" ca="1" si="6"/>
        <v>474</v>
      </c>
      <c r="C24" s="39" cm="1">
        <f t="array" aca="1" ref="C24" ca="1">IF(A24&lt;=$B$3,0,INDEX(H$13:H23,$A24-$B$3,1))</f>
        <v>0</v>
      </c>
      <c r="D24" s="39">
        <f ca="1">'(s,Q)'!D23</f>
        <v>91</v>
      </c>
      <c r="E24" s="40">
        <f t="shared" ca="1" si="1"/>
        <v>383</v>
      </c>
      <c r="F24" s="40">
        <f ca="1">IF(A24+$B$3&lt;=MAX(A:A),E24+IF($B$3&gt;1,SUM(C25:INDEX(C25:C$116,$B$3-1,1)),0),E24)</f>
        <v>952</v>
      </c>
      <c r="G24" s="51" t="str">
        <f t="shared" si="0"/>
        <v>X</v>
      </c>
      <c r="H24" s="39">
        <f t="shared" ca="1" si="2"/>
        <v>0</v>
      </c>
      <c r="I24" s="50">
        <f t="shared" si="3"/>
        <v>788</v>
      </c>
      <c r="J24" s="50">
        <f t="shared" si="4"/>
        <v>1288</v>
      </c>
      <c r="M24" s="40"/>
    </row>
    <row r="25" spans="1:13" x14ac:dyDescent="0.3">
      <c r="A25" s="39">
        <v>13</v>
      </c>
      <c r="B25" s="40">
        <f t="shared" ca="1" si="6"/>
        <v>383</v>
      </c>
      <c r="C25" s="39" cm="1">
        <f t="array" aca="1" ref="C25" ca="1">IF(A25&lt;=$B$3,0,INDEX(H$13:H24,$A25-$B$3,1))</f>
        <v>569</v>
      </c>
      <c r="D25" s="39">
        <f ca="1">'(s,Q)'!D24</f>
        <v>128</v>
      </c>
      <c r="E25" s="40">
        <f t="shared" ca="1" si="1"/>
        <v>824</v>
      </c>
      <c r="F25" s="40">
        <f ca="1">IF(A25+$B$3&lt;=MAX(A:A),E25+IF($B$3&gt;1,SUM(C26:INDEX(C26:C$116,$B$3-1,1)),0),E25)</f>
        <v>824</v>
      </c>
      <c r="G25" s="51" t="str">
        <f t="shared" si="0"/>
        <v/>
      </c>
      <c r="H25" s="39">
        <f t="shared" ca="1" si="2"/>
        <v>0</v>
      </c>
      <c r="I25" s="50">
        <f t="shared" si="3"/>
        <v>788</v>
      </c>
      <c r="J25" s="50">
        <f t="shared" si="4"/>
        <v>1288</v>
      </c>
      <c r="M25" s="40"/>
    </row>
    <row r="26" spans="1:13" x14ac:dyDescent="0.3">
      <c r="A26" s="39">
        <v>14</v>
      </c>
      <c r="B26" s="40">
        <f t="shared" ca="1" si="6"/>
        <v>824</v>
      </c>
      <c r="C26" s="39" cm="1">
        <f t="array" aca="1" ref="C26" ca="1">IF(A26&lt;=$B$3,0,INDEX(H$13:H25,$A26-$B$3,1))</f>
        <v>0</v>
      </c>
      <c r="D26" s="39">
        <f ca="1">'(s,Q)'!D25</f>
        <v>96</v>
      </c>
      <c r="E26" s="40">
        <f t="shared" ca="1" si="1"/>
        <v>728</v>
      </c>
      <c r="F26" s="40">
        <f ca="1">IF(A26+$B$3&lt;=MAX(A:A),E26+IF($B$3&gt;1,SUM(C27:INDEX(C27:C$116,$B$3-1,1)),0),E26)</f>
        <v>728</v>
      </c>
      <c r="G26" s="51" t="str">
        <f t="shared" si="0"/>
        <v>X</v>
      </c>
      <c r="H26" s="39">
        <f t="shared" ca="1" si="2"/>
        <v>560</v>
      </c>
      <c r="I26" s="50">
        <f t="shared" si="3"/>
        <v>788</v>
      </c>
      <c r="J26" s="50">
        <f t="shared" si="4"/>
        <v>1288</v>
      </c>
      <c r="M26" s="40"/>
    </row>
    <row r="27" spans="1:13" x14ac:dyDescent="0.3">
      <c r="A27" s="39">
        <v>15</v>
      </c>
      <c r="B27" s="40">
        <f t="shared" ca="1" si="6"/>
        <v>728</v>
      </c>
      <c r="C27" s="39" cm="1">
        <f t="array" aca="1" ref="C27" ca="1">IF(A27&lt;=$B$3,0,INDEX(H$13:H26,$A27-$B$3,1))</f>
        <v>0</v>
      </c>
      <c r="D27" s="39">
        <f ca="1">'(s,Q)'!D26</f>
        <v>106</v>
      </c>
      <c r="E27" s="40">
        <f t="shared" ca="1" si="1"/>
        <v>622</v>
      </c>
      <c r="F27" s="40">
        <f ca="1">IF(A27+$B$3&lt;=MAX(A:A),E27+IF($B$3&gt;1,SUM(C28:INDEX(C28:C$116,$B$3-1,1)),0),E27)</f>
        <v>1182</v>
      </c>
      <c r="G27" s="51" t="str">
        <f t="shared" si="0"/>
        <v/>
      </c>
      <c r="H27" s="39">
        <f t="shared" ca="1" si="2"/>
        <v>0</v>
      </c>
      <c r="I27" s="50">
        <f t="shared" si="3"/>
        <v>788</v>
      </c>
      <c r="J27" s="50">
        <f t="shared" si="4"/>
        <v>1288</v>
      </c>
      <c r="M27" s="40"/>
    </row>
    <row r="28" spans="1:13" x14ac:dyDescent="0.3">
      <c r="A28" s="39">
        <v>16</v>
      </c>
      <c r="B28" s="40">
        <f t="shared" ca="1" si="6"/>
        <v>622</v>
      </c>
      <c r="C28" s="39" cm="1">
        <f t="array" aca="1" ref="C28" ca="1">IF(A28&lt;=$B$3,0,INDEX(H$13:H27,$A28-$B$3,1))</f>
        <v>0</v>
      </c>
      <c r="D28" s="39">
        <f ca="1">'(s,Q)'!D27</f>
        <v>112</v>
      </c>
      <c r="E28" s="40">
        <f t="shared" ca="1" si="1"/>
        <v>510</v>
      </c>
      <c r="F28" s="40">
        <f ca="1">IF(A28+$B$3&lt;=MAX(A:A),E28+IF($B$3&gt;1,SUM(C29:INDEX(C29:C$116,$B$3-1,1)),0),E28)</f>
        <v>1070</v>
      </c>
      <c r="G28" s="51" t="str">
        <f t="shared" si="0"/>
        <v>X</v>
      </c>
      <c r="H28" s="39">
        <f t="shared" ca="1" si="2"/>
        <v>0</v>
      </c>
      <c r="I28" s="50">
        <f t="shared" si="3"/>
        <v>788</v>
      </c>
      <c r="J28" s="50">
        <f t="shared" si="4"/>
        <v>1288</v>
      </c>
      <c r="M28" s="40"/>
    </row>
    <row r="29" spans="1:13" x14ac:dyDescent="0.3">
      <c r="A29" s="39">
        <v>17</v>
      </c>
      <c r="B29" s="40">
        <f t="shared" ca="1" si="6"/>
        <v>510</v>
      </c>
      <c r="C29" s="39" cm="1">
        <f t="array" aca="1" ref="C29" ca="1">IF(A29&lt;=$B$3,0,INDEX(H$13:H28,$A29-$B$3,1))</f>
        <v>0</v>
      </c>
      <c r="D29" s="39">
        <f ca="1">'(s,Q)'!D28</f>
        <v>54</v>
      </c>
      <c r="E29" s="40">
        <f t="shared" ca="1" si="1"/>
        <v>456</v>
      </c>
      <c r="F29" s="40">
        <f ca="1">IF(A29+$B$3&lt;=MAX(A:A),E29+IF($B$3&gt;1,SUM(C30:INDEX(C30:C$116,$B$3-1,1)),0),E29)</f>
        <v>1016</v>
      </c>
      <c r="G29" s="51" t="str">
        <f t="shared" si="0"/>
        <v/>
      </c>
      <c r="H29" s="39">
        <f t="shared" ca="1" si="2"/>
        <v>0</v>
      </c>
      <c r="I29" s="50">
        <f t="shared" si="3"/>
        <v>788</v>
      </c>
      <c r="J29" s="50">
        <f t="shared" si="4"/>
        <v>1288</v>
      </c>
      <c r="M29" s="40"/>
    </row>
    <row r="30" spans="1:13" x14ac:dyDescent="0.3">
      <c r="A30" s="39">
        <v>18</v>
      </c>
      <c r="B30" s="40">
        <f t="shared" ca="1" si="6"/>
        <v>456</v>
      </c>
      <c r="C30" s="39" cm="1">
        <f t="array" aca="1" ref="C30" ca="1">IF(A30&lt;=$B$3,0,INDEX(H$13:H29,$A30-$B$3,1))</f>
        <v>0</v>
      </c>
      <c r="D30" s="39">
        <f ca="1">'(s,Q)'!D29</f>
        <v>84</v>
      </c>
      <c r="E30" s="40">
        <f t="shared" ca="1" si="1"/>
        <v>372</v>
      </c>
      <c r="F30" s="40">
        <f ca="1">IF(A30+$B$3&lt;=MAX(A:A),E30+IF($B$3&gt;1,SUM(C31:INDEX(C31:C$116,$B$3-1,1)),0),E30)</f>
        <v>932</v>
      </c>
      <c r="G30" s="51" t="str">
        <f t="shared" si="0"/>
        <v>X</v>
      </c>
      <c r="H30" s="39">
        <f t="shared" ca="1" si="2"/>
        <v>0</v>
      </c>
      <c r="I30" s="50">
        <f t="shared" si="3"/>
        <v>788</v>
      </c>
      <c r="J30" s="50">
        <f t="shared" si="4"/>
        <v>1288</v>
      </c>
      <c r="M30" s="40"/>
    </row>
    <row r="31" spans="1:13" x14ac:dyDescent="0.3">
      <c r="A31" s="39">
        <v>19</v>
      </c>
      <c r="B31" s="40">
        <f t="shared" ca="1" si="6"/>
        <v>372</v>
      </c>
      <c r="C31" s="39" cm="1">
        <f t="array" aca="1" ref="C31" ca="1">IF(A31&lt;=$B$3,0,INDEX(H$13:H30,$A31-$B$3,1))</f>
        <v>560</v>
      </c>
      <c r="D31" s="39">
        <f ca="1">'(s,Q)'!D30</f>
        <v>105</v>
      </c>
      <c r="E31" s="40">
        <f t="shared" ca="1" si="1"/>
        <v>827</v>
      </c>
      <c r="F31" s="40">
        <f ca="1">IF(A31+$B$3&lt;=MAX(A:A),E31+IF($B$3&gt;1,SUM(C32:INDEX(C32:C$116,$B$3-1,1)),0),E31)</f>
        <v>827</v>
      </c>
      <c r="G31" s="51" t="str">
        <f t="shared" si="0"/>
        <v/>
      </c>
      <c r="H31" s="39">
        <f t="shared" ca="1" si="2"/>
        <v>0</v>
      </c>
      <c r="I31" s="50">
        <f t="shared" si="3"/>
        <v>788</v>
      </c>
      <c r="J31" s="50">
        <f t="shared" si="4"/>
        <v>1288</v>
      </c>
      <c r="M31" s="40"/>
    </row>
    <row r="32" spans="1:13" x14ac:dyDescent="0.3">
      <c r="A32" s="39">
        <v>20</v>
      </c>
      <c r="B32" s="40">
        <f t="shared" ca="1" si="6"/>
        <v>827</v>
      </c>
      <c r="C32" s="39" cm="1">
        <f t="array" aca="1" ref="C32" ca="1">IF(A32&lt;=$B$3,0,INDEX(H$13:H31,$A32-$B$3,1))</f>
        <v>0</v>
      </c>
      <c r="D32" s="39">
        <f ca="1">'(s,Q)'!D31</f>
        <v>99</v>
      </c>
      <c r="E32" s="40">
        <f t="shared" ca="1" si="1"/>
        <v>728</v>
      </c>
      <c r="F32" s="40">
        <f ca="1">IF(A32+$B$3&lt;=MAX(A:A),E32+IF($B$3&gt;1,SUM(C33:INDEX(C33:C$116,$B$3-1,1)),0),E32)</f>
        <v>728</v>
      </c>
      <c r="G32" s="51" t="str">
        <f t="shared" si="0"/>
        <v>X</v>
      </c>
      <c r="H32" s="39">
        <f t="shared" ca="1" si="2"/>
        <v>560</v>
      </c>
      <c r="I32" s="50">
        <f t="shared" si="3"/>
        <v>788</v>
      </c>
      <c r="J32" s="50">
        <f t="shared" si="4"/>
        <v>1288</v>
      </c>
      <c r="M32" s="40"/>
    </row>
    <row r="33" spans="1:13" x14ac:dyDescent="0.3">
      <c r="A33" s="39">
        <v>21</v>
      </c>
      <c r="B33" s="40">
        <f t="shared" ca="1" si="6"/>
        <v>728</v>
      </c>
      <c r="C33" s="39" cm="1">
        <f t="array" aca="1" ref="C33" ca="1">IF(A33&lt;=$B$3,0,INDEX(H$13:H32,$A33-$B$3,1))</f>
        <v>0</v>
      </c>
      <c r="D33" s="39">
        <f ca="1">'(s,Q)'!D32</f>
        <v>131</v>
      </c>
      <c r="E33" s="40">
        <f t="shared" ca="1" si="1"/>
        <v>597</v>
      </c>
      <c r="F33" s="40">
        <f ca="1">IF(A33+$B$3&lt;=MAX(A:A),E33+IF($B$3&gt;1,SUM(C34:INDEX(C34:C$116,$B$3-1,1)),0),E33)</f>
        <v>1157</v>
      </c>
      <c r="G33" s="51" t="str">
        <f t="shared" si="0"/>
        <v/>
      </c>
      <c r="H33" s="39">
        <f t="shared" ca="1" si="2"/>
        <v>0</v>
      </c>
      <c r="I33" s="50">
        <f t="shared" si="3"/>
        <v>788</v>
      </c>
      <c r="J33" s="50">
        <f t="shared" si="4"/>
        <v>1288</v>
      </c>
      <c r="M33" s="40"/>
    </row>
    <row r="34" spans="1:13" x14ac:dyDescent="0.3">
      <c r="A34" s="39">
        <v>22</v>
      </c>
      <c r="B34" s="40">
        <f t="shared" ca="1" si="6"/>
        <v>597</v>
      </c>
      <c r="C34" s="39" cm="1">
        <f t="array" aca="1" ref="C34" ca="1">IF(A34&lt;=$B$3,0,INDEX(H$13:H33,$A34-$B$3,1))</f>
        <v>0</v>
      </c>
      <c r="D34" s="39">
        <f ca="1">'(s,Q)'!D33</f>
        <v>71</v>
      </c>
      <c r="E34" s="40">
        <f t="shared" ca="1" si="1"/>
        <v>526</v>
      </c>
      <c r="F34" s="40">
        <f ca="1">IF(A34+$B$3&lt;=MAX(A:A),E34+IF($B$3&gt;1,SUM(C35:INDEX(C35:C$116,$B$3-1,1)),0),E34)</f>
        <v>1086</v>
      </c>
      <c r="G34" s="51" t="str">
        <f t="shared" si="0"/>
        <v>X</v>
      </c>
      <c r="H34" s="39">
        <f t="shared" ca="1" si="2"/>
        <v>0</v>
      </c>
      <c r="I34" s="50">
        <f t="shared" si="3"/>
        <v>788</v>
      </c>
      <c r="J34" s="50">
        <f t="shared" si="4"/>
        <v>1288</v>
      </c>
      <c r="M34" s="40"/>
    </row>
    <row r="35" spans="1:13" x14ac:dyDescent="0.3">
      <c r="A35" s="39">
        <v>23</v>
      </c>
      <c r="B35" s="40">
        <f t="shared" ca="1" si="6"/>
        <v>526</v>
      </c>
      <c r="C35" s="39" cm="1">
        <f t="array" aca="1" ref="C35" ca="1">IF(A35&lt;=$B$3,0,INDEX(H$13:H34,$A35-$B$3,1))</f>
        <v>0</v>
      </c>
      <c r="D35" s="39">
        <f ca="1">'(s,Q)'!D34</f>
        <v>80</v>
      </c>
      <c r="E35" s="40">
        <f t="shared" ca="1" si="1"/>
        <v>446</v>
      </c>
      <c r="F35" s="40">
        <f ca="1">IF(A35+$B$3&lt;=MAX(A:A),E35+IF($B$3&gt;1,SUM(C36:INDEX(C36:C$116,$B$3-1,1)),0),E35)</f>
        <v>1006</v>
      </c>
      <c r="G35" s="51" t="str">
        <f t="shared" si="0"/>
        <v/>
      </c>
      <c r="H35" s="39">
        <f t="shared" ca="1" si="2"/>
        <v>0</v>
      </c>
      <c r="I35" s="50">
        <f t="shared" si="3"/>
        <v>788</v>
      </c>
      <c r="J35" s="50">
        <f t="shared" si="4"/>
        <v>1288</v>
      </c>
    </row>
    <row r="36" spans="1:13" x14ac:dyDescent="0.3">
      <c r="A36" s="39">
        <v>24</v>
      </c>
      <c r="B36" s="40">
        <f t="shared" ca="1" si="6"/>
        <v>446</v>
      </c>
      <c r="C36" s="39" cm="1">
        <f t="array" aca="1" ref="C36" ca="1">IF(A36&lt;=$B$3,0,INDEX(H$13:H35,$A36-$B$3,1))</f>
        <v>0</v>
      </c>
      <c r="D36" s="39">
        <f ca="1">'(s,Q)'!D35</f>
        <v>91</v>
      </c>
      <c r="E36" s="40">
        <f t="shared" ca="1" si="1"/>
        <v>355</v>
      </c>
      <c r="F36" s="40">
        <f ca="1">IF(A36+$B$3&lt;=MAX(A:A),E36+IF($B$3&gt;1,SUM(C37:INDEX(C37:C$116,$B$3-1,1)),0),E36)</f>
        <v>915</v>
      </c>
      <c r="G36" s="51" t="str">
        <f t="shared" si="0"/>
        <v>X</v>
      </c>
      <c r="H36" s="39">
        <f t="shared" ca="1" si="2"/>
        <v>0</v>
      </c>
      <c r="I36" s="50">
        <f t="shared" si="3"/>
        <v>788</v>
      </c>
      <c r="J36" s="50">
        <f t="shared" si="4"/>
        <v>1288</v>
      </c>
    </row>
    <row r="37" spans="1:13" x14ac:dyDescent="0.3">
      <c r="A37" s="39">
        <v>25</v>
      </c>
      <c r="B37" s="40">
        <f t="shared" ca="1" si="6"/>
        <v>355</v>
      </c>
      <c r="C37" s="39" cm="1">
        <f t="array" aca="1" ref="C37" ca="1">IF(A37&lt;=$B$3,0,INDEX(H$13:H36,$A37-$B$3,1))</f>
        <v>560</v>
      </c>
      <c r="D37" s="39">
        <f ca="1">'(s,Q)'!D36</f>
        <v>115</v>
      </c>
      <c r="E37" s="40">
        <f t="shared" ca="1" si="1"/>
        <v>800</v>
      </c>
      <c r="F37" s="40">
        <f ca="1">IF(A37+$B$3&lt;=MAX(A:A),E37+IF($B$3&gt;1,SUM(C38:INDEX(C38:C$116,$B$3-1,1)),0),E37)</f>
        <v>800</v>
      </c>
      <c r="G37" s="51" t="str">
        <f t="shared" si="0"/>
        <v/>
      </c>
      <c r="H37" s="39">
        <f t="shared" ca="1" si="2"/>
        <v>0</v>
      </c>
      <c r="I37" s="50">
        <f t="shared" si="3"/>
        <v>788</v>
      </c>
      <c r="J37" s="50">
        <f t="shared" si="4"/>
        <v>1288</v>
      </c>
    </row>
    <row r="38" spans="1:13" x14ac:dyDescent="0.3">
      <c r="A38" s="39">
        <v>26</v>
      </c>
      <c r="B38" s="40">
        <f t="shared" ca="1" si="6"/>
        <v>800</v>
      </c>
      <c r="C38" s="39" cm="1">
        <f t="array" aca="1" ref="C38" ca="1">IF(A38&lt;=$B$3,0,INDEX(H$13:H37,$A38-$B$3,1))</f>
        <v>0</v>
      </c>
      <c r="D38" s="39">
        <f ca="1">'(s,Q)'!D37</f>
        <v>103</v>
      </c>
      <c r="E38" s="40">
        <f t="shared" ca="1" si="1"/>
        <v>697</v>
      </c>
      <c r="F38" s="40">
        <f ca="1">IF(A38+$B$3&lt;=MAX(A:A),E38+IF($B$3&gt;1,SUM(C39:INDEX(C39:C$116,$B$3-1,1)),0),E38)</f>
        <v>697</v>
      </c>
      <c r="G38" s="51" t="str">
        <f t="shared" si="0"/>
        <v>X</v>
      </c>
      <c r="H38" s="39">
        <f t="shared" ca="1" si="2"/>
        <v>591</v>
      </c>
      <c r="I38" s="50">
        <f t="shared" si="3"/>
        <v>788</v>
      </c>
      <c r="J38" s="50">
        <f t="shared" si="4"/>
        <v>1288</v>
      </c>
    </row>
    <row r="39" spans="1:13" x14ac:dyDescent="0.3">
      <c r="A39" s="39">
        <v>27</v>
      </c>
      <c r="B39" s="40">
        <f t="shared" ca="1" si="6"/>
        <v>697</v>
      </c>
      <c r="C39" s="39" cm="1">
        <f t="array" aca="1" ref="C39" ca="1">IF(A39&lt;=$B$3,0,INDEX(H$13:H38,$A39-$B$3,1))</f>
        <v>0</v>
      </c>
      <c r="D39" s="39">
        <f ca="1">'(s,Q)'!D38</f>
        <v>95</v>
      </c>
      <c r="E39" s="40">
        <f t="shared" ca="1" si="1"/>
        <v>602</v>
      </c>
      <c r="F39" s="40">
        <f ca="1">IF(A39+$B$3&lt;=MAX(A:A),E39+IF($B$3&gt;1,SUM(C40:INDEX(C40:C$116,$B$3-1,1)),0),E39)</f>
        <v>1193</v>
      </c>
      <c r="G39" s="51" t="str">
        <f t="shared" si="0"/>
        <v/>
      </c>
      <c r="H39" s="39">
        <f t="shared" ca="1" si="2"/>
        <v>0</v>
      </c>
      <c r="I39" s="50">
        <f t="shared" si="3"/>
        <v>788</v>
      </c>
      <c r="J39" s="50">
        <f t="shared" si="4"/>
        <v>1288</v>
      </c>
    </row>
    <row r="40" spans="1:13" x14ac:dyDescent="0.3">
      <c r="A40" s="39">
        <v>28</v>
      </c>
      <c r="B40" s="40">
        <f t="shared" ca="1" si="6"/>
        <v>602</v>
      </c>
      <c r="C40" s="39" cm="1">
        <f t="array" aca="1" ref="C40" ca="1">IF(A40&lt;=$B$3,0,INDEX(H$13:H39,$A40-$B$3,1))</f>
        <v>0</v>
      </c>
      <c r="D40" s="39">
        <f ca="1">'(s,Q)'!D39</f>
        <v>93</v>
      </c>
      <c r="E40" s="40">
        <f t="shared" ca="1" si="1"/>
        <v>509</v>
      </c>
      <c r="F40" s="40">
        <f ca="1">IF(A40+$B$3&lt;=MAX(A:A),E40+IF($B$3&gt;1,SUM(C41:INDEX(C41:C$116,$B$3-1,1)),0),E40)</f>
        <v>1100</v>
      </c>
      <c r="G40" s="51" t="str">
        <f t="shared" si="0"/>
        <v>X</v>
      </c>
      <c r="H40" s="39">
        <f t="shared" ca="1" si="2"/>
        <v>0</v>
      </c>
      <c r="I40" s="50">
        <f t="shared" si="3"/>
        <v>788</v>
      </c>
      <c r="J40" s="50">
        <f t="shared" si="4"/>
        <v>1288</v>
      </c>
    </row>
    <row r="41" spans="1:13" x14ac:dyDescent="0.3">
      <c r="A41" s="39">
        <v>29</v>
      </c>
      <c r="B41" s="40">
        <f t="shared" ca="1" si="6"/>
        <v>509</v>
      </c>
      <c r="C41" s="39" cm="1">
        <f t="array" aca="1" ref="C41" ca="1">IF(A41&lt;=$B$3,0,INDEX(H$13:H40,$A41-$B$3,1))</f>
        <v>0</v>
      </c>
      <c r="D41" s="39">
        <f ca="1">'(s,Q)'!D40</f>
        <v>79</v>
      </c>
      <c r="E41" s="40">
        <f t="shared" ca="1" si="1"/>
        <v>430</v>
      </c>
      <c r="F41" s="40">
        <f ca="1">IF(A41+$B$3&lt;=MAX(A:A),E41+IF($B$3&gt;1,SUM(C42:INDEX(C42:C$116,$B$3-1,1)),0),E41)</f>
        <v>1021</v>
      </c>
      <c r="G41" s="51" t="str">
        <f t="shared" si="0"/>
        <v/>
      </c>
      <c r="H41" s="39">
        <f t="shared" ca="1" si="2"/>
        <v>0</v>
      </c>
      <c r="I41" s="50">
        <f t="shared" si="3"/>
        <v>788</v>
      </c>
      <c r="J41" s="50">
        <f t="shared" si="4"/>
        <v>1288</v>
      </c>
    </row>
    <row r="42" spans="1:13" x14ac:dyDescent="0.3">
      <c r="A42" s="39">
        <v>30</v>
      </c>
      <c r="B42" s="40">
        <f t="shared" ca="1" si="6"/>
        <v>430</v>
      </c>
      <c r="C42" s="39" cm="1">
        <f t="array" aca="1" ref="C42" ca="1">IF(A42&lt;=$B$3,0,INDEX(H$13:H41,$A42-$B$3,1))</f>
        <v>0</v>
      </c>
      <c r="D42" s="39">
        <f ca="1">'(s,Q)'!D41</f>
        <v>116</v>
      </c>
      <c r="E42" s="40">
        <f t="shared" ca="1" si="1"/>
        <v>314</v>
      </c>
      <c r="F42" s="40">
        <f ca="1">IF(A42+$B$3&lt;=MAX(A:A),E42+IF($B$3&gt;1,SUM(C43:INDEX(C43:C$116,$B$3-1,1)),0),E42)</f>
        <v>905</v>
      </c>
      <c r="G42" s="51" t="str">
        <f t="shared" si="0"/>
        <v>X</v>
      </c>
      <c r="H42" s="39">
        <f t="shared" ca="1" si="2"/>
        <v>0</v>
      </c>
      <c r="I42" s="50">
        <f t="shared" si="3"/>
        <v>788</v>
      </c>
      <c r="J42" s="50">
        <f t="shared" si="4"/>
        <v>1288</v>
      </c>
    </row>
    <row r="43" spans="1:13" x14ac:dyDescent="0.3">
      <c r="A43" s="39">
        <v>31</v>
      </c>
      <c r="B43" s="40">
        <f t="shared" ca="1" si="6"/>
        <v>314</v>
      </c>
      <c r="C43" s="39" cm="1">
        <f t="array" aca="1" ref="C43" ca="1">IF(A43&lt;=$B$3,0,INDEX(H$13:H42,$A43-$B$3,1))</f>
        <v>591</v>
      </c>
      <c r="D43" s="39">
        <f ca="1">'(s,Q)'!D42</f>
        <v>108</v>
      </c>
      <c r="E43" s="40">
        <f t="shared" ca="1" si="1"/>
        <v>797</v>
      </c>
      <c r="F43" s="40">
        <f ca="1">IF(A43+$B$3&lt;=MAX(A:A),E43+IF($B$3&gt;1,SUM(C44:INDEX(C44:C$116,$B$3-1,1)),0),E43)</f>
        <v>797</v>
      </c>
      <c r="G43" s="51" t="str">
        <f t="shared" si="0"/>
        <v/>
      </c>
      <c r="H43" s="39">
        <f t="shared" ca="1" si="2"/>
        <v>0</v>
      </c>
      <c r="I43" s="50">
        <f t="shared" si="3"/>
        <v>788</v>
      </c>
      <c r="J43" s="50">
        <f t="shared" si="4"/>
        <v>1288</v>
      </c>
    </row>
    <row r="44" spans="1:13" x14ac:dyDescent="0.3">
      <c r="A44" s="39">
        <v>32</v>
      </c>
      <c r="B44" s="40">
        <f t="shared" ca="1" si="6"/>
        <v>797</v>
      </c>
      <c r="C44" s="39" cm="1">
        <f t="array" aca="1" ref="C44" ca="1">IF(A44&lt;=$B$3,0,INDEX(H$13:H43,$A44-$B$3,1))</f>
        <v>0</v>
      </c>
      <c r="D44" s="39">
        <f ca="1">'(s,Q)'!D43</f>
        <v>111</v>
      </c>
      <c r="E44" s="40">
        <f t="shared" ca="1" si="1"/>
        <v>686</v>
      </c>
      <c r="F44" s="40">
        <f ca="1">IF(A44+$B$3&lt;=MAX(A:A),E44+IF($B$3&gt;1,SUM(C45:INDEX(C45:C$116,$B$3-1,1)),0),E44)</f>
        <v>686</v>
      </c>
      <c r="G44" s="51" t="str">
        <f t="shared" si="0"/>
        <v>X</v>
      </c>
      <c r="H44" s="39">
        <f t="shared" ca="1" si="2"/>
        <v>602</v>
      </c>
      <c r="I44" s="50">
        <f t="shared" si="3"/>
        <v>788</v>
      </c>
      <c r="J44" s="50">
        <f t="shared" si="4"/>
        <v>1288</v>
      </c>
    </row>
    <row r="45" spans="1:13" x14ac:dyDescent="0.3">
      <c r="A45" s="39">
        <v>33</v>
      </c>
      <c r="B45" s="40">
        <f t="shared" ca="1" si="6"/>
        <v>686</v>
      </c>
      <c r="C45" s="39" cm="1">
        <f t="array" aca="1" ref="C45" ca="1">IF(A45&lt;=$B$3,0,INDEX(H$13:H44,$A45-$B$3,1))</f>
        <v>0</v>
      </c>
      <c r="D45" s="39">
        <f ca="1">'(s,Q)'!D44</f>
        <v>84</v>
      </c>
      <c r="E45" s="40">
        <f t="shared" ca="1" si="1"/>
        <v>602</v>
      </c>
      <c r="F45" s="40">
        <f ca="1">IF(A45+$B$3&lt;=MAX(A:A),E45+IF($B$3&gt;1,SUM(C46:INDEX(C46:C$116,$B$3-1,1)),0),E45)</f>
        <v>1204</v>
      </c>
      <c r="G45" s="51" t="str">
        <f t="shared" ref="G45:G76" si="7">IF(MOD(A45,$B$4)=0,"X","")</f>
        <v/>
      </c>
      <c r="H45" s="39">
        <f t="shared" ca="1" si="2"/>
        <v>0</v>
      </c>
      <c r="I45" s="50">
        <f t="shared" si="3"/>
        <v>788</v>
      </c>
      <c r="J45" s="50">
        <f t="shared" si="4"/>
        <v>1288</v>
      </c>
    </row>
    <row r="46" spans="1:13" x14ac:dyDescent="0.3">
      <c r="A46" s="39">
        <v>34</v>
      </c>
      <c r="B46" s="40">
        <f t="shared" ca="1" si="6"/>
        <v>602</v>
      </c>
      <c r="C46" s="39" cm="1">
        <f t="array" aca="1" ref="C46" ca="1">IF(A46&lt;=$B$3,0,INDEX(H$13:H45,$A46-$B$3,1))</f>
        <v>0</v>
      </c>
      <c r="D46" s="39">
        <f ca="1">'(s,Q)'!D45</f>
        <v>77</v>
      </c>
      <c r="E46" s="40">
        <f t="shared" ca="1" si="1"/>
        <v>525</v>
      </c>
      <c r="F46" s="40">
        <f ca="1">IF(A46+$B$3&lt;=MAX(A:A),E46+IF($B$3&gt;1,SUM(C47:INDEX(C47:C$116,$B$3-1,1)),0),E46)</f>
        <v>1127</v>
      </c>
      <c r="G46" s="51" t="str">
        <f t="shared" si="7"/>
        <v>X</v>
      </c>
      <c r="H46" s="39">
        <f t="shared" ca="1" si="2"/>
        <v>0</v>
      </c>
      <c r="I46" s="50">
        <f t="shared" si="3"/>
        <v>788</v>
      </c>
      <c r="J46" s="50">
        <f t="shared" si="4"/>
        <v>1288</v>
      </c>
    </row>
    <row r="47" spans="1:13" x14ac:dyDescent="0.3">
      <c r="A47" s="39">
        <v>35</v>
      </c>
      <c r="B47" s="40">
        <f t="shared" ca="1" si="6"/>
        <v>525</v>
      </c>
      <c r="C47" s="39" cm="1">
        <f t="array" aca="1" ref="C47" ca="1">IF(A47&lt;=$B$3,0,INDEX(H$13:H46,$A47-$B$3,1))</f>
        <v>0</v>
      </c>
      <c r="D47" s="39">
        <f ca="1">'(s,Q)'!D46</f>
        <v>120</v>
      </c>
      <c r="E47" s="40">
        <f t="shared" ca="1" si="1"/>
        <v>405</v>
      </c>
      <c r="F47" s="40">
        <f ca="1">IF(A47+$B$3&lt;=MAX(A:A),E47+IF($B$3&gt;1,SUM(C48:INDEX(C48:C$116,$B$3-1,1)),0),E47)</f>
        <v>1007</v>
      </c>
      <c r="G47" s="51" t="str">
        <f t="shared" si="7"/>
        <v/>
      </c>
      <c r="H47" s="39">
        <f t="shared" ca="1" si="2"/>
        <v>0</v>
      </c>
      <c r="I47" s="50">
        <f t="shared" si="3"/>
        <v>788</v>
      </c>
      <c r="J47" s="50">
        <f t="shared" si="4"/>
        <v>1288</v>
      </c>
    </row>
    <row r="48" spans="1:13" x14ac:dyDescent="0.3">
      <c r="A48" s="39">
        <v>36</v>
      </c>
      <c r="B48" s="40">
        <f t="shared" ca="1" si="6"/>
        <v>405</v>
      </c>
      <c r="C48" s="39" cm="1">
        <f t="array" aca="1" ref="C48" ca="1">IF(A48&lt;=$B$3,0,INDEX(H$13:H47,$A48-$B$3,1))</f>
        <v>0</v>
      </c>
      <c r="D48" s="39">
        <f ca="1">'(s,Q)'!D47</f>
        <v>105</v>
      </c>
      <c r="E48" s="40">
        <f t="shared" ca="1" si="1"/>
        <v>300</v>
      </c>
      <c r="F48" s="40">
        <f ca="1">IF(A48+$B$3&lt;=MAX(A:A),E48+IF($B$3&gt;1,SUM(C49:INDEX(C49:C$116,$B$3-1,1)),0),E48)</f>
        <v>902</v>
      </c>
      <c r="G48" s="51" t="str">
        <f t="shared" si="7"/>
        <v>X</v>
      </c>
      <c r="H48" s="39">
        <f t="shared" ca="1" si="2"/>
        <v>0</v>
      </c>
      <c r="I48" s="50">
        <f t="shared" si="3"/>
        <v>788</v>
      </c>
      <c r="J48" s="50">
        <f t="shared" si="4"/>
        <v>1288</v>
      </c>
    </row>
    <row r="49" spans="1:10" x14ac:dyDescent="0.3">
      <c r="A49" s="39">
        <v>37</v>
      </c>
      <c r="B49" s="40">
        <f t="shared" ca="1" si="6"/>
        <v>300</v>
      </c>
      <c r="C49" s="39" cm="1">
        <f t="array" aca="1" ref="C49" ca="1">IF(A49&lt;=$B$3,0,INDEX(H$13:H48,$A49-$B$3,1))</f>
        <v>602</v>
      </c>
      <c r="D49" s="39">
        <f ca="1">'(s,Q)'!D48</f>
        <v>112</v>
      </c>
      <c r="E49" s="40">
        <f t="shared" ca="1" si="1"/>
        <v>790</v>
      </c>
      <c r="F49" s="40">
        <f ca="1">IF(A49+$B$3&lt;=MAX(A:A),E49+IF($B$3&gt;1,SUM(C50:INDEX(C50:C$116,$B$3-1,1)),0),E49)</f>
        <v>790</v>
      </c>
      <c r="G49" s="51" t="str">
        <f t="shared" si="7"/>
        <v/>
      </c>
      <c r="H49" s="39">
        <f t="shared" ca="1" si="2"/>
        <v>0</v>
      </c>
      <c r="I49" s="50">
        <f t="shared" si="3"/>
        <v>788</v>
      </c>
      <c r="J49" s="50">
        <f t="shared" si="4"/>
        <v>1288</v>
      </c>
    </row>
    <row r="50" spans="1:10" x14ac:dyDescent="0.3">
      <c r="A50" s="39">
        <v>38</v>
      </c>
      <c r="B50" s="40">
        <f t="shared" ca="1" si="6"/>
        <v>790</v>
      </c>
      <c r="C50" s="39" cm="1">
        <f t="array" aca="1" ref="C50" ca="1">IF(A50&lt;=$B$3,0,INDEX(H$13:H49,$A50-$B$3,1))</f>
        <v>0</v>
      </c>
      <c r="D50" s="39">
        <f ca="1">'(s,Q)'!D49</f>
        <v>90</v>
      </c>
      <c r="E50" s="40">
        <f t="shared" ca="1" si="1"/>
        <v>700</v>
      </c>
      <c r="F50" s="40">
        <f ca="1">IF(A50+$B$3&lt;=MAX(A:A),E50+IF($B$3&gt;1,SUM(C51:INDEX(C51:C$116,$B$3-1,1)),0),E50)</f>
        <v>700</v>
      </c>
      <c r="G50" s="51" t="str">
        <f t="shared" si="7"/>
        <v>X</v>
      </c>
      <c r="H50" s="39">
        <f t="shared" ca="1" si="2"/>
        <v>588</v>
      </c>
      <c r="I50" s="50">
        <f t="shared" si="3"/>
        <v>788</v>
      </c>
      <c r="J50" s="50">
        <f t="shared" si="4"/>
        <v>1288</v>
      </c>
    </row>
    <row r="51" spans="1:10" x14ac:dyDescent="0.3">
      <c r="A51" s="39">
        <v>39</v>
      </c>
      <c r="B51" s="40">
        <f t="shared" ca="1" si="6"/>
        <v>700</v>
      </c>
      <c r="C51" s="39" cm="1">
        <f t="array" aca="1" ref="C51" ca="1">IF(A51&lt;=$B$3,0,INDEX(H$13:H50,$A51-$B$3,1))</f>
        <v>0</v>
      </c>
      <c r="D51" s="39">
        <f ca="1">'(s,Q)'!D50</f>
        <v>97</v>
      </c>
      <c r="E51" s="40">
        <f t="shared" ca="1" si="1"/>
        <v>603</v>
      </c>
      <c r="F51" s="40">
        <f ca="1">IF(A51+$B$3&lt;=MAX(A:A),E51+IF($B$3&gt;1,SUM(C52:INDEX(C52:C$116,$B$3-1,1)),0),E51)</f>
        <v>1191</v>
      </c>
      <c r="G51" s="51" t="str">
        <f t="shared" si="7"/>
        <v/>
      </c>
      <c r="H51" s="39">
        <f t="shared" ca="1" si="2"/>
        <v>0</v>
      </c>
      <c r="I51" s="50">
        <f t="shared" si="3"/>
        <v>788</v>
      </c>
      <c r="J51" s="50">
        <f t="shared" si="4"/>
        <v>1288</v>
      </c>
    </row>
    <row r="52" spans="1:10" x14ac:dyDescent="0.3">
      <c r="A52" s="39">
        <v>40</v>
      </c>
      <c r="B52" s="40">
        <f t="shared" ca="1" si="6"/>
        <v>603</v>
      </c>
      <c r="C52" s="39" cm="1">
        <f t="array" aca="1" ref="C52" ca="1">IF(A52&lt;=$B$3,0,INDEX(H$13:H51,$A52-$B$3,1))</f>
        <v>0</v>
      </c>
      <c r="D52" s="39">
        <f ca="1">'(s,Q)'!D51</f>
        <v>103</v>
      </c>
      <c r="E52" s="40">
        <f t="shared" ca="1" si="1"/>
        <v>500</v>
      </c>
      <c r="F52" s="40">
        <f ca="1">IF(A52+$B$3&lt;=MAX(A:A),E52+IF($B$3&gt;1,SUM(C53:INDEX(C53:C$116,$B$3-1,1)),0),E52)</f>
        <v>1088</v>
      </c>
      <c r="G52" s="51" t="str">
        <f t="shared" si="7"/>
        <v>X</v>
      </c>
      <c r="H52" s="39">
        <f t="shared" ca="1" si="2"/>
        <v>0</v>
      </c>
      <c r="I52" s="50">
        <f t="shared" si="3"/>
        <v>788</v>
      </c>
      <c r="J52" s="50">
        <f t="shared" si="4"/>
        <v>1288</v>
      </c>
    </row>
    <row r="53" spans="1:10" x14ac:dyDescent="0.3">
      <c r="A53" s="39">
        <v>41</v>
      </c>
      <c r="B53" s="40">
        <f t="shared" ca="1" si="6"/>
        <v>500</v>
      </c>
      <c r="C53" s="39" cm="1">
        <f t="array" aca="1" ref="C53" ca="1">IF(A53&lt;=$B$3,0,INDEX(H$13:H52,$A53-$B$3,1))</f>
        <v>0</v>
      </c>
      <c r="D53" s="39">
        <f ca="1">'(s,Q)'!D52</f>
        <v>115</v>
      </c>
      <c r="E53" s="40">
        <f t="shared" ca="1" si="1"/>
        <v>385</v>
      </c>
      <c r="F53" s="40">
        <f ca="1">IF(A53+$B$3&lt;=MAX(A:A),E53+IF($B$3&gt;1,SUM(C54:INDEX(C54:C$116,$B$3-1,1)),0),E53)</f>
        <v>973</v>
      </c>
      <c r="G53" s="51" t="str">
        <f t="shared" si="7"/>
        <v/>
      </c>
      <c r="H53" s="39">
        <f t="shared" ca="1" si="2"/>
        <v>0</v>
      </c>
      <c r="I53" s="50">
        <f t="shared" si="3"/>
        <v>788</v>
      </c>
      <c r="J53" s="50">
        <f t="shared" si="4"/>
        <v>1288</v>
      </c>
    </row>
    <row r="54" spans="1:10" x14ac:dyDescent="0.3">
      <c r="A54" s="39">
        <v>42</v>
      </c>
      <c r="B54" s="40">
        <f t="shared" ca="1" si="6"/>
        <v>385</v>
      </c>
      <c r="C54" s="39" cm="1">
        <f t="array" aca="1" ref="C54" ca="1">IF(A54&lt;=$B$3,0,INDEX(H$13:H53,$A54-$B$3,1))</f>
        <v>0</v>
      </c>
      <c r="D54" s="39">
        <f ca="1">'(s,Q)'!D53</f>
        <v>75</v>
      </c>
      <c r="E54" s="40">
        <f t="shared" ca="1" si="1"/>
        <v>310</v>
      </c>
      <c r="F54" s="40">
        <f ca="1">IF(A54+$B$3&lt;=MAX(A:A),E54+IF($B$3&gt;1,SUM(C55:INDEX(C55:C$116,$B$3-1,1)),0),E54)</f>
        <v>898</v>
      </c>
      <c r="G54" s="51" t="str">
        <f t="shared" si="7"/>
        <v>X</v>
      </c>
      <c r="H54" s="39">
        <f t="shared" ca="1" si="2"/>
        <v>0</v>
      </c>
      <c r="I54" s="50">
        <f t="shared" si="3"/>
        <v>788</v>
      </c>
      <c r="J54" s="50">
        <f t="shared" si="4"/>
        <v>1288</v>
      </c>
    </row>
    <row r="55" spans="1:10" x14ac:dyDescent="0.3">
      <c r="A55" s="39">
        <v>43</v>
      </c>
      <c r="B55" s="40">
        <f t="shared" ca="1" si="6"/>
        <v>310</v>
      </c>
      <c r="C55" s="39" cm="1">
        <f t="array" aca="1" ref="C55" ca="1">IF(A55&lt;=$B$3,0,INDEX(H$13:H54,$A55-$B$3,1))</f>
        <v>588</v>
      </c>
      <c r="D55" s="39">
        <f ca="1">'(s,Q)'!D54</f>
        <v>110</v>
      </c>
      <c r="E55" s="40">
        <f t="shared" ca="1" si="1"/>
        <v>788</v>
      </c>
      <c r="F55" s="40">
        <f ca="1">IF(A55+$B$3&lt;=MAX(A:A),E55+IF($B$3&gt;1,SUM(C56:INDEX(C56:C$116,$B$3-1,1)),0),E55)</f>
        <v>788</v>
      </c>
      <c r="G55" s="51" t="str">
        <f t="shared" si="7"/>
        <v/>
      </c>
      <c r="H55" s="39">
        <f t="shared" ca="1" si="2"/>
        <v>0</v>
      </c>
      <c r="I55" s="50">
        <f t="shared" si="3"/>
        <v>788</v>
      </c>
      <c r="J55" s="50">
        <f t="shared" si="4"/>
        <v>1288</v>
      </c>
    </row>
    <row r="56" spans="1:10" x14ac:dyDescent="0.3">
      <c r="A56" s="39">
        <v>44</v>
      </c>
      <c r="B56" s="40">
        <f t="shared" ca="1" si="6"/>
        <v>788</v>
      </c>
      <c r="C56" s="39" cm="1">
        <f t="array" aca="1" ref="C56" ca="1">IF(A56&lt;=$B$3,0,INDEX(H$13:H55,$A56-$B$3,1))</f>
        <v>0</v>
      </c>
      <c r="D56" s="39">
        <f ca="1">'(s,Q)'!D55</f>
        <v>73</v>
      </c>
      <c r="E56" s="40">
        <f t="shared" ca="1" si="1"/>
        <v>715</v>
      </c>
      <c r="F56" s="40">
        <f ca="1">IF(A56+$B$3&lt;=MAX(A:A),E56+IF($B$3&gt;1,SUM(C57:INDEX(C57:C$116,$B$3-1,1)),0),E56)</f>
        <v>715</v>
      </c>
      <c r="G56" s="51" t="str">
        <f t="shared" si="7"/>
        <v>X</v>
      </c>
      <c r="H56" s="39">
        <f t="shared" ca="1" si="2"/>
        <v>573</v>
      </c>
      <c r="I56" s="50">
        <f t="shared" si="3"/>
        <v>788</v>
      </c>
      <c r="J56" s="50">
        <f t="shared" si="4"/>
        <v>1288</v>
      </c>
    </row>
    <row r="57" spans="1:10" x14ac:dyDescent="0.3">
      <c r="A57" s="39">
        <v>45</v>
      </c>
      <c r="B57" s="40">
        <f t="shared" ca="1" si="6"/>
        <v>715</v>
      </c>
      <c r="C57" s="39" cm="1">
        <f t="array" aca="1" ref="C57" ca="1">IF(A57&lt;=$B$3,0,INDEX(H$13:H56,$A57-$B$3,1))</f>
        <v>0</v>
      </c>
      <c r="D57" s="39">
        <f ca="1">'(s,Q)'!D56</f>
        <v>98</v>
      </c>
      <c r="E57" s="40">
        <f t="shared" ca="1" si="1"/>
        <v>617</v>
      </c>
      <c r="F57" s="40">
        <f ca="1">IF(A57+$B$3&lt;=MAX(A:A),E57+IF($B$3&gt;1,SUM(C58:INDEX(C58:C$116,$B$3-1,1)),0),E57)</f>
        <v>1190</v>
      </c>
      <c r="G57" s="51" t="str">
        <f t="shared" si="7"/>
        <v/>
      </c>
      <c r="H57" s="39">
        <f t="shared" ca="1" si="2"/>
        <v>0</v>
      </c>
      <c r="I57" s="50">
        <f t="shared" si="3"/>
        <v>788</v>
      </c>
      <c r="J57" s="50">
        <f t="shared" si="4"/>
        <v>1288</v>
      </c>
    </row>
    <row r="58" spans="1:10" x14ac:dyDescent="0.3">
      <c r="A58" s="39">
        <v>46</v>
      </c>
      <c r="B58" s="40">
        <f t="shared" ca="1" si="6"/>
        <v>617</v>
      </c>
      <c r="C58" s="39" cm="1">
        <f t="array" aca="1" ref="C58" ca="1">IF(A58&lt;=$B$3,0,INDEX(H$13:H57,$A58-$B$3,1))</f>
        <v>0</v>
      </c>
      <c r="D58" s="39">
        <f ca="1">'(s,Q)'!D57</f>
        <v>145</v>
      </c>
      <c r="E58" s="40">
        <f t="shared" ca="1" si="1"/>
        <v>472</v>
      </c>
      <c r="F58" s="40">
        <f ca="1">IF(A58+$B$3&lt;=MAX(A:A),E58+IF($B$3&gt;1,SUM(C59:INDEX(C59:C$116,$B$3-1,1)),0),E58)</f>
        <v>1045</v>
      </c>
      <c r="G58" s="51" t="str">
        <f t="shared" si="7"/>
        <v>X</v>
      </c>
      <c r="H58" s="39">
        <f t="shared" ca="1" si="2"/>
        <v>0</v>
      </c>
      <c r="I58" s="50">
        <f t="shared" si="3"/>
        <v>788</v>
      </c>
      <c r="J58" s="50">
        <f t="shared" si="4"/>
        <v>1288</v>
      </c>
    </row>
    <row r="59" spans="1:10" x14ac:dyDescent="0.3">
      <c r="A59" s="39">
        <v>47</v>
      </c>
      <c r="B59" s="40">
        <f t="shared" ca="1" si="6"/>
        <v>472</v>
      </c>
      <c r="C59" s="39" cm="1">
        <f t="array" aca="1" ref="C59" ca="1">IF(A59&lt;=$B$3,0,INDEX(H$13:H58,$A59-$B$3,1))</f>
        <v>0</v>
      </c>
      <c r="D59" s="39">
        <f ca="1">'(s,Q)'!D58</f>
        <v>91</v>
      </c>
      <c r="E59" s="40">
        <f t="shared" ca="1" si="1"/>
        <v>381</v>
      </c>
      <c r="F59" s="40">
        <f ca="1">IF(A59+$B$3&lt;=MAX(A:A),E59+IF($B$3&gt;1,SUM(C60:INDEX(C60:C$116,$B$3-1,1)),0),E59)</f>
        <v>954</v>
      </c>
      <c r="G59" s="51" t="str">
        <f t="shared" si="7"/>
        <v/>
      </c>
      <c r="H59" s="39">
        <f t="shared" ca="1" si="2"/>
        <v>0</v>
      </c>
      <c r="I59" s="50">
        <f t="shared" si="3"/>
        <v>788</v>
      </c>
      <c r="J59" s="50">
        <f t="shared" si="4"/>
        <v>1288</v>
      </c>
    </row>
    <row r="60" spans="1:10" x14ac:dyDescent="0.3">
      <c r="A60" s="39">
        <v>48</v>
      </c>
      <c r="B60" s="40">
        <f t="shared" ca="1" si="6"/>
        <v>381</v>
      </c>
      <c r="C60" s="39" cm="1">
        <f t="array" aca="1" ref="C60" ca="1">IF(A60&lt;=$B$3,0,INDEX(H$13:H59,$A60-$B$3,1))</f>
        <v>0</v>
      </c>
      <c r="D60" s="39">
        <f ca="1">'(s,Q)'!D59</f>
        <v>88</v>
      </c>
      <c r="E60" s="40">
        <f t="shared" ca="1" si="1"/>
        <v>293</v>
      </c>
      <c r="F60" s="40">
        <f ca="1">IF(A60+$B$3&lt;=MAX(A:A),E60+IF($B$3&gt;1,SUM(C61:INDEX(C61:C$116,$B$3-1,1)),0),E60)</f>
        <v>866</v>
      </c>
      <c r="G60" s="51" t="str">
        <f t="shared" si="7"/>
        <v>X</v>
      </c>
      <c r="H60" s="39">
        <f t="shared" ca="1" si="2"/>
        <v>0</v>
      </c>
      <c r="I60" s="50">
        <f t="shared" si="3"/>
        <v>788</v>
      </c>
      <c r="J60" s="50">
        <f t="shared" si="4"/>
        <v>1288</v>
      </c>
    </row>
    <row r="61" spans="1:10" x14ac:dyDescent="0.3">
      <c r="A61" s="39">
        <v>49</v>
      </c>
      <c r="B61" s="40">
        <f t="shared" ca="1" si="6"/>
        <v>293</v>
      </c>
      <c r="C61" s="39" cm="1">
        <f t="array" aca="1" ref="C61" ca="1">IF(A61&lt;=$B$3,0,INDEX(H$13:H60,$A61-$B$3,1))</f>
        <v>573</v>
      </c>
      <c r="D61" s="39">
        <f ca="1">'(s,Q)'!D60</f>
        <v>94</v>
      </c>
      <c r="E61" s="40">
        <f t="shared" ca="1" si="1"/>
        <v>772</v>
      </c>
      <c r="F61" s="40">
        <f ca="1">IF(A61+$B$3&lt;=MAX(A:A),E61+IF($B$3&gt;1,SUM(C62:INDEX(C62:C$116,$B$3-1,1)),0),E61)</f>
        <v>772</v>
      </c>
      <c r="G61" s="51" t="str">
        <f t="shared" si="7"/>
        <v/>
      </c>
      <c r="H61" s="39">
        <f t="shared" ca="1" si="2"/>
        <v>0</v>
      </c>
      <c r="I61" s="50">
        <f t="shared" si="3"/>
        <v>788</v>
      </c>
      <c r="J61" s="50">
        <f t="shared" si="4"/>
        <v>1288</v>
      </c>
    </row>
    <row r="62" spans="1:10" x14ac:dyDescent="0.3">
      <c r="A62" s="39">
        <v>50</v>
      </c>
      <c r="B62" s="40">
        <f t="shared" ca="1" si="6"/>
        <v>772</v>
      </c>
      <c r="C62" s="39" cm="1">
        <f t="array" aca="1" ref="C62" ca="1">IF(A62&lt;=$B$3,0,INDEX(H$13:H61,$A62-$B$3,1))</f>
        <v>0</v>
      </c>
      <c r="D62" s="39">
        <f ca="1">'(s,Q)'!D61</f>
        <v>78</v>
      </c>
      <c r="E62" s="40">
        <f t="shared" ca="1" si="1"/>
        <v>694</v>
      </c>
      <c r="F62" s="40">
        <f ca="1">IF(A62+$B$3&lt;=MAX(A:A),E62+IF($B$3&gt;1,SUM(C63:INDEX(C63:C$116,$B$3-1,1)),0),E62)</f>
        <v>694</v>
      </c>
      <c r="G62" s="51" t="str">
        <f t="shared" si="7"/>
        <v>X</v>
      </c>
      <c r="H62" s="39">
        <f t="shared" ca="1" si="2"/>
        <v>594</v>
      </c>
      <c r="I62" s="50">
        <f t="shared" si="3"/>
        <v>788</v>
      </c>
      <c r="J62" s="50">
        <f t="shared" si="4"/>
        <v>1288</v>
      </c>
    </row>
    <row r="63" spans="1:10" x14ac:dyDescent="0.3">
      <c r="A63" s="39">
        <v>51</v>
      </c>
      <c r="B63" s="40">
        <f t="shared" ca="1" si="6"/>
        <v>694</v>
      </c>
      <c r="C63" s="39" cm="1">
        <f t="array" aca="1" ref="C63" ca="1">IF(A63&lt;=$B$3,0,INDEX(H$13:H62,$A63-$B$3,1))</f>
        <v>0</v>
      </c>
      <c r="D63" s="39">
        <f ca="1">'(s,Q)'!D62</f>
        <v>112</v>
      </c>
      <c r="E63" s="40">
        <f t="shared" ca="1" si="1"/>
        <v>582</v>
      </c>
      <c r="F63" s="40">
        <f ca="1">IF(A63+$B$3&lt;=MAX(A:A),E63+IF($B$3&gt;1,SUM(C64:INDEX(C64:C$116,$B$3-1,1)),0),E63)</f>
        <v>1176</v>
      </c>
      <c r="G63" s="51" t="str">
        <f t="shared" si="7"/>
        <v/>
      </c>
      <c r="H63" s="39">
        <f t="shared" ca="1" si="2"/>
        <v>0</v>
      </c>
      <c r="I63" s="50">
        <f t="shared" si="3"/>
        <v>788</v>
      </c>
      <c r="J63" s="50">
        <f t="shared" si="4"/>
        <v>1288</v>
      </c>
    </row>
    <row r="64" spans="1:10" x14ac:dyDescent="0.3">
      <c r="A64" s="39">
        <v>52</v>
      </c>
      <c r="B64" s="40">
        <f t="shared" ca="1" si="6"/>
        <v>582</v>
      </c>
      <c r="C64" s="39" cm="1">
        <f t="array" aca="1" ref="C64" ca="1">IF(A64&lt;=$B$3,0,INDEX(H$13:H63,$A64-$B$3,1))</f>
        <v>0</v>
      </c>
      <c r="D64" s="39">
        <f ca="1">'(s,Q)'!D63</f>
        <v>93</v>
      </c>
      <c r="E64" s="40">
        <f t="shared" ca="1" si="1"/>
        <v>489</v>
      </c>
      <c r="F64" s="40">
        <f ca="1">IF(A64+$B$3&lt;=MAX(A:A),E64+IF($B$3&gt;1,SUM(C65:INDEX(C65:C$116,$B$3-1,1)),0),E64)</f>
        <v>1083</v>
      </c>
      <c r="G64" s="51" t="str">
        <f t="shared" si="7"/>
        <v>X</v>
      </c>
      <c r="H64" s="39">
        <f t="shared" ca="1" si="2"/>
        <v>0</v>
      </c>
      <c r="I64" s="50">
        <f t="shared" si="3"/>
        <v>788</v>
      </c>
      <c r="J64" s="50">
        <f t="shared" si="4"/>
        <v>1288</v>
      </c>
    </row>
    <row r="65" spans="1:10" x14ac:dyDescent="0.3">
      <c r="A65" s="39">
        <v>53</v>
      </c>
      <c r="B65" s="40">
        <f t="shared" ca="1" si="6"/>
        <v>489</v>
      </c>
      <c r="C65" s="39" cm="1">
        <f t="array" aca="1" ref="C65" ca="1">IF(A65&lt;=$B$3,0,INDEX(H$13:H64,$A65-$B$3,1))</f>
        <v>0</v>
      </c>
      <c r="D65" s="39">
        <f ca="1">'(s,Q)'!D64</f>
        <v>126</v>
      </c>
      <c r="E65" s="40">
        <f t="shared" ca="1" si="1"/>
        <v>363</v>
      </c>
      <c r="F65" s="40">
        <f ca="1">IF(A65+$B$3&lt;=MAX(A:A),E65+IF($B$3&gt;1,SUM(C66:INDEX(C66:C$116,$B$3-1,1)),0),E65)</f>
        <v>957</v>
      </c>
      <c r="G65" s="51" t="str">
        <f t="shared" si="7"/>
        <v/>
      </c>
      <c r="H65" s="39">
        <f t="shared" ca="1" si="2"/>
        <v>0</v>
      </c>
      <c r="J65" s="39">
        <f t="shared" si="4"/>
        <v>1288</v>
      </c>
    </row>
    <row r="66" spans="1:10" x14ac:dyDescent="0.3">
      <c r="A66" s="39">
        <v>54</v>
      </c>
      <c r="B66" s="40">
        <f t="shared" ca="1" si="6"/>
        <v>363</v>
      </c>
      <c r="C66" s="39" cm="1">
        <f t="array" aca="1" ref="C66" ca="1">IF(A66&lt;=$B$3,0,INDEX(H$13:H65,$A66-$B$3,1))</f>
        <v>0</v>
      </c>
      <c r="D66" s="39">
        <f ca="1">'(s,Q)'!D65</f>
        <v>92</v>
      </c>
      <c r="E66" s="40">
        <f t="shared" ca="1" si="1"/>
        <v>271</v>
      </c>
      <c r="F66" s="40">
        <f ca="1">IF(A66+$B$3&lt;=MAX(A:A),E66+IF($B$3&gt;1,SUM(C67:INDEX(C67:C$116,$B$3-1,1)),0),E66)</f>
        <v>865</v>
      </c>
      <c r="G66" s="51" t="str">
        <f t="shared" si="7"/>
        <v>X</v>
      </c>
      <c r="H66" s="39">
        <f t="shared" ca="1" si="2"/>
        <v>0</v>
      </c>
      <c r="J66" s="39">
        <f t="shared" si="4"/>
        <v>1288</v>
      </c>
    </row>
    <row r="67" spans="1:10" x14ac:dyDescent="0.3">
      <c r="A67" s="39">
        <v>55</v>
      </c>
      <c r="B67" s="40">
        <f t="shared" ca="1" si="6"/>
        <v>271</v>
      </c>
      <c r="C67" s="39" cm="1">
        <f t="array" aca="1" ref="C67" ca="1">IF(A67&lt;=$B$3,0,INDEX(H$13:H66,$A67-$B$3,1))</f>
        <v>594</v>
      </c>
      <c r="D67" s="39">
        <f ca="1">'(s,Q)'!D66</f>
        <v>110</v>
      </c>
      <c r="E67" s="40">
        <f t="shared" ca="1" si="1"/>
        <v>755</v>
      </c>
      <c r="F67" s="40">
        <f ca="1">IF(A67+$B$3&lt;=MAX(A:A),E67+IF($B$3&gt;1,SUM(C68:INDEX(C68:C$116,$B$3-1,1)),0),E67)</f>
        <v>755</v>
      </c>
      <c r="G67" s="51" t="str">
        <f t="shared" si="7"/>
        <v/>
      </c>
      <c r="H67" s="39">
        <f t="shared" ca="1" si="2"/>
        <v>0</v>
      </c>
      <c r="J67" s="39">
        <f t="shared" si="4"/>
        <v>1288</v>
      </c>
    </row>
    <row r="68" spans="1:10" x14ac:dyDescent="0.3">
      <c r="A68" s="39">
        <v>56</v>
      </c>
      <c r="B68" s="40">
        <f t="shared" ca="1" si="6"/>
        <v>755</v>
      </c>
      <c r="C68" s="39" cm="1">
        <f t="array" aca="1" ref="C68" ca="1">IF(A68&lt;=$B$3,0,INDEX(H$13:H67,$A68-$B$3,1))</f>
        <v>0</v>
      </c>
      <c r="D68" s="39">
        <f ca="1">'(s,Q)'!D67</f>
        <v>120</v>
      </c>
      <c r="E68" s="40">
        <f t="shared" ca="1" si="1"/>
        <v>635</v>
      </c>
      <c r="F68" s="40">
        <f ca="1">IF(A68+$B$3&lt;=MAX(A:A),E68+IF($B$3&gt;1,SUM(C69:INDEX(C69:C$116,$B$3-1,1)),0),E68)</f>
        <v>635</v>
      </c>
      <c r="G68" s="51" t="str">
        <f t="shared" si="7"/>
        <v>X</v>
      </c>
      <c r="H68" s="39">
        <f t="shared" ca="1" si="2"/>
        <v>653</v>
      </c>
      <c r="J68" s="39">
        <f t="shared" si="4"/>
        <v>1288</v>
      </c>
    </row>
    <row r="69" spans="1:10" x14ac:dyDescent="0.3">
      <c r="A69" s="39">
        <v>57</v>
      </c>
      <c r="B69" s="40">
        <f t="shared" ca="1" si="6"/>
        <v>635</v>
      </c>
      <c r="C69" s="39" cm="1">
        <f t="array" aca="1" ref="C69" ca="1">IF(A69&lt;=$B$3,0,INDEX(H$13:H68,$A69-$B$3,1))</f>
        <v>0</v>
      </c>
      <c r="D69" s="39">
        <f ca="1">'(s,Q)'!D68</f>
        <v>87</v>
      </c>
      <c r="E69" s="40">
        <f t="shared" ca="1" si="1"/>
        <v>548</v>
      </c>
      <c r="F69" s="40">
        <f ca="1">IF(A69+$B$3&lt;=MAX(A:A),E69+IF($B$3&gt;1,SUM(C70:INDEX(C70:C$116,$B$3-1,1)),0),E69)</f>
        <v>1201</v>
      </c>
      <c r="G69" s="51" t="str">
        <f t="shared" si="7"/>
        <v/>
      </c>
      <c r="H69" s="39">
        <f t="shared" ca="1" si="2"/>
        <v>0</v>
      </c>
      <c r="J69" s="39">
        <f t="shared" si="4"/>
        <v>1288</v>
      </c>
    </row>
    <row r="70" spans="1:10" x14ac:dyDescent="0.3">
      <c r="A70" s="39">
        <v>58</v>
      </c>
      <c r="B70" s="40">
        <f t="shared" ca="1" si="6"/>
        <v>548</v>
      </c>
      <c r="C70" s="39" cm="1">
        <f t="array" aca="1" ref="C70" ca="1">IF(A70&lt;=$B$3,0,INDEX(H$13:H69,$A70-$B$3,1))</f>
        <v>0</v>
      </c>
      <c r="D70" s="39">
        <f ca="1">'(s,Q)'!D69</f>
        <v>137</v>
      </c>
      <c r="E70" s="40">
        <f t="shared" ca="1" si="1"/>
        <v>411</v>
      </c>
      <c r="F70" s="40">
        <f ca="1">IF(A70+$B$3&lt;=MAX(A:A),E70+IF($B$3&gt;1,SUM(C71:INDEX(C71:C$116,$B$3-1,1)),0),E70)</f>
        <v>1064</v>
      </c>
      <c r="G70" s="51" t="str">
        <f t="shared" si="7"/>
        <v>X</v>
      </c>
      <c r="H70" s="39">
        <f t="shared" ca="1" si="2"/>
        <v>0</v>
      </c>
      <c r="J70" s="39">
        <f t="shared" si="4"/>
        <v>1288</v>
      </c>
    </row>
    <row r="71" spans="1:10" x14ac:dyDescent="0.3">
      <c r="A71" s="39">
        <v>59</v>
      </c>
      <c r="B71" s="40">
        <f t="shared" ca="1" si="6"/>
        <v>411</v>
      </c>
      <c r="C71" s="39" cm="1">
        <f t="array" aca="1" ref="C71" ca="1">IF(A71&lt;=$B$3,0,INDEX(H$13:H70,$A71-$B$3,1))</f>
        <v>0</v>
      </c>
      <c r="D71" s="39">
        <f ca="1">'(s,Q)'!D70</f>
        <v>107</v>
      </c>
      <c r="E71" s="40">
        <f t="shared" ca="1" si="1"/>
        <v>304</v>
      </c>
      <c r="F71" s="40">
        <f ca="1">IF(A71+$B$3&lt;=MAX(A:A),E71+IF($B$3&gt;1,SUM(C72:INDEX(C72:C$116,$B$3-1,1)),0),E71)</f>
        <v>957</v>
      </c>
      <c r="G71" s="51" t="str">
        <f t="shared" si="7"/>
        <v/>
      </c>
      <c r="H71" s="39">
        <f t="shared" ca="1" si="2"/>
        <v>0</v>
      </c>
      <c r="J71" s="39">
        <f t="shared" si="4"/>
        <v>1288</v>
      </c>
    </row>
    <row r="72" spans="1:10" x14ac:dyDescent="0.3">
      <c r="A72" s="39">
        <v>60</v>
      </c>
      <c r="B72" s="40">
        <f t="shared" ca="1" si="6"/>
        <v>304</v>
      </c>
      <c r="C72" s="39" cm="1">
        <f t="array" aca="1" ref="C72" ca="1">IF(A72&lt;=$B$3,0,INDEX(H$13:H71,$A72-$B$3,1))</f>
        <v>0</v>
      </c>
      <c r="D72" s="39">
        <f ca="1">'(s,Q)'!D71</f>
        <v>114</v>
      </c>
      <c r="E72" s="40">
        <f t="shared" ca="1" si="1"/>
        <v>190</v>
      </c>
      <c r="F72" s="40">
        <f ca="1">IF(A72+$B$3&lt;=MAX(A:A),E72+IF($B$3&gt;1,SUM(C73:INDEX(C73:C$116,$B$3-1,1)),0),E72)</f>
        <v>843</v>
      </c>
      <c r="G72" s="51" t="str">
        <f t="shared" si="7"/>
        <v>X</v>
      </c>
      <c r="H72" s="39">
        <f t="shared" ca="1" si="2"/>
        <v>0</v>
      </c>
      <c r="J72" s="39">
        <f t="shared" si="4"/>
        <v>1288</v>
      </c>
    </row>
    <row r="73" spans="1:10" x14ac:dyDescent="0.3">
      <c r="A73" s="39">
        <v>61</v>
      </c>
      <c r="B73" s="40">
        <f t="shared" ca="1" si="6"/>
        <v>190</v>
      </c>
      <c r="C73" s="39" cm="1">
        <f t="array" aca="1" ref="C73" ca="1">IF(A73&lt;=$B$3,0,INDEX(H$13:H72,$A73-$B$3,1))</f>
        <v>653</v>
      </c>
      <c r="D73" s="39">
        <f ca="1">'(s,Q)'!D72</f>
        <v>104</v>
      </c>
      <c r="E73" s="40">
        <f t="shared" ca="1" si="1"/>
        <v>739</v>
      </c>
      <c r="F73" s="40">
        <f ca="1">IF(A73+$B$3&lt;=MAX(A:A),E73+IF($B$3&gt;1,SUM(C74:INDEX(C74:C$116,$B$3-1,1)),0),E73)</f>
        <v>739</v>
      </c>
      <c r="G73" s="51" t="str">
        <f t="shared" si="7"/>
        <v/>
      </c>
      <c r="H73" s="39">
        <f t="shared" ca="1" si="2"/>
        <v>0</v>
      </c>
      <c r="J73" s="39">
        <f t="shared" si="4"/>
        <v>1288</v>
      </c>
    </row>
    <row r="74" spans="1:10" x14ac:dyDescent="0.3">
      <c r="A74" s="39">
        <v>62</v>
      </c>
      <c r="B74" s="40">
        <f t="shared" ca="1" si="6"/>
        <v>739</v>
      </c>
      <c r="C74" s="39" cm="1">
        <f t="array" aca="1" ref="C74" ca="1">IF(A74&lt;=$B$3,0,INDEX(H$13:H73,$A74-$B$3,1))</f>
        <v>0</v>
      </c>
      <c r="D74" s="39">
        <f ca="1">'(s,Q)'!D73</f>
        <v>104</v>
      </c>
      <c r="E74" s="40">
        <f t="shared" ca="1" si="1"/>
        <v>635</v>
      </c>
      <c r="F74" s="40">
        <f ca="1">IF(A74+$B$3&lt;=MAX(A:A),E74+IF($B$3&gt;1,SUM(C75:INDEX(C75:C$116,$B$3-1,1)),0),E74)</f>
        <v>635</v>
      </c>
      <c r="G74" s="51" t="str">
        <f t="shared" si="7"/>
        <v>X</v>
      </c>
      <c r="H74" s="39">
        <f t="shared" ca="1" si="2"/>
        <v>653</v>
      </c>
      <c r="J74" s="39">
        <f t="shared" si="4"/>
        <v>1288</v>
      </c>
    </row>
    <row r="75" spans="1:10" x14ac:dyDescent="0.3">
      <c r="A75" s="39">
        <v>63</v>
      </c>
      <c r="B75" s="40">
        <f t="shared" ca="1" si="6"/>
        <v>635</v>
      </c>
      <c r="C75" s="39" cm="1">
        <f t="array" aca="1" ref="C75" ca="1">IF(A75&lt;=$B$3,0,INDEX(H$13:H74,$A75-$B$3,1))</f>
        <v>0</v>
      </c>
      <c r="D75" s="39">
        <f ca="1">'(s,Q)'!D74</f>
        <v>88</v>
      </c>
      <c r="E75" s="40">
        <f t="shared" ca="1" si="1"/>
        <v>547</v>
      </c>
      <c r="F75" s="40">
        <f ca="1">IF(A75+$B$3&lt;=MAX(A:A),E75+IF($B$3&gt;1,SUM(C76:INDEX(C76:C$116,$B$3-1,1)),0),E75)</f>
        <v>1200</v>
      </c>
      <c r="G75" s="51" t="str">
        <f t="shared" si="7"/>
        <v/>
      </c>
      <c r="H75" s="39">
        <f t="shared" ca="1" si="2"/>
        <v>0</v>
      </c>
      <c r="J75" s="39">
        <f t="shared" si="4"/>
        <v>1288</v>
      </c>
    </row>
    <row r="76" spans="1:10" x14ac:dyDescent="0.3">
      <c r="A76" s="39">
        <v>64</v>
      </c>
      <c r="B76" s="40">
        <f t="shared" ca="1" si="6"/>
        <v>547</v>
      </c>
      <c r="C76" s="39" cm="1">
        <f t="array" aca="1" ref="C76" ca="1">IF(A76&lt;=$B$3,0,INDEX(H$13:H75,$A76-$B$3,1))</f>
        <v>0</v>
      </c>
      <c r="D76" s="39">
        <f ca="1">'(s,Q)'!D75</f>
        <v>136</v>
      </c>
      <c r="E76" s="40">
        <f t="shared" ca="1" si="1"/>
        <v>411</v>
      </c>
      <c r="F76" s="40">
        <f ca="1">IF(A76+$B$3&lt;=MAX(A:A),E76+IF($B$3&gt;1,SUM(C77:INDEX(C77:C$116,$B$3-1,1)),0),E76)</f>
        <v>1064</v>
      </c>
      <c r="G76" s="51" t="str">
        <f t="shared" si="7"/>
        <v>X</v>
      </c>
      <c r="H76" s="39">
        <f t="shared" ca="1" si="2"/>
        <v>0</v>
      </c>
      <c r="J76" s="39">
        <f t="shared" si="4"/>
        <v>1288</v>
      </c>
    </row>
    <row r="77" spans="1:10" x14ac:dyDescent="0.3">
      <c r="A77" s="39">
        <v>65</v>
      </c>
      <c r="B77" s="40">
        <f t="shared" ca="1" si="6"/>
        <v>411</v>
      </c>
      <c r="C77" s="39" cm="1">
        <f t="array" aca="1" ref="C77" ca="1">IF(A77&lt;=$B$3,0,INDEX(H$13:H76,$A77-$B$3,1))</f>
        <v>0</v>
      </c>
      <c r="D77" s="39">
        <f ca="1">'(s,Q)'!D76</f>
        <v>110</v>
      </c>
      <c r="E77" s="40">
        <f t="shared" ca="1" si="1"/>
        <v>301</v>
      </c>
      <c r="F77" s="40">
        <f ca="1">IF(A77+$B$3&lt;=MAX(A:A),E77+IF($B$3&gt;1,SUM(C78:INDEX(C78:C$116,$B$3-1,1)),0),E77)</f>
        <v>954</v>
      </c>
      <c r="G77" s="51" t="str">
        <f t="shared" ref="G77:G108" si="8">IF(MOD(A77,$B$4)=0,"X","")</f>
        <v/>
      </c>
      <c r="H77" s="39">
        <f t="shared" ca="1" si="2"/>
        <v>0</v>
      </c>
      <c r="J77" s="39">
        <f t="shared" si="4"/>
        <v>1288</v>
      </c>
    </row>
    <row r="78" spans="1:10" x14ac:dyDescent="0.3">
      <c r="A78" s="39">
        <v>66</v>
      </c>
      <c r="B78" s="40">
        <f t="shared" ca="1" si="6"/>
        <v>301</v>
      </c>
      <c r="C78" s="39" cm="1">
        <f t="array" aca="1" ref="C78" ca="1">IF(A78&lt;=$B$3,0,INDEX(H$13:H77,$A78-$B$3,1))</f>
        <v>0</v>
      </c>
      <c r="D78" s="39">
        <f ca="1">'(s,Q)'!D77</f>
        <v>140</v>
      </c>
      <c r="E78" s="40">
        <f t="shared" ref="E78:E114" ca="1" si="9">B78+C78-D78</f>
        <v>161</v>
      </c>
      <c r="F78" s="40">
        <f ca="1">IF(A78+$B$3&lt;=MAX(A:A),E78+IF($B$3&gt;1,SUM(C79:INDEX(C79:C$116,$B$3-1,1)),0),E78)</f>
        <v>814</v>
      </c>
      <c r="G78" s="51" t="str">
        <f t="shared" si="8"/>
        <v>X</v>
      </c>
      <c r="H78" s="39">
        <f t="shared" ref="H78:H116" ca="1" si="10">IF(AND(F78&lt;=$B$8,G78="X",A78+$B$3&lt;=MAX(A:A)),$B$9-F78,0)</f>
        <v>0</v>
      </c>
      <c r="J78" s="39">
        <f t="shared" ref="J78:J114" si="11">$B$9</f>
        <v>1288</v>
      </c>
    </row>
    <row r="79" spans="1:10" x14ac:dyDescent="0.3">
      <c r="A79" s="39">
        <v>67</v>
      </c>
      <c r="B79" s="40">
        <f t="shared" ca="1" si="6"/>
        <v>161</v>
      </c>
      <c r="C79" s="39" cm="1">
        <f t="array" aca="1" ref="C79" ca="1">IF(A79&lt;=$B$3,0,INDEX(H$13:H78,$A79-$B$3,1))</f>
        <v>653</v>
      </c>
      <c r="D79" s="39">
        <f ca="1">'(s,Q)'!D78</f>
        <v>103</v>
      </c>
      <c r="E79" s="40">
        <f t="shared" ca="1" si="9"/>
        <v>711</v>
      </c>
      <c r="F79" s="40">
        <f ca="1">IF(A79+$B$3&lt;=MAX(A:A),E79+IF($B$3&gt;1,SUM(C80:INDEX(C80:C$116,$B$3-1,1)),0),E79)</f>
        <v>711</v>
      </c>
      <c r="G79" s="51" t="str">
        <f t="shared" si="8"/>
        <v/>
      </c>
      <c r="H79" s="39">
        <f t="shared" ca="1" si="10"/>
        <v>0</v>
      </c>
      <c r="J79" s="39">
        <f t="shared" si="11"/>
        <v>1288</v>
      </c>
    </row>
    <row r="80" spans="1:10" x14ac:dyDescent="0.3">
      <c r="A80" s="39">
        <v>68</v>
      </c>
      <c r="B80" s="40">
        <f t="shared" ca="1" si="6"/>
        <v>711</v>
      </c>
      <c r="C80" s="39" cm="1">
        <f t="array" aca="1" ref="C80" ca="1">IF(A80&lt;=$B$3,0,INDEX(H$13:H79,$A80-$B$3,1))</f>
        <v>0</v>
      </c>
      <c r="D80" s="39">
        <f ca="1">'(s,Q)'!D79</f>
        <v>117</v>
      </c>
      <c r="E80" s="40">
        <f t="shared" ca="1" si="9"/>
        <v>594</v>
      </c>
      <c r="F80" s="40">
        <f ca="1">IF(A80+$B$3&lt;=MAX(A:A),E80+IF($B$3&gt;1,SUM(C81:INDEX(C81:C$116,$B$3-1,1)),0),E80)</f>
        <v>594</v>
      </c>
      <c r="G80" s="51" t="str">
        <f t="shared" si="8"/>
        <v>X</v>
      </c>
      <c r="H80" s="39">
        <f t="shared" ca="1" si="10"/>
        <v>694</v>
      </c>
      <c r="J80" s="39">
        <f t="shared" si="11"/>
        <v>1288</v>
      </c>
    </row>
    <row r="81" spans="1:10" x14ac:dyDescent="0.3">
      <c r="A81" s="39">
        <v>69</v>
      </c>
      <c r="B81" s="40">
        <f t="shared" ref="B81:B114" ca="1" si="12">E80</f>
        <v>594</v>
      </c>
      <c r="C81" s="39" cm="1">
        <f t="array" aca="1" ref="C81" ca="1">IF(A81&lt;=$B$3,0,INDEX(H$13:H80,$A81-$B$3,1))</f>
        <v>0</v>
      </c>
      <c r="D81" s="39">
        <f ca="1">'(s,Q)'!D80</f>
        <v>154</v>
      </c>
      <c r="E81" s="40">
        <f t="shared" ca="1" si="9"/>
        <v>440</v>
      </c>
      <c r="F81" s="40">
        <f ca="1">IF(A81+$B$3&lt;=MAX(A:A),E81+IF($B$3&gt;1,SUM(C82:INDEX(C82:C$116,$B$3-1,1)),0),E81)</f>
        <v>1134</v>
      </c>
      <c r="G81" s="51" t="str">
        <f t="shared" si="8"/>
        <v/>
      </c>
      <c r="H81" s="39">
        <f t="shared" ca="1" si="10"/>
        <v>0</v>
      </c>
      <c r="J81" s="39">
        <f t="shared" si="11"/>
        <v>1288</v>
      </c>
    </row>
    <row r="82" spans="1:10" x14ac:dyDescent="0.3">
      <c r="A82" s="39">
        <v>70</v>
      </c>
      <c r="B82" s="40">
        <f t="shared" ca="1" si="12"/>
        <v>440</v>
      </c>
      <c r="C82" s="39" cm="1">
        <f t="array" aca="1" ref="C82" ca="1">IF(A82&lt;=$B$3,0,INDEX(H$13:H81,$A82-$B$3,1))</f>
        <v>0</v>
      </c>
      <c r="D82" s="39">
        <f ca="1">'(s,Q)'!D81</f>
        <v>108</v>
      </c>
      <c r="E82" s="40">
        <f t="shared" ca="1" si="9"/>
        <v>332</v>
      </c>
      <c r="F82" s="40">
        <f ca="1">IF(A82+$B$3&lt;=MAX(A:A),E82+IF($B$3&gt;1,SUM(C83:INDEX(C83:C$116,$B$3-1,1)),0),E82)</f>
        <v>1026</v>
      </c>
      <c r="G82" s="51" t="str">
        <f t="shared" si="8"/>
        <v>X</v>
      </c>
      <c r="H82" s="39">
        <f t="shared" ca="1" si="10"/>
        <v>0</v>
      </c>
      <c r="J82" s="39">
        <f t="shared" si="11"/>
        <v>1288</v>
      </c>
    </row>
    <row r="83" spans="1:10" x14ac:dyDescent="0.3">
      <c r="A83" s="39">
        <v>71</v>
      </c>
      <c r="B83" s="40">
        <f t="shared" ca="1" si="12"/>
        <v>332</v>
      </c>
      <c r="C83" s="39" cm="1">
        <f t="array" aca="1" ref="C83" ca="1">IF(A83&lt;=$B$3,0,INDEX(H$13:H82,$A83-$B$3,1))</f>
        <v>0</v>
      </c>
      <c r="D83" s="39">
        <f ca="1">'(s,Q)'!D82</f>
        <v>101</v>
      </c>
      <c r="E83" s="40">
        <f t="shared" ca="1" si="9"/>
        <v>231</v>
      </c>
      <c r="F83" s="40">
        <f ca="1">IF(A83+$B$3&lt;=MAX(A:A),E83+IF($B$3&gt;1,SUM(C84:INDEX(C84:C$116,$B$3-1,1)),0),E83)</f>
        <v>925</v>
      </c>
      <c r="G83" s="51" t="str">
        <f t="shared" si="8"/>
        <v/>
      </c>
      <c r="H83" s="39">
        <f t="shared" ca="1" si="10"/>
        <v>0</v>
      </c>
      <c r="J83" s="39">
        <f t="shared" si="11"/>
        <v>1288</v>
      </c>
    </row>
    <row r="84" spans="1:10" x14ac:dyDescent="0.3">
      <c r="A84" s="39">
        <v>72</v>
      </c>
      <c r="B84" s="40">
        <f t="shared" ca="1" si="12"/>
        <v>231</v>
      </c>
      <c r="C84" s="39" cm="1">
        <f t="array" aca="1" ref="C84" ca="1">IF(A84&lt;=$B$3,0,INDEX(H$13:H83,$A84-$B$3,1))</f>
        <v>0</v>
      </c>
      <c r="D84" s="39">
        <f ca="1">'(s,Q)'!D83</f>
        <v>108</v>
      </c>
      <c r="E84" s="40">
        <f t="shared" ca="1" si="9"/>
        <v>123</v>
      </c>
      <c r="F84" s="40">
        <f ca="1">IF(A84+$B$3&lt;=MAX(A:A),E84+IF($B$3&gt;1,SUM(C85:INDEX(C85:C$116,$B$3-1,1)),0),E84)</f>
        <v>817</v>
      </c>
      <c r="G84" s="51" t="str">
        <f t="shared" si="8"/>
        <v>X</v>
      </c>
      <c r="H84" s="39">
        <f t="shared" ca="1" si="10"/>
        <v>0</v>
      </c>
      <c r="J84" s="39">
        <f t="shared" si="11"/>
        <v>1288</v>
      </c>
    </row>
    <row r="85" spans="1:10" x14ac:dyDescent="0.3">
      <c r="A85" s="39">
        <v>73</v>
      </c>
      <c r="B85" s="40">
        <f t="shared" ca="1" si="12"/>
        <v>123</v>
      </c>
      <c r="C85" s="39" cm="1">
        <f t="array" aca="1" ref="C85" ca="1">IF(A85&lt;=$B$3,0,INDEX(H$13:H84,$A85-$B$3,1))</f>
        <v>694</v>
      </c>
      <c r="D85" s="39">
        <f ca="1">'(s,Q)'!D84</f>
        <v>97</v>
      </c>
      <c r="E85" s="40">
        <f t="shared" ca="1" si="9"/>
        <v>720</v>
      </c>
      <c r="F85" s="40">
        <f ca="1">IF(A85+$B$3&lt;=MAX(A:A),E85+IF($B$3&gt;1,SUM(C86:INDEX(C86:C$116,$B$3-1,1)),0),E85)</f>
        <v>720</v>
      </c>
      <c r="G85" s="51" t="str">
        <f t="shared" si="8"/>
        <v/>
      </c>
      <c r="H85" s="39">
        <f t="shared" ca="1" si="10"/>
        <v>0</v>
      </c>
      <c r="J85" s="39">
        <f t="shared" si="11"/>
        <v>1288</v>
      </c>
    </row>
    <row r="86" spans="1:10" x14ac:dyDescent="0.3">
      <c r="A86" s="39">
        <v>74</v>
      </c>
      <c r="B86" s="40">
        <f t="shared" ca="1" si="12"/>
        <v>720</v>
      </c>
      <c r="C86" s="39" cm="1">
        <f t="array" aca="1" ref="C86" ca="1">IF(A86&lt;=$B$3,0,INDEX(H$13:H85,$A86-$B$3,1))</f>
        <v>0</v>
      </c>
      <c r="D86" s="39">
        <f ca="1">'(s,Q)'!D85</f>
        <v>114</v>
      </c>
      <c r="E86" s="40">
        <f t="shared" ca="1" si="9"/>
        <v>606</v>
      </c>
      <c r="F86" s="40">
        <f ca="1">IF(A86+$B$3&lt;=MAX(A:A),E86+IF($B$3&gt;1,SUM(C87:INDEX(C87:C$116,$B$3-1,1)),0),E86)</f>
        <v>606</v>
      </c>
      <c r="G86" s="51" t="str">
        <f t="shared" si="8"/>
        <v>X</v>
      </c>
      <c r="H86" s="39">
        <f t="shared" ca="1" si="10"/>
        <v>682</v>
      </c>
      <c r="J86" s="39">
        <f t="shared" si="11"/>
        <v>1288</v>
      </c>
    </row>
    <row r="87" spans="1:10" x14ac:dyDescent="0.3">
      <c r="A87" s="39">
        <v>75</v>
      </c>
      <c r="B87" s="40">
        <f t="shared" ca="1" si="12"/>
        <v>606</v>
      </c>
      <c r="C87" s="39" cm="1">
        <f t="array" aca="1" ref="C87" ca="1">IF(A87&lt;=$B$3,0,INDEX(H$13:H86,$A87-$B$3,1))</f>
        <v>0</v>
      </c>
      <c r="D87" s="39">
        <f ca="1">'(s,Q)'!D86</f>
        <v>112</v>
      </c>
      <c r="E87" s="40">
        <f t="shared" ca="1" si="9"/>
        <v>494</v>
      </c>
      <c r="F87" s="40">
        <f ca="1">IF(A87+$B$3&lt;=MAX(A:A),E87+IF($B$3&gt;1,SUM(C88:INDEX(C88:C$116,$B$3-1,1)),0),E87)</f>
        <v>1176</v>
      </c>
      <c r="G87" s="51" t="str">
        <f t="shared" si="8"/>
        <v/>
      </c>
      <c r="H87" s="39">
        <f t="shared" ca="1" si="10"/>
        <v>0</v>
      </c>
      <c r="J87" s="39">
        <f t="shared" si="11"/>
        <v>1288</v>
      </c>
    </row>
    <row r="88" spans="1:10" x14ac:dyDescent="0.3">
      <c r="A88" s="39">
        <v>76</v>
      </c>
      <c r="B88" s="40">
        <f t="shared" ca="1" si="12"/>
        <v>494</v>
      </c>
      <c r="C88" s="39" cm="1">
        <f t="array" aca="1" ref="C88" ca="1">IF(A88&lt;=$B$3,0,INDEX(H$13:H87,$A88-$B$3,1))</f>
        <v>0</v>
      </c>
      <c r="D88" s="39">
        <f ca="1">'(s,Q)'!D87</f>
        <v>110</v>
      </c>
      <c r="E88" s="40">
        <f t="shared" ca="1" si="9"/>
        <v>384</v>
      </c>
      <c r="F88" s="40">
        <f ca="1">IF(A88+$B$3&lt;=MAX(A:A),E88+IF($B$3&gt;1,SUM(C89:INDEX(C89:C$116,$B$3-1,1)),0),E88)</f>
        <v>1066</v>
      </c>
      <c r="G88" s="51" t="str">
        <f t="shared" si="8"/>
        <v>X</v>
      </c>
      <c r="H88" s="39">
        <f t="shared" ca="1" si="10"/>
        <v>0</v>
      </c>
      <c r="J88" s="39">
        <f t="shared" si="11"/>
        <v>1288</v>
      </c>
    </row>
    <row r="89" spans="1:10" x14ac:dyDescent="0.3">
      <c r="A89" s="39">
        <v>77</v>
      </c>
      <c r="B89" s="40">
        <f t="shared" ca="1" si="12"/>
        <v>384</v>
      </c>
      <c r="C89" s="39" cm="1">
        <f t="array" aca="1" ref="C89" ca="1">IF(A89&lt;=$B$3,0,INDEX(H$13:H88,$A89-$B$3,1))</f>
        <v>0</v>
      </c>
      <c r="D89" s="39">
        <f ca="1">'(s,Q)'!D88</f>
        <v>87</v>
      </c>
      <c r="E89" s="40">
        <f t="shared" ca="1" si="9"/>
        <v>297</v>
      </c>
      <c r="F89" s="40">
        <f ca="1">IF(A89+$B$3&lt;=MAX(A:A),E89+IF($B$3&gt;1,SUM(C90:INDEX(C90:C$116,$B$3-1,1)),0),E89)</f>
        <v>979</v>
      </c>
      <c r="G89" s="51" t="str">
        <f t="shared" si="8"/>
        <v/>
      </c>
      <c r="H89" s="39">
        <f t="shared" ca="1" si="10"/>
        <v>0</v>
      </c>
      <c r="J89" s="39">
        <f t="shared" si="11"/>
        <v>1288</v>
      </c>
    </row>
    <row r="90" spans="1:10" x14ac:dyDescent="0.3">
      <c r="A90" s="39">
        <v>78</v>
      </c>
      <c r="B90" s="40">
        <f t="shared" ca="1" si="12"/>
        <v>297</v>
      </c>
      <c r="C90" s="39" cm="1">
        <f t="array" aca="1" ref="C90" ca="1">IF(A90&lt;=$B$3,0,INDEX(H$13:H89,$A90-$B$3,1))</f>
        <v>0</v>
      </c>
      <c r="D90" s="39">
        <f ca="1">'(s,Q)'!D89</f>
        <v>87</v>
      </c>
      <c r="E90" s="40">
        <f t="shared" ca="1" si="9"/>
        <v>210</v>
      </c>
      <c r="F90" s="40">
        <f ca="1">IF(A90+$B$3&lt;=MAX(A:A),E90+IF($B$3&gt;1,SUM(C91:INDEX(C91:C$116,$B$3-1,1)),0),E90)</f>
        <v>892</v>
      </c>
      <c r="G90" s="51" t="str">
        <f t="shared" si="8"/>
        <v>X</v>
      </c>
      <c r="H90" s="39">
        <f t="shared" ca="1" si="10"/>
        <v>0</v>
      </c>
      <c r="J90" s="39">
        <f t="shared" si="11"/>
        <v>1288</v>
      </c>
    </row>
    <row r="91" spans="1:10" x14ac:dyDescent="0.3">
      <c r="A91" s="39">
        <v>79</v>
      </c>
      <c r="B91" s="40">
        <f t="shared" ca="1" si="12"/>
        <v>210</v>
      </c>
      <c r="C91" s="39" cm="1">
        <f t="array" aca="1" ref="C91" ca="1">IF(A91&lt;=$B$3,0,INDEX(H$13:H90,$A91-$B$3,1))</f>
        <v>682</v>
      </c>
      <c r="D91" s="39">
        <f ca="1">'(s,Q)'!D90</f>
        <v>125</v>
      </c>
      <c r="E91" s="40">
        <f t="shared" ca="1" si="9"/>
        <v>767</v>
      </c>
      <c r="F91" s="40">
        <f ca="1">IF(A91+$B$3&lt;=MAX(A:A),E91+IF($B$3&gt;1,SUM(C92:INDEX(C92:C$116,$B$3-1,1)),0),E91)</f>
        <v>767</v>
      </c>
      <c r="G91" s="51" t="str">
        <f t="shared" si="8"/>
        <v/>
      </c>
      <c r="H91" s="39">
        <f t="shared" ca="1" si="10"/>
        <v>0</v>
      </c>
      <c r="J91" s="39">
        <f t="shared" si="11"/>
        <v>1288</v>
      </c>
    </row>
    <row r="92" spans="1:10" x14ac:dyDescent="0.3">
      <c r="A92" s="39">
        <v>80</v>
      </c>
      <c r="B92" s="40">
        <f t="shared" ca="1" si="12"/>
        <v>767</v>
      </c>
      <c r="C92" s="39" cm="1">
        <f t="array" aca="1" ref="C92" ca="1">IF(A92&lt;=$B$3,0,INDEX(H$13:H91,$A92-$B$3,1))</f>
        <v>0</v>
      </c>
      <c r="D92" s="39">
        <f ca="1">'(s,Q)'!D91</f>
        <v>76</v>
      </c>
      <c r="E92" s="40">
        <f t="shared" ca="1" si="9"/>
        <v>691</v>
      </c>
      <c r="F92" s="40">
        <f ca="1">IF(A92+$B$3&lt;=MAX(A:A),E92+IF($B$3&gt;1,SUM(C93:INDEX(C93:C$116,$B$3-1,1)),0),E92)</f>
        <v>691</v>
      </c>
      <c r="G92" s="51" t="str">
        <f t="shared" si="8"/>
        <v>X</v>
      </c>
      <c r="H92" s="39">
        <f t="shared" ca="1" si="10"/>
        <v>597</v>
      </c>
      <c r="J92" s="39">
        <f t="shared" si="11"/>
        <v>1288</v>
      </c>
    </row>
    <row r="93" spans="1:10" x14ac:dyDescent="0.3">
      <c r="A93" s="39">
        <v>81</v>
      </c>
      <c r="B93" s="40">
        <f t="shared" ca="1" si="12"/>
        <v>691</v>
      </c>
      <c r="C93" s="39" cm="1">
        <f t="array" aca="1" ref="C93" ca="1">IF(A93&lt;=$B$3,0,INDEX(H$13:H92,$A93-$B$3,1))</f>
        <v>0</v>
      </c>
      <c r="D93" s="39">
        <f ca="1">'(s,Q)'!D92</f>
        <v>124</v>
      </c>
      <c r="E93" s="40">
        <f t="shared" ca="1" si="9"/>
        <v>567</v>
      </c>
      <c r="F93" s="40">
        <f ca="1">IF(A93+$B$3&lt;=MAX(A:A),E93+IF($B$3&gt;1,SUM(C94:INDEX(C94:C$116,$B$3-1,1)),0),E93)</f>
        <v>1164</v>
      </c>
      <c r="G93" s="51" t="str">
        <f t="shared" si="8"/>
        <v/>
      </c>
      <c r="H93" s="39">
        <f t="shared" ca="1" si="10"/>
        <v>0</v>
      </c>
      <c r="J93" s="39">
        <f t="shared" si="11"/>
        <v>1288</v>
      </c>
    </row>
    <row r="94" spans="1:10" x14ac:dyDescent="0.3">
      <c r="A94" s="39">
        <v>82</v>
      </c>
      <c r="B94" s="40">
        <f t="shared" ca="1" si="12"/>
        <v>567</v>
      </c>
      <c r="C94" s="39" cm="1">
        <f t="array" aca="1" ref="C94" ca="1">IF(A94&lt;=$B$3,0,INDEX(H$13:H93,$A94-$B$3,1))</f>
        <v>0</v>
      </c>
      <c r="D94" s="39">
        <f ca="1">'(s,Q)'!D93</f>
        <v>122</v>
      </c>
      <c r="E94" s="40">
        <f t="shared" ca="1" si="9"/>
        <v>445</v>
      </c>
      <c r="F94" s="40">
        <f ca="1">IF(A94+$B$3&lt;=MAX(A:A),E94+IF($B$3&gt;1,SUM(C95:INDEX(C95:C$116,$B$3-1,1)),0),E94)</f>
        <v>1042</v>
      </c>
      <c r="G94" s="51" t="str">
        <f t="shared" si="8"/>
        <v>X</v>
      </c>
      <c r="H94" s="39">
        <f t="shared" ca="1" si="10"/>
        <v>0</v>
      </c>
      <c r="J94" s="39">
        <f t="shared" si="11"/>
        <v>1288</v>
      </c>
    </row>
    <row r="95" spans="1:10" x14ac:dyDescent="0.3">
      <c r="A95" s="39">
        <v>83</v>
      </c>
      <c r="B95" s="40">
        <f t="shared" ca="1" si="12"/>
        <v>445</v>
      </c>
      <c r="C95" s="39" cm="1">
        <f t="array" aca="1" ref="C95" ca="1">IF(A95&lt;=$B$3,0,INDEX(H$13:H94,$A95-$B$3,1))</f>
        <v>0</v>
      </c>
      <c r="D95" s="39">
        <f ca="1">'(s,Q)'!D94</f>
        <v>105</v>
      </c>
      <c r="E95" s="40">
        <f t="shared" ca="1" si="9"/>
        <v>340</v>
      </c>
      <c r="F95" s="40">
        <f ca="1">IF(A95+$B$3&lt;=MAX(A:A),E95+IF($B$3&gt;1,SUM(C96:INDEX(C96:C$116,$B$3-1,1)),0),E95)</f>
        <v>937</v>
      </c>
      <c r="G95" s="51" t="str">
        <f t="shared" si="8"/>
        <v/>
      </c>
      <c r="H95" s="39">
        <f t="shared" ca="1" si="10"/>
        <v>0</v>
      </c>
      <c r="J95" s="39">
        <f t="shared" si="11"/>
        <v>1288</v>
      </c>
    </row>
    <row r="96" spans="1:10" x14ac:dyDescent="0.3">
      <c r="A96" s="39">
        <v>84</v>
      </c>
      <c r="B96" s="40">
        <f t="shared" ca="1" si="12"/>
        <v>340</v>
      </c>
      <c r="C96" s="39" cm="1">
        <f t="array" aca="1" ref="C96" ca="1">IF(A96&lt;=$B$3,0,INDEX(H$13:H95,$A96-$B$3,1))</f>
        <v>0</v>
      </c>
      <c r="D96" s="39">
        <f ca="1">'(s,Q)'!D95</f>
        <v>95</v>
      </c>
      <c r="E96" s="40">
        <f t="shared" ca="1" si="9"/>
        <v>245</v>
      </c>
      <c r="F96" s="40">
        <f ca="1">IF(A96+$B$3&lt;=MAX(A:A),E96+IF($B$3&gt;1,SUM(C97:INDEX(C97:C$116,$B$3-1,1)),0),E96)</f>
        <v>842</v>
      </c>
      <c r="G96" s="51" t="str">
        <f t="shared" si="8"/>
        <v>X</v>
      </c>
      <c r="H96" s="39">
        <f t="shared" ca="1" si="10"/>
        <v>0</v>
      </c>
      <c r="J96" s="39">
        <f t="shared" si="11"/>
        <v>1288</v>
      </c>
    </row>
    <row r="97" spans="1:10" x14ac:dyDescent="0.3">
      <c r="A97" s="39">
        <v>85</v>
      </c>
      <c r="B97" s="40">
        <f t="shared" ca="1" si="12"/>
        <v>245</v>
      </c>
      <c r="C97" s="39" cm="1">
        <f t="array" aca="1" ref="C97" ca="1">IF(A97&lt;=$B$3,0,INDEX(H$13:H96,$A97-$B$3,1))</f>
        <v>597</v>
      </c>
      <c r="D97" s="39">
        <f ca="1">'(s,Q)'!D96</f>
        <v>99</v>
      </c>
      <c r="E97" s="40">
        <f t="shared" ca="1" si="9"/>
        <v>743</v>
      </c>
      <c r="F97" s="40">
        <f ca="1">IF(A97+$B$3&lt;=MAX(A:A),E97+IF($B$3&gt;1,SUM(C98:INDEX(C98:C$116,$B$3-1,1)),0),E97)</f>
        <v>743</v>
      </c>
      <c r="G97" s="51" t="str">
        <f t="shared" si="8"/>
        <v/>
      </c>
      <c r="H97" s="39">
        <f t="shared" ca="1" si="10"/>
        <v>0</v>
      </c>
      <c r="J97" s="39">
        <f t="shared" si="11"/>
        <v>1288</v>
      </c>
    </row>
    <row r="98" spans="1:10" x14ac:dyDescent="0.3">
      <c r="A98" s="39">
        <v>86</v>
      </c>
      <c r="B98" s="40">
        <f t="shared" ca="1" si="12"/>
        <v>743</v>
      </c>
      <c r="C98" s="39" cm="1">
        <f t="array" aca="1" ref="C98" ca="1">IF(A98&lt;=$B$3,0,INDEX(H$13:H97,$A98-$B$3,1))</f>
        <v>0</v>
      </c>
      <c r="D98" s="39">
        <f ca="1">'(s,Q)'!D97</f>
        <v>89</v>
      </c>
      <c r="E98" s="40">
        <f t="shared" ca="1" si="9"/>
        <v>654</v>
      </c>
      <c r="F98" s="40">
        <f ca="1">IF(A98+$B$3&lt;=MAX(A:A),E98+IF($B$3&gt;1,SUM(C99:INDEX(C99:C$116,$B$3-1,1)),0),E98)</f>
        <v>654</v>
      </c>
      <c r="G98" s="51" t="str">
        <f t="shared" si="8"/>
        <v>X</v>
      </c>
      <c r="H98" s="39">
        <f t="shared" ca="1" si="10"/>
        <v>634</v>
      </c>
      <c r="J98" s="39">
        <f t="shared" si="11"/>
        <v>1288</v>
      </c>
    </row>
    <row r="99" spans="1:10" x14ac:dyDescent="0.3">
      <c r="A99" s="39">
        <v>87</v>
      </c>
      <c r="B99" s="40">
        <f t="shared" ca="1" si="12"/>
        <v>654</v>
      </c>
      <c r="C99" s="39" cm="1">
        <f t="array" aca="1" ref="C99" ca="1">IF(A99&lt;=$B$3,0,INDEX(H$13:H98,$A99-$B$3,1))</f>
        <v>0</v>
      </c>
      <c r="D99" s="39">
        <f ca="1">'(s,Q)'!D98</f>
        <v>95</v>
      </c>
      <c r="E99" s="40">
        <f t="shared" ca="1" si="9"/>
        <v>559</v>
      </c>
      <c r="F99" s="40">
        <f ca="1">IF(A99+$B$3&lt;=MAX(A:A),E99+IF($B$3&gt;1,SUM(C100:INDEX(C100:C$116,$B$3-1,1)),0),E99)</f>
        <v>1193</v>
      </c>
      <c r="G99" s="51" t="str">
        <f t="shared" si="8"/>
        <v/>
      </c>
      <c r="H99" s="39">
        <f t="shared" ca="1" si="10"/>
        <v>0</v>
      </c>
      <c r="J99" s="39">
        <f t="shared" si="11"/>
        <v>1288</v>
      </c>
    </row>
    <row r="100" spans="1:10" x14ac:dyDescent="0.3">
      <c r="A100" s="39">
        <v>88</v>
      </c>
      <c r="B100" s="40">
        <f t="shared" ca="1" si="12"/>
        <v>559</v>
      </c>
      <c r="C100" s="39" cm="1">
        <f t="array" aca="1" ref="C100" ca="1">IF(A100&lt;=$B$3,0,INDEX(H$13:H99,$A100-$B$3,1))</f>
        <v>0</v>
      </c>
      <c r="D100" s="39">
        <f ca="1">'(s,Q)'!D99</f>
        <v>85</v>
      </c>
      <c r="E100" s="40">
        <f t="shared" ca="1" si="9"/>
        <v>474</v>
      </c>
      <c r="F100" s="40">
        <f ca="1">IF(A100+$B$3&lt;=MAX(A:A),E100+IF($B$3&gt;1,SUM(C101:INDEX(C101:C$116,$B$3-1,1)),0),E100)</f>
        <v>1108</v>
      </c>
      <c r="G100" s="51" t="str">
        <f t="shared" si="8"/>
        <v>X</v>
      </c>
      <c r="H100" s="39">
        <f t="shared" ca="1" si="10"/>
        <v>0</v>
      </c>
      <c r="J100" s="39">
        <f t="shared" si="11"/>
        <v>1288</v>
      </c>
    </row>
    <row r="101" spans="1:10" x14ac:dyDescent="0.3">
      <c r="A101" s="39">
        <v>89</v>
      </c>
      <c r="B101" s="40">
        <f t="shared" ca="1" si="12"/>
        <v>474</v>
      </c>
      <c r="C101" s="39" cm="1">
        <f t="array" aca="1" ref="C101" ca="1">IF(A101&lt;=$B$3,0,INDEX(H$13:H100,$A101-$B$3,1))</f>
        <v>0</v>
      </c>
      <c r="D101" s="39">
        <f ca="1">'(s,Q)'!D100</f>
        <v>138</v>
      </c>
      <c r="E101" s="40">
        <f t="shared" ca="1" si="9"/>
        <v>336</v>
      </c>
      <c r="F101" s="40">
        <f ca="1">IF(A101+$B$3&lt;=MAX(A:A),E101+IF($B$3&gt;1,SUM(C102:INDEX(C102:C$116,$B$3-1,1)),0),E101)</f>
        <v>970</v>
      </c>
      <c r="G101" s="51" t="str">
        <f t="shared" si="8"/>
        <v/>
      </c>
      <c r="H101" s="39">
        <f t="shared" ca="1" si="10"/>
        <v>0</v>
      </c>
      <c r="J101" s="39">
        <f t="shared" si="11"/>
        <v>1288</v>
      </c>
    </row>
    <row r="102" spans="1:10" x14ac:dyDescent="0.3">
      <c r="A102" s="39">
        <v>90</v>
      </c>
      <c r="B102" s="40">
        <f t="shared" ca="1" si="12"/>
        <v>336</v>
      </c>
      <c r="C102" s="39" cm="1">
        <f t="array" aca="1" ref="C102" ca="1">IF(A102&lt;=$B$3,0,INDEX(H$13:H101,$A102-$B$3,1))</f>
        <v>0</v>
      </c>
      <c r="D102" s="39">
        <f ca="1">'(s,Q)'!D101</f>
        <v>91</v>
      </c>
      <c r="E102" s="40">
        <f t="shared" ca="1" si="9"/>
        <v>245</v>
      </c>
      <c r="F102" s="40">
        <f ca="1">IF(A102+$B$3&lt;=MAX(A:A),E102+IF($B$3&gt;1,SUM(C103:INDEX(C103:C$116,$B$3-1,1)),0),E102)</f>
        <v>879</v>
      </c>
      <c r="G102" s="51" t="str">
        <f t="shared" si="8"/>
        <v>X</v>
      </c>
      <c r="H102" s="39">
        <f t="shared" ca="1" si="10"/>
        <v>0</v>
      </c>
      <c r="J102" s="39">
        <f t="shared" si="11"/>
        <v>1288</v>
      </c>
    </row>
    <row r="103" spans="1:10" x14ac:dyDescent="0.3">
      <c r="A103" s="39">
        <v>91</v>
      </c>
      <c r="B103" s="40">
        <f t="shared" ca="1" si="12"/>
        <v>245</v>
      </c>
      <c r="C103" s="39" cm="1">
        <f t="array" aca="1" ref="C103" ca="1">IF(A103&lt;=$B$3,0,INDEX(H$13:H102,$A103-$B$3,1))</f>
        <v>634</v>
      </c>
      <c r="D103" s="39">
        <f ca="1">'(s,Q)'!D102</f>
        <v>59</v>
      </c>
      <c r="E103" s="40">
        <f t="shared" ca="1" si="9"/>
        <v>820</v>
      </c>
      <c r="F103" s="40">
        <f ca="1">IF(A103+$B$3&lt;=MAX(A:A),E103+IF($B$3&gt;1,SUM(C104:INDEX(C104:C$116,$B$3-1,1)),0),E103)</f>
        <v>820</v>
      </c>
      <c r="G103" s="51" t="str">
        <f t="shared" si="8"/>
        <v/>
      </c>
      <c r="H103" s="39">
        <f t="shared" ca="1" si="10"/>
        <v>0</v>
      </c>
      <c r="J103" s="39">
        <f t="shared" si="11"/>
        <v>1288</v>
      </c>
    </row>
    <row r="104" spans="1:10" x14ac:dyDescent="0.3">
      <c r="A104" s="39">
        <v>92</v>
      </c>
      <c r="B104" s="40">
        <f t="shared" ca="1" si="12"/>
        <v>820</v>
      </c>
      <c r="C104" s="39" cm="1">
        <f t="array" aca="1" ref="C104" ca="1">IF(A104&lt;=$B$3,0,INDEX(H$13:H103,$A104-$B$3,1))</f>
        <v>0</v>
      </c>
      <c r="D104" s="39">
        <f ca="1">'(s,Q)'!D103</f>
        <v>81</v>
      </c>
      <c r="E104" s="40">
        <f t="shared" ca="1" si="9"/>
        <v>739</v>
      </c>
      <c r="F104" s="40">
        <f ca="1">IF(A104+$B$3&lt;=MAX(A:A),E104+IF($B$3&gt;1,SUM(C105:INDEX(C105:C$116,$B$3-1,1)),0),E104)</f>
        <v>739</v>
      </c>
      <c r="G104" s="51" t="str">
        <f t="shared" si="8"/>
        <v>X</v>
      </c>
      <c r="H104" s="39">
        <f t="shared" ca="1" si="10"/>
        <v>549</v>
      </c>
      <c r="J104" s="39">
        <f t="shared" si="11"/>
        <v>1288</v>
      </c>
    </row>
    <row r="105" spans="1:10" x14ac:dyDescent="0.3">
      <c r="A105" s="39">
        <v>93</v>
      </c>
      <c r="B105" s="40">
        <f t="shared" ca="1" si="12"/>
        <v>739</v>
      </c>
      <c r="C105" s="39" cm="1">
        <f t="array" aca="1" ref="C105" ca="1">IF(A105&lt;=$B$3,0,INDEX(H$13:H104,$A105-$B$3,1))</f>
        <v>0</v>
      </c>
      <c r="D105" s="39">
        <f ca="1">'(s,Q)'!D104</f>
        <v>142</v>
      </c>
      <c r="E105" s="40">
        <f t="shared" ca="1" si="9"/>
        <v>597</v>
      </c>
      <c r="F105" s="40">
        <f ca="1">IF(A105+$B$3&lt;=MAX(A:A),E105+IF($B$3&gt;1,SUM(C106:INDEX(C106:C$116,$B$3-1,1)),0),E105)</f>
        <v>1146</v>
      </c>
      <c r="G105" s="51" t="str">
        <f t="shared" si="8"/>
        <v/>
      </c>
      <c r="H105" s="39">
        <f t="shared" ca="1" si="10"/>
        <v>0</v>
      </c>
      <c r="J105" s="39">
        <f t="shared" si="11"/>
        <v>1288</v>
      </c>
    </row>
    <row r="106" spans="1:10" x14ac:dyDescent="0.3">
      <c r="A106" s="39">
        <v>94</v>
      </c>
      <c r="B106" s="40">
        <f t="shared" ca="1" si="12"/>
        <v>597</v>
      </c>
      <c r="C106" s="39" cm="1">
        <f t="array" aca="1" ref="C106" ca="1">IF(A106&lt;=$B$3,0,INDEX(H$13:H105,$A106-$B$3,1))</f>
        <v>0</v>
      </c>
      <c r="D106" s="39">
        <f ca="1">'(s,Q)'!D105</f>
        <v>132</v>
      </c>
      <c r="E106" s="40">
        <f t="shared" ca="1" si="9"/>
        <v>465</v>
      </c>
      <c r="F106" s="40">
        <f ca="1">IF(A106+$B$3&lt;=MAX(A:A),E106+IF($B$3&gt;1,SUM(C107:INDEX(C107:C$116,$B$3-1,1)),0),E106)</f>
        <v>1014</v>
      </c>
      <c r="G106" s="51" t="str">
        <f t="shared" si="8"/>
        <v>X</v>
      </c>
      <c r="H106" s="39">
        <f t="shared" ca="1" si="10"/>
        <v>0</v>
      </c>
      <c r="J106" s="39">
        <f t="shared" si="11"/>
        <v>1288</v>
      </c>
    </row>
    <row r="107" spans="1:10" x14ac:dyDescent="0.3">
      <c r="A107" s="39">
        <v>95</v>
      </c>
      <c r="B107" s="40">
        <f t="shared" ca="1" si="12"/>
        <v>465</v>
      </c>
      <c r="C107" s="39" cm="1">
        <f t="array" aca="1" ref="C107" ca="1">IF(A107&lt;=$B$3,0,INDEX(H$13:H106,$A107-$B$3,1))</f>
        <v>0</v>
      </c>
      <c r="D107" s="39">
        <f ca="1">'(s,Q)'!D106</f>
        <v>102</v>
      </c>
      <c r="E107" s="40">
        <f t="shared" ca="1" si="9"/>
        <v>363</v>
      </c>
      <c r="F107" s="40">
        <f ca="1">IF(A107+$B$3&lt;=MAX(A:A),E107+IF($B$3&gt;1,SUM(C108:INDEX(C108:C$116,$B$3-1,1)),0),E107)</f>
        <v>912</v>
      </c>
      <c r="G107" s="51" t="str">
        <f t="shared" si="8"/>
        <v/>
      </c>
      <c r="H107" s="39">
        <f t="shared" ca="1" si="10"/>
        <v>0</v>
      </c>
      <c r="J107" s="39">
        <f t="shared" si="11"/>
        <v>1288</v>
      </c>
    </row>
    <row r="108" spans="1:10" x14ac:dyDescent="0.3">
      <c r="A108" s="39">
        <v>96</v>
      </c>
      <c r="B108" s="40">
        <f t="shared" ca="1" si="12"/>
        <v>363</v>
      </c>
      <c r="C108" s="39" cm="1">
        <f t="array" aca="1" ref="C108" ca="1">IF(A108&lt;=$B$3,0,INDEX(H$13:H107,$A108-$B$3,1))</f>
        <v>0</v>
      </c>
      <c r="D108" s="39">
        <f ca="1">'(s,Q)'!D107</f>
        <v>98</v>
      </c>
      <c r="E108" s="40">
        <f t="shared" ca="1" si="9"/>
        <v>265</v>
      </c>
      <c r="F108" s="40">
        <f ca="1">IF(A108+$B$3&lt;=MAX(A:A),E108+IF($B$3&gt;1,SUM(C109:INDEX(C109:C$116,$B$3-1,1)),0),E108)</f>
        <v>814</v>
      </c>
      <c r="G108" s="51" t="str">
        <f t="shared" si="8"/>
        <v>X</v>
      </c>
      <c r="H108" s="39">
        <f t="shared" ca="1" si="10"/>
        <v>0</v>
      </c>
      <c r="J108" s="39">
        <f t="shared" si="11"/>
        <v>1288</v>
      </c>
    </row>
    <row r="109" spans="1:10" x14ac:dyDescent="0.3">
      <c r="A109" s="39">
        <v>97</v>
      </c>
      <c r="B109" s="40">
        <f t="shared" ca="1" si="12"/>
        <v>265</v>
      </c>
      <c r="C109" s="39" cm="1">
        <f t="array" aca="1" ref="C109" ca="1">IF(A109&lt;=$B$3,0,INDEX(H$13:H108,$A109-$B$3,1))</f>
        <v>549</v>
      </c>
      <c r="D109" s="39">
        <f ca="1">'(s,Q)'!D108</f>
        <v>108</v>
      </c>
      <c r="E109" s="40">
        <f t="shared" ca="1" si="9"/>
        <v>706</v>
      </c>
      <c r="F109" s="40">
        <f ca="1">IF(A109+$B$3&lt;=MAX(A:A),E109+IF($B$3&gt;1,SUM(C110:INDEX(C110:C$116,$B$3-1,1)),0),E109)</f>
        <v>706</v>
      </c>
      <c r="G109" s="51" t="str">
        <f t="shared" ref="G109:G116" si="13">IF(MOD(A109,$B$4)=0,"X","")</f>
        <v/>
      </c>
      <c r="H109" s="39">
        <f t="shared" ca="1" si="10"/>
        <v>0</v>
      </c>
      <c r="J109" s="39">
        <f t="shared" si="11"/>
        <v>1288</v>
      </c>
    </row>
    <row r="110" spans="1:10" x14ac:dyDescent="0.3">
      <c r="A110" s="39">
        <v>98</v>
      </c>
      <c r="B110" s="40">
        <f t="shared" ca="1" si="12"/>
        <v>706</v>
      </c>
      <c r="C110" s="39" cm="1">
        <f t="array" aca="1" ref="C110" ca="1">IF(A110&lt;=$B$3,0,INDEX(H$13:H109,$A110-$B$3,1))</f>
        <v>0</v>
      </c>
      <c r="D110" s="39">
        <f ca="1">'(s,Q)'!D109</f>
        <v>113</v>
      </c>
      <c r="E110" s="40">
        <f t="shared" ca="1" si="9"/>
        <v>593</v>
      </c>
      <c r="F110" s="40">
        <f ca="1">IF(A110+$B$3&lt;=MAX(A:A),E110+IF($B$3&gt;1,SUM(C111:INDEX(C111:C$116,$B$3-1,1)),0),E110)</f>
        <v>593</v>
      </c>
      <c r="G110" s="51" t="str">
        <f t="shared" si="13"/>
        <v>X</v>
      </c>
      <c r="H110" s="39">
        <f t="shared" ca="1" si="10"/>
        <v>695</v>
      </c>
      <c r="J110" s="39">
        <f t="shared" si="11"/>
        <v>1288</v>
      </c>
    </row>
    <row r="111" spans="1:10" x14ac:dyDescent="0.3">
      <c r="A111" s="39">
        <v>99</v>
      </c>
      <c r="B111" s="40">
        <f t="shared" ca="1" si="12"/>
        <v>593</v>
      </c>
      <c r="C111" s="39" cm="1">
        <f t="array" aca="1" ref="C111" ca="1">IF(A111&lt;=$B$3,0,INDEX(H$13:H110,$A111-$B$3,1))</f>
        <v>0</v>
      </c>
      <c r="D111" s="39">
        <f ca="1">'(s,Q)'!D110</f>
        <v>98</v>
      </c>
      <c r="E111" s="40">
        <f t="shared" ca="1" si="9"/>
        <v>495</v>
      </c>
      <c r="F111" s="40">
        <f ca="1">IF(A111+$B$3&lt;=MAX(A:A),E111+IF($B$3&gt;1,SUM(C112:INDEX(C112:C$116,$B$3-1,1)),0),E111)</f>
        <v>1190</v>
      </c>
      <c r="G111" s="51" t="str">
        <f t="shared" si="13"/>
        <v/>
      </c>
      <c r="H111" s="39">
        <f t="shared" ca="1" si="10"/>
        <v>0</v>
      </c>
      <c r="J111" s="39">
        <f t="shared" si="11"/>
        <v>1288</v>
      </c>
    </row>
    <row r="112" spans="1:10" x14ac:dyDescent="0.3">
      <c r="A112" s="39">
        <v>100</v>
      </c>
      <c r="B112" s="40">
        <f t="shared" ca="1" si="12"/>
        <v>495</v>
      </c>
      <c r="C112" s="39" cm="1">
        <f t="array" aca="1" ref="C112" ca="1">IF(A112&lt;=$B$3,0,INDEX(H$13:H111,$A112-$B$3,1))</f>
        <v>0</v>
      </c>
      <c r="D112" s="39">
        <f ca="1">'(s,Q)'!D111</f>
        <v>100</v>
      </c>
      <c r="E112" s="40">
        <f t="shared" ca="1" si="9"/>
        <v>395</v>
      </c>
      <c r="F112" s="40">
        <f ca="1">IF(A112+$B$3&lt;=MAX(A:A),E112+IF($B$3&gt;1,SUM(C113:INDEX(C113:C$116,$B$3-1,1)),0),E112)</f>
        <v>395</v>
      </c>
      <c r="G112" s="51" t="str">
        <f t="shared" si="13"/>
        <v>X</v>
      </c>
      <c r="H112" s="39">
        <f t="shared" ca="1" si="10"/>
        <v>0</v>
      </c>
      <c r="J112" s="39">
        <f t="shared" si="11"/>
        <v>1288</v>
      </c>
    </row>
    <row r="113" spans="1:10" x14ac:dyDescent="0.3">
      <c r="A113" s="39">
        <v>101</v>
      </c>
      <c r="B113" s="40">
        <f t="shared" ca="1" si="12"/>
        <v>395</v>
      </c>
      <c r="C113" s="39" cm="1">
        <f t="array" aca="1" ref="C113" ca="1">IF(A113&lt;=$B$3,0,INDEX(H$13:H112,$A113-$B$3,1))</f>
        <v>0</v>
      </c>
      <c r="D113" s="39">
        <f ca="1">'(s,Q)'!D112</f>
        <v>110</v>
      </c>
      <c r="E113" s="40">
        <f t="shared" ca="1" si="9"/>
        <v>285</v>
      </c>
      <c r="F113" s="40">
        <f ca="1">IF(A113+$B$3&lt;=MAX(A:A),E113+IF($B$3&gt;1,SUM(C114:INDEX(C114:C$116,$B$3-1,1)),0),E113)</f>
        <v>285</v>
      </c>
      <c r="G113" s="51" t="str">
        <f t="shared" si="13"/>
        <v/>
      </c>
      <c r="H113" s="39">
        <f t="shared" ca="1" si="10"/>
        <v>0</v>
      </c>
      <c r="J113" s="39">
        <f t="shared" si="11"/>
        <v>1288</v>
      </c>
    </row>
    <row r="114" spans="1:10" x14ac:dyDescent="0.3">
      <c r="A114" s="39">
        <v>102</v>
      </c>
      <c r="B114" s="40">
        <f t="shared" ca="1" si="12"/>
        <v>285</v>
      </c>
      <c r="C114" s="39" cm="1">
        <f t="array" aca="1" ref="C114" ca="1">IF(A114&lt;=$B$3,0,INDEX(H$13:H113,$A114-$B$3,1))</f>
        <v>0</v>
      </c>
      <c r="D114" s="39">
        <f ca="1">'(s,Q)'!D113</f>
        <v>81</v>
      </c>
      <c r="E114" s="40">
        <f t="shared" ca="1" si="9"/>
        <v>204</v>
      </c>
      <c r="F114" s="40">
        <f ca="1">IF(A114+$B$3&lt;=MAX(A:A),E114+IF($B$3&gt;1,SUM(C115:INDEX(C115:C$116,$B$3-1,1)),0),E114)</f>
        <v>204</v>
      </c>
      <c r="G114" s="51" t="str">
        <f t="shared" si="13"/>
        <v>X</v>
      </c>
      <c r="H114" s="39">
        <f t="shared" ca="1" si="10"/>
        <v>0</v>
      </c>
      <c r="J114" s="39">
        <f t="shared" si="11"/>
        <v>1288</v>
      </c>
    </row>
    <row r="115" spans="1:10" x14ac:dyDescent="0.3">
      <c r="A115" s="39">
        <v>103</v>
      </c>
      <c r="B115" s="40">
        <f t="shared" ref="B115:B116" ca="1" si="14">E114</f>
        <v>204</v>
      </c>
      <c r="C115" s="39" cm="1">
        <f t="array" aca="1" ref="C115" ca="1">IF(A115&lt;=$B$3,0,INDEX(H$13:H114,$A115-$B$3,1))</f>
        <v>695</v>
      </c>
      <c r="D115" s="39">
        <f ca="1">'(s,Q)'!D114</f>
        <v>74</v>
      </c>
      <c r="E115" s="40">
        <f t="shared" ref="E115:E116" ca="1" si="15">B115+C115-D115</f>
        <v>825</v>
      </c>
      <c r="F115" s="40">
        <f ca="1">IF(A115+$B$3&lt;=MAX(A:A),E115+IF($B$3&gt;1,SUM(C116:INDEX(C116:C$116,$B$3-1,1)),0),E115)</f>
        <v>825</v>
      </c>
      <c r="G115" s="51" t="str">
        <f t="shared" si="13"/>
        <v/>
      </c>
      <c r="H115" s="39">
        <f t="shared" ca="1" si="10"/>
        <v>0</v>
      </c>
    </row>
    <row r="116" spans="1:10" x14ac:dyDescent="0.3">
      <c r="A116" s="39">
        <v>104</v>
      </c>
      <c r="B116" s="40">
        <f t="shared" ca="1" si="14"/>
        <v>825</v>
      </c>
      <c r="C116" s="39" cm="1">
        <f t="array" aca="1" ref="C116" ca="1">IF(A116&lt;=$B$3,0,INDEX(H$13:H115,$A116-$B$3,1))</f>
        <v>0</v>
      </c>
      <c r="D116" s="39">
        <f ca="1">'(s,Q)'!D115</f>
        <v>97</v>
      </c>
      <c r="E116" s="40">
        <f t="shared" ca="1" si="15"/>
        <v>728</v>
      </c>
      <c r="F116" s="40">
        <f ca="1">IF(A116+$B$3&lt;=MAX(A:A),E116+IF($B$3&gt;1,SUM(C117:INDEX(C$116:C117,$B$3-1,1)),0),E116)</f>
        <v>728</v>
      </c>
      <c r="G116" s="51" t="str">
        <f t="shared" si="13"/>
        <v>X</v>
      </c>
      <c r="H116" s="39">
        <f t="shared" ca="1" si="10"/>
        <v>0</v>
      </c>
    </row>
    <row r="117" spans="1:10" x14ac:dyDescent="0.3">
      <c r="B117" s="40"/>
      <c r="E117" s="40"/>
      <c r="F117" s="40"/>
      <c r="G117" s="51"/>
    </row>
    <row r="118" spans="1:10" x14ac:dyDescent="0.3">
      <c r="B118" s="40"/>
      <c r="E118" s="40"/>
      <c r="F118" s="40"/>
      <c r="G118" s="51"/>
    </row>
    <row r="119" spans="1:10" x14ac:dyDescent="0.3">
      <c r="B119" s="40"/>
      <c r="E119" s="40"/>
      <c r="F119" s="40"/>
      <c r="G119" s="51"/>
    </row>
    <row r="120" spans="1:10" x14ac:dyDescent="0.3">
      <c r="B120" s="40"/>
      <c r="E120" s="40"/>
      <c r="F120" s="40"/>
      <c r="G120" s="51"/>
    </row>
    <row r="121" spans="1:10" x14ac:dyDescent="0.3">
      <c r="B121" s="40"/>
      <c r="E121" s="40"/>
      <c r="F121" s="40"/>
      <c r="G121" s="51"/>
    </row>
    <row r="122" spans="1:10" x14ac:dyDescent="0.3">
      <c r="B122" s="40"/>
      <c r="E122" s="40"/>
      <c r="F122" s="40"/>
      <c r="G122" s="51"/>
    </row>
    <row r="123" spans="1:10" x14ac:dyDescent="0.3">
      <c r="B123" s="40"/>
      <c r="E123" s="40"/>
      <c r="F123" s="40"/>
      <c r="G123" s="51"/>
    </row>
    <row r="124" spans="1:10" x14ac:dyDescent="0.3">
      <c r="B124" s="40"/>
      <c r="E124" s="40"/>
      <c r="F124" s="40"/>
      <c r="G124" s="51"/>
    </row>
    <row r="125" spans="1:10" x14ac:dyDescent="0.3">
      <c r="B125" s="40"/>
      <c r="E125" s="40"/>
      <c r="F125" s="40"/>
      <c r="G125" s="51"/>
    </row>
    <row r="126" spans="1:10" x14ac:dyDescent="0.3">
      <c r="B126" s="40"/>
      <c r="E126" s="40"/>
      <c r="F126" s="40"/>
      <c r="G126" s="51"/>
    </row>
    <row r="127" spans="1:10" x14ac:dyDescent="0.3">
      <c r="B127" s="40"/>
      <c r="E127" s="40"/>
      <c r="F127" s="40"/>
      <c r="G127" s="51"/>
    </row>
    <row r="128" spans="1:10" x14ac:dyDescent="0.3">
      <c r="B128" s="40"/>
      <c r="E128" s="40"/>
      <c r="F128" s="40"/>
      <c r="G128" s="51"/>
    </row>
    <row r="129" spans="2:7" x14ac:dyDescent="0.3">
      <c r="B129" s="40"/>
      <c r="E129" s="40"/>
      <c r="F129" s="40"/>
      <c r="G129" s="51"/>
    </row>
    <row r="130" spans="2:7" x14ac:dyDescent="0.3">
      <c r="B130" s="40"/>
      <c r="E130" s="40"/>
      <c r="F130" s="40"/>
      <c r="G130" s="51"/>
    </row>
    <row r="131" spans="2:7" x14ac:dyDescent="0.3">
      <c r="B131" s="40"/>
      <c r="E131" s="40"/>
      <c r="F131" s="40"/>
      <c r="G131" s="51"/>
    </row>
    <row r="132" spans="2:7" x14ac:dyDescent="0.3">
      <c r="B132" s="40"/>
      <c r="E132" s="40"/>
      <c r="F132" s="40"/>
      <c r="G132" s="51"/>
    </row>
    <row r="133" spans="2:7" x14ac:dyDescent="0.3">
      <c r="B133" s="40"/>
      <c r="E133" s="40"/>
      <c r="F133" s="40"/>
      <c r="G133" s="51"/>
    </row>
    <row r="134" spans="2:7" x14ac:dyDescent="0.3">
      <c r="B134" s="40"/>
      <c r="E134" s="40"/>
      <c r="F134" s="40"/>
      <c r="G134" s="51"/>
    </row>
    <row r="135" spans="2:7" x14ac:dyDescent="0.3">
      <c r="B135" s="40"/>
      <c r="E135" s="40"/>
      <c r="F135" s="40"/>
      <c r="G135" s="51"/>
    </row>
    <row r="136" spans="2:7" x14ac:dyDescent="0.3">
      <c r="B136" s="40"/>
      <c r="E136" s="40"/>
      <c r="F136" s="40"/>
      <c r="G136" s="51"/>
    </row>
    <row r="137" spans="2:7" x14ac:dyDescent="0.3">
      <c r="B137" s="40"/>
      <c r="E137" s="40"/>
      <c r="F137" s="40"/>
      <c r="G137" s="51"/>
    </row>
    <row r="138" spans="2:7" x14ac:dyDescent="0.3">
      <c r="B138" s="40"/>
      <c r="E138" s="40"/>
      <c r="F138" s="40"/>
      <c r="G138" s="51"/>
    </row>
    <row r="139" spans="2:7" x14ac:dyDescent="0.3">
      <c r="B139" s="40"/>
      <c r="E139" s="40"/>
      <c r="F139" s="40"/>
      <c r="G139" s="51"/>
    </row>
    <row r="140" spans="2:7" x14ac:dyDescent="0.3">
      <c r="B140" s="40"/>
      <c r="E140" s="40"/>
      <c r="F140" s="40"/>
      <c r="G140" s="51"/>
    </row>
    <row r="141" spans="2:7" x14ac:dyDescent="0.3">
      <c r="B141" s="40"/>
      <c r="E141" s="40"/>
      <c r="F141" s="40"/>
      <c r="G141" s="51"/>
    </row>
    <row r="142" spans="2:7" x14ac:dyDescent="0.3">
      <c r="B142" s="40"/>
      <c r="E142" s="40"/>
      <c r="F142" s="40"/>
      <c r="G142" s="51"/>
    </row>
    <row r="143" spans="2:7" x14ac:dyDescent="0.3">
      <c r="B143" s="40"/>
      <c r="E143" s="40"/>
      <c r="F143" s="40"/>
      <c r="G143" s="51"/>
    </row>
    <row r="144" spans="2:7" x14ac:dyDescent="0.3">
      <c r="B144" s="40"/>
      <c r="E144" s="40"/>
      <c r="F144" s="40"/>
      <c r="G144" s="51"/>
    </row>
    <row r="145" spans="2:7" x14ac:dyDescent="0.3">
      <c r="B145" s="40"/>
      <c r="E145" s="40"/>
      <c r="F145" s="40"/>
      <c r="G145" s="51"/>
    </row>
    <row r="146" spans="2:7" x14ac:dyDescent="0.3">
      <c r="B146" s="40"/>
      <c r="E146" s="40"/>
      <c r="F146" s="40"/>
      <c r="G146" s="51"/>
    </row>
    <row r="147" spans="2:7" x14ac:dyDescent="0.3">
      <c r="B147" s="40"/>
      <c r="E147" s="40"/>
      <c r="F147" s="40"/>
      <c r="G147" s="51"/>
    </row>
    <row r="148" spans="2:7" x14ac:dyDescent="0.3">
      <c r="B148" s="40"/>
      <c r="E148" s="40"/>
      <c r="F148" s="40"/>
      <c r="G148" s="51"/>
    </row>
    <row r="149" spans="2:7" x14ac:dyDescent="0.3">
      <c r="B149" s="40"/>
      <c r="E149" s="40"/>
      <c r="F149" s="40"/>
      <c r="G149" s="51"/>
    </row>
    <row r="150" spans="2:7" x14ac:dyDescent="0.3">
      <c r="B150" s="40"/>
      <c r="E150" s="40"/>
      <c r="F150" s="40"/>
      <c r="G150" s="51"/>
    </row>
    <row r="151" spans="2:7" x14ac:dyDescent="0.3">
      <c r="B151" s="40"/>
      <c r="E151" s="40"/>
      <c r="F151" s="40"/>
      <c r="G151" s="51"/>
    </row>
    <row r="152" spans="2:7" x14ac:dyDescent="0.3">
      <c r="B152" s="40"/>
      <c r="E152" s="40"/>
      <c r="F152" s="40"/>
      <c r="G152" s="51"/>
    </row>
    <row r="153" spans="2:7" x14ac:dyDescent="0.3">
      <c r="B153" s="40"/>
      <c r="E153" s="40"/>
      <c r="F153" s="40"/>
      <c r="G153" s="51"/>
    </row>
    <row r="154" spans="2:7" x14ac:dyDescent="0.3">
      <c r="B154" s="40"/>
      <c r="E154" s="40"/>
      <c r="F154" s="40"/>
      <c r="G154" s="51"/>
    </row>
    <row r="155" spans="2:7" x14ac:dyDescent="0.3">
      <c r="B155" s="40"/>
      <c r="E155" s="40"/>
      <c r="F155" s="40"/>
      <c r="G155" s="51"/>
    </row>
    <row r="156" spans="2:7" x14ac:dyDescent="0.3">
      <c r="B156" s="40"/>
      <c r="E156" s="40"/>
      <c r="F156" s="40"/>
      <c r="G156" s="51"/>
    </row>
    <row r="157" spans="2:7" x14ac:dyDescent="0.3">
      <c r="B157" s="40"/>
      <c r="E157" s="40"/>
      <c r="F157" s="40"/>
      <c r="G157" s="51"/>
    </row>
    <row r="158" spans="2:7" x14ac:dyDescent="0.3">
      <c r="B158" s="40"/>
      <c r="E158" s="40"/>
      <c r="F158" s="40"/>
      <c r="G158" s="51"/>
    </row>
    <row r="159" spans="2:7" x14ac:dyDescent="0.3">
      <c r="B159" s="40"/>
      <c r="E159" s="40"/>
      <c r="F159" s="40"/>
      <c r="G159" s="51"/>
    </row>
    <row r="160" spans="2:7" x14ac:dyDescent="0.3">
      <c r="B160" s="40"/>
      <c r="E160" s="40"/>
      <c r="F160" s="40"/>
      <c r="G160" s="51"/>
    </row>
    <row r="161" spans="2:7" x14ac:dyDescent="0.3">
      <c r="B161" s="40"/>
      <c r="E161" s="40"/>
      <c r="F161" s="40"/>
      <c r="G161" s="51"/>
    </row>
    <row r="162" spans="2:7" x14ac:dyDescent="0.3">
      <c r="B162" s="40"/>
      <c r="E162" s="40"/>
      <c r="F162" s="40"/>
      <c r="G162" s="51"/>
    </row>
    <row r="163" spans="2:7" x14ac:dyDescent="0.3">
      <c r="B163" s="40"/>
      <c r="E163" s="40"/>
      <c r="F163" s="40"/>
      <c r="G163" s="51"/>
    </row>
    <row r="164" spans="2:7" x14ac:dyDescent="0.3">
      <c r="B164" s="40"/>
      <c r="E164" s="40"/>
      <c r="F164" s="40"/>
      <c r="G164" s="51"/>
    </row>
    <row r="165" spans="2:7" x14ac:dyDescent="0.3">
      <c r="B165" s="40"/>
      <c r="E165" s="40"/>
      <c r="F165" s="40"/>
      <c r="G165" s="51"/>
    </row>
    <row r="166" spans="2:7" x14ac:dyDescent="0.3">
      <c r="B166" s="40"/>
      <c r="E166" s="40"/>
      <c r="F166" s="40"/>
      <c r="G166" s="51"/>
    </row>
    <row r="167" spans="2:7" x14ac:dyDescent="0.3">
      <c r="B167" s="40"/>
      <c r="E167" s="40"/>
      <c r="F167" s="40"/>
      <c r="G167" s="51"/>
    </row>
    <row r="168" spans="2:7" x14ac:dyDescent="0.3">
      <c r="B168" s="40"/>
      <c r="E168" s="40"/>
      <c r="F168" s="40"/>
      <c r="G168" s="51"/>
    </row>
    <row r="169" spans="2:7" x14ac:dyDescent="0.3">
      <c r="B169" s="40"/>
      <c r="E169" s="40"/>
      <c r="F169" s="40"/>
      <c r="G169" s="51"/>
    </row>
    <row r="170" spans="2:7" x14ac:dyDescent="0.3">
      <c r="B170" s="40"/>
      <c r="E170" s="40"/>
      <c r="F170" s="40"/>
      <c r="G170" s="51"/>
    </row>
    <row r="171" spans="2:7" x14ac:dyDescent="0.3">
      <c r="B171" s="40"/>
      <c r="E171" s="40"/>
      <c r="F171" s="40"/>
      <c r="G171" s="51"/>
    </row>
    <row r="172" spans="2:7" x14ac:dyDescent="0.3">
      <c r="B172" s="40"/>
      <c r="E172" s="40"/>
      <c r="F172" s="40"/>
      <c r="G172" s="51"/>
    </row>
    <row r="173" spans="2:7" x14ac:dyDescent="0.3">
      <c r="B173" s="40"/>
      <c r="E173" s="40"/>
      <c r="F173" s="40"/>
      <c r="G173" s="51"/>
    </row>
    <row r="174" spans="2:7" x14ac:dyDescent="0.3">
      <c r="B174" s="40"/>
      <c r="E174" s="40"/>
      <c r="F174" s="40"/>
      <c r="G174" s="51"/>
    </row>
    <row r="175" spans="2:7" x14ac:dyDescent="0.3">
      <c r="B175" s="40"/>
      <c r="E175" s="40"/>
      <c r="F175" s="40"/>
      <c r="G175" s="51"/>
    </row>
    <row r="176" spans="2:7" x14ac:dyDescent="0.3">
      <c r="B176" s="40"/>
      <c r="E176" s="40"/>
      <c r="F176" s="40"/>
      <c r="G176" s="51"/>
    </row>
    <row r="177" spans="2:7" x14ac:dyDescent="0.3">
      <c r="B177" s="40"/>
      <c r="E177" s="40"/>
      <c r="F177" s="40"/>
      <c r="G177" s="51"/>
    </row>
    <row r="178" spans="2:7" x14ac:dyDescent="0.3">
      <c r="B178" s="40"/>
      <c r="E178" s="40"/>
      <c r="F178" s="40"/>
      <c r="G178" s="51"/>
    </row>
    <row r="179" spans="2:7" x14ac:dyDescent="0.3">
      <c r="B179" s="40"/>
      <c r="E179" s="40"/>
      <c r="F179" s="40"/>
      <c r="G179" s="51"/>
    </row>
    <row r="180" spans="2:7" x14ac:dyDescent="0.3">
      <c r="B180" s="40"/>
      <c r="E180" s="40"/>
      <c r="F180" s="40"/>
      <c r="G180" s="51"/>
    </row>
    <row r="181" spans="2:7" x14ac:dyDescent="0.3">
      <c r="B181" s="40"/>
      <c r="E181" s="40"/>
      <c r="F181" s="40"/>
      <c r="G181" s="51"/>
    </row>
    <row r="182" spans="2:7" x14ac:dyDescent="0.3">
      <c r="B182" s="40"/>
      <c r="E182" s="40"/>
      <c r="F182" s="40"/>
      <c r="G182" s="51"/>
    </row>
    <row r="183" spans="2:7" x14ac:dyDescent="0.3">
      <c r="B183" s="40"/>
      <c r="E183" s="40"/>
      <c r="F183" s="40"/>
      <c r="G183" s="51"/>
    </row>
    <row r="184" spans="2:7" x14ac:dyDescent="0.3">
      <c r="B184" s="40"/>
      <c r="E184" s="40"/>
      <c r="F184" s="40"/>
      <c r="G184" s="51"/>
    </row>
    <row r="185" spans="2:7" x14ac:dyDescent="0.3">
      <c r="B185" s="40"/>
      <c r="E185" s="40"/>
      <c r="F185" s="40"/>
      <c r="G185" s="51"/>
    </row>
    <row r="186" spans="2:7" x14ac:dyDescent="0.3">
      <c r="B186" s="40"/>
      <c r="E186" s="40"/>
      <c r="F186" s="40"/>
      <c r="G186" s="51"/>
    </row>
    <row r="187" spans="2:7" x14ac:dyDescent="0.3">
      <c r="B187" s="40"/>
      <c r="E187" s="40"/>
      <c r="F187" s="40"/>
      <c r="G187" s="51"/>
    </row>
    <row r="188" spans="2:7" x14ac:dyDescent="0.3">
      <c r="B188" s="40"/>
      <c r="E188" s="40"/>
      <c r="F188" s="40"/>
      <c r="G188" s="51"/>
    </row>
    <row r="189" spans="2:7" x14ac:dyDescent="0.3">
      <c r="B189" s="40"/>
      <c r="E189" s="40"/>
      <c r="F189" s="40"/>
      <c r="G189" s="51"/>
    </row>
    <row r="190" spans="2:7" x14ac:dyDescent="0.3">
      <c r="B190" s="40"/>
      <c r="E190" s="40"/>
      <c r="F190" s="40"/>
      <c r="G190" s="51"/>
    </row>
    <row r="191" spans="2:7" x14ac:dyDescent="0.3">
      <c r="B191" s="40"/>
      <c r="E191" s="40"/>
      <c r="F191" s="40"/>
      <c r="G191" s="51"/>
    </row>
    <row r="192" spans="2:7" x14ac:dyDescent="0.3">
      <c r="B192" s="40"/>
      <c r="E192" s="40"/>
      <c r="F192" s="40"/>
      <c r="G192" s="51"/>
    </row>
    <row r="193" spans="2:7" x14ac:dyDescent="0.3">
      <c r="B193" s="40"/>
      <c r="E193" s="40"/>
      <c r="F193" s="40"/>
      <c r="G193" s="51"/>
    </row>
    <row r="194" spans="2:7" x14ac:dyDescent="0.3">
      <c r="B194" s="40"/>
      <c r="E194" s="40"/>
      <c r="F194" s="40"/>
      <c r="G194" s="51"/>
    </row>
    <row r="195" spans="2:7" x14ac:dyDescent="0.3">
      <c r="B195" s="40"/>
      <c r="E195" s="40"/>
      <c r="F195" s="40"/>
      <c r="G195" s="51"/>
    </row>
    <row r="196" spans="2:7" x14ac:dyDescent="0.3">
      <c r="B196" s="40"/>
      <c r="E196" s="40"/>
      <c r="F196" s="40"/>
      <c r="G196" s="51"/>
    </row>
    <row r="197" spans="2:7" x14ac:dyDescent="0.3">
      <c r="B197" s="40"/>
      <c r="E197" s="40"/>
      <c r="F197" s="40"/>
      <c r="G197" s="51"/>
    </row>
    <row r="198" spans="2:7" x14ac:dyDescent="0.3">
      <c r="B198" s="40"/>
      <c r="E198" s="40"/>
      <c r="F198" s="40"/>
      <c r="G198" s="51"/>
    </row>
    <row r="199" spans="2:7" x14ac:dyDescent="0.3">
      <c r="B199" s="40"/>
      <c r="E199" s="40"/>
      <c r="F199" s="40"/>
      <c r="G199" s="51"/>
    </row>
    <row r="200" spans="2:7" x14ac:dyDescent="0.3">
      <c r="B200" s="40"/>
      <c r="E200" s="40"/>
      <c r="F200" s="40"/>
      <c r="G200" s="51"/>
    </row>
    <row r="201" spans="2:7" x14ac:dyDescent="0.3">
      <c r="B201" s="40"/>
      <c r="E201" s="40"/>
      <c r="F201" s="40"/>
      <c r="G201" s="51"/>
    </row>
    <row r="202" spans="2:7" x14ac:dyDescent="0.3">
      <c r="B202" s="40"/>
      <c r="E202" s="40"/>
      <c r="F202" s="40"/>
      <c r="G202" s="51"/>
    </row>
    <row r="203" spans="2:7" x14ac:dyDescent="0.3">
      <c r="B203" s="40"/>
      <c r="E203" s="40"/>
      <c r="F203" s="40"/>
      <c r="G203" s="51"/>
    </row>
    <row r="204" spans="2:7" x14ac:dyDescent="0.3">
      <c r="B204" s="40"/>
      <c r="E204" s="40"/>
      <c r="F204" s="40"/>
      <c r="G204" s="51"/>
    </row>
    <row r="205" spans="2:7" x14ac:dyDescent="0.3">
      <c r="B205" s="40"/>
      <c r="E205" s="40"/>
      <c r="F205" s="40"/>
      <c r="G205" s="51"/>
    </row>
    <row r="206" spans="2:7" x14ac:dyDescent="0.3">
      <c r="B206" s="40"/>
      <c r="E206" s="40"/>
      <c r="F206" s="40"/>
      <c r="G206" s="51"/>
    </row>
    <row r="207" spans="2:7" x14ac:dyDescent="0.3">
      <c r="B207" s="40"/>
      <c r="E207" s="40"/>
      <c r="F207" s="40"/>
      <c r="G207" s="51"/>
    </row>
    <row r="208" spans="2:7" x14ac:dyDescent="0.3">
      <c r="B208" s="40"/>
      <c r="E208" s="40"/>
      <c r="F208" s="40"/>
      <c r="G208" s="51"/>
    </row>
    <row r="209" spans="2:7" x14ac:dyDescent="0.3">
      <c r="B209" s="40"/>
      <c r="E209" s="40"/>
      <c r="F209" s="40"/>
      <c r="G209" s="51"/>
    </row>
    <row r="210" spans="2:7" x14ac:dyDescent="0.3">
      <c r="B210" s="40"/>
      <c r="E210" s="40"/>
      <c r="F210" s="40"/>
      <c r="G210" s="51"/>
    </row>
    <row r="211" spans="2:7" x14ac:dyDescent="0.3">
      <c r="B211" s="40"/>
      <c r="E211" s="40"/>
      <c r="F211" s="40"/>
      <c r="G211" s="51"/>
    </row>
    <row r="212" spans="2:7" x14ac:dyDescent="0.3">
      <c r="B212" s="40"/>
      <c r="E212" s="40"/>
      <c r="F212" s="40"/>
      <c r="G212" s="51"/>
    </row>
    <row r="213" spans="2:7" x14ac:dyDescent="0.3">
      <c r="B213" s="40"/>
      <c r="E213" s="40"/>
      <c r="F213" s="40"/>
      <c r="G213" s="51"/>
    </row>
    <row r="214" spans="2:7" x14ac:dyDescent="0.3">
      <c r="B214" s="40"/>
      <c r="E214" s="40"/>
      <c r="F214" s="40"/>
      <c r="G214" s="51"/>
    </row>
    <row r="215" spans="2:7" x14ac:dyDescent="0.3">
      <c r="B215" s="40"/>
      <c r="E215" s="40"/>
      <c r="F215" s="40"/>
      <c r="G215" s="51"/>
    </row>
    <row r="216" spans="2:7" x14ac:dyDescent="0.3">
      <c r="B216" s="40"/>
      <c r="E216" s="40"/>
      <c r="F216" s="40"/>
      <c r="G216" s="51"/>
    </row>
    <row r="217" spans="2:7" x14ac:dyDescent="0.3">
      <c r="B217" s="40"/>
      <c r="E217" s="40"/>
      <c r="F217" s="40"/>
      <c r="G217" s="51"/>
    </row>
    <row r="218" spans="2:7" x14ac:dyDescent="0.3">
      <c r="B218" s="40"/>
      <c r="E218" s="40"/>
      <c r="F218" s="40"/>
      <c r="G218" s="51"/>
    </row>
    <row r="219" spans="2:7" x14ac:dyDescent="0.3">
      <c r="B219" s="40"/>
      <c r="E219" s="40"/>
      <c r="F219" s="40"/>
      <c r="G219" s="51"/>
    </row>
    <row r="220" spans="2:7" x14ac:dyDescent="0.3">
      <c r="B220" s="40"/>
      <c r="E220" s="40"/>
      <c r="F220" s="40"/>
      <c r="G220" s="51"/>
    </row>
    <row r="221" spans="2:7" x14ac:dyDescent="0.3">
      <c r="B221" s="40"/>
      <c r="E221" s="40"/>
      <c r="F221" s="40"/>
      <c r="G221" s="51"/>
    </row>
    <row r="222" spans="2:7" x14ac:dyDescent="0.3">
      <c r="B222" s="40"/>
      <c r="E222" s="40"/>
      <c r="F222" s="40"/>
      <c r="G222" s="51"/>
    </row>
    <row r="223" spans="2:7" x14ac:dyDescent="0.3">
      <c r="B223" s="40"/>
      <c r="E223" s="40"/>
      <c r="F223" s="40"/>
      <c r="G223" s="51"/>
    </row>
    <row r="224" spans="2:7" x14ac:dyDescent="0.3">
      <c r="B224" s="40"/>
      <c r="E224" s="40"/>
      <c r="F224" s="40"/>
      <c r="G224" s="51"/>
    </row>
    <row r="225" spans="2:7" x14ac:dyDescent="0.3">
      <c r="B225" s="40"/>
      <c r="E225" s="40"/>
      <c r="F225" s="40"/>
      <c r="G225" s="51"/>
    </row>
    <row r="226" spans="2:7" x14ac:dyDescent="0.3">
      <c r="B226" s="40"/>
      <c r="E226" s="40"/>
      <c r="F226" s="40"/>
      <c r="G226" s="51"/>
    </row>
    <row r="227" spans="2:7" x14ac:dyDescent="0.3">
      <c r="B227" s="40"/>
      <c r="E227" s="40"/>
      <c r="F227" s="40"/>
      <c r="G227" s="51"/>
    </row>
    <row r="228" spans="2:7" x14ac:dyDescent="0.3">
      <c r="B228" s="40"/>
      <c r="E228" s="40"/>
      <c r="F228" s="40"/>
      <c r="G228" s="5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1691-7775-4CC3-9024-6F21BEF4CF4C}">
  <dimension ref="A1:L229"/>
  <sheetViews>
    <sheetView workbookViewId="0">
      <selection activeCell="D11" sqref="D11"/>
    </sheetView>
  </sheetViews>
  <sheetFormatPr defaultRowHeight="13" x14ac:dyDescent="0.3"/>
  <cols>
    <col min="1" max="1" width="19.6328125" style="39" customWidth="1"/>
    <col min="2" max="4" width="10.7265625" style="39" customWidth="1"/>
    <col min="5" max="5" width="13.26953125" style="39" customWidth="1"/>
    <col min="6" max="7" width="1.08984375" style="39" customWidth="1"/>
    <col min="8" max="16384" width="8.7265625" style="39"/>
  </cols>
  <sheetData>
    <row r="1" spans="1:11" ht="14.5" x14ac:dyDescent="0.35">
      <c r="A1" s="1"/>
      <c r="B1" s="37"/>
      <c r="H1" s="40"/>
    </row>
    <row r="2" spans="1:11" x14ac:dyDescent="0.3">
      <c r="A2" s="41" t="s">
        <v>45</v>
      </c>
    </row>
    <row r="3" spans="1:11" x14ac:dyDescent="0.3">
      <c r="B3" s="53" t="s">
        <v>54</v>
      </c>
      <c r="C3" s="53" t="s">
        <v>55</v>
      </c>
      <c r="D3" s="53" t="s">
        <v>56</v>
      </c>
      <c r="E3" s="53" t="s">
        <v>57</v>
      </c>
    </row>
    <row r="4" spans="1:11" ht="24" x14ac:dyDescent="0.3">
      <c r="A4" s="62" t="s">
        <v>65</v>
      </c>
      <c r="B4" s="65" t="str">
        <f>"(s="&amp;'(s,Q)'!$B$7&amp;",Q="&amp;'(s,Q)'!$B$8&amp;")"</f>
        <v>(s=574,Q=500)</v>
      </c>
      <c r="C4" s="65" t="str">
        <f>"(s="&amp;'(s,S)'!$B$7&amp;",S="&amp;'(s,S)'!$B$8&amp;")"</f>
        <v>(s=574,S=1074)</v>
      </c>
      <c r="D4" s="65" t="str">
        <f>"(R="&amp;'(R,S)'!$B$4&amp;",S="&amp;'(R,S)'!$B$8&amp;")"</f>
        <v>(R=2,S=788)</v>
      </c>
      <c r="E4" s="65" t="str">
        <f>"(R="&amp;'(R,s,S)'!$B$4&amp;",s="&amp;'(R,s,S)'!$B$8&amp;",S="&amp;'(R,s,S)'!$B$9&amp;")"</f>
        <v>(R=2,s=788,S=1288)</v>
      </c>
    </row>
    <row r="5" spans="1:11" x14ac:dyDescent="0.3">
      <c r="A5" s="63" t="str">
        <f>'(s,Q)'!J2</f>
        <v>% Stock-out (per period)</v>
      </c>
      <c r="B5" s="63">
        <f ca="1">'(s,Q)'!K2</f>
        <v>0</v>
      </c>
      <c r="C5" s="63">
        <f ca="1">'(s,S)'!L2</f>
        <v>0</v>
      </c>
      <c r="D5" s="63">
        <f ca="1">'(R,S)'!L2</f>
        <v>1.9230769230769232E-2</v>
      </c>
      <c r="E5" s="63">
        <f ca="1">'(R,s,S)'!M2</f>
        <v>1.9230769230769232E-2</v>
      </c>
      <c r="J5" s="40"/>
    </row>
    <row r="6" spans="1:11" x14ac:dyDescent="0.3">
      <c r="A6" s="63" t="str">
        <f>'(s,Q)'!J3</f>
        <v>Fill rate (per period)</v>
      </c>
      <c r="B6" s="63">
        <f ca="1">'(s,Q)'!K3</f>
        <v>1</v>
      </c>
      <c r="C6" s="63">
        <f ca="1">'(s,S)'!L3</f>
        <v>1</v>
      </c>
      <c r="D6" s="63">
        <f ca="1">'(R,S)'!L3</f>
        <v>0.98357411438749254</v>
      </c>
      <c r="E6" s="63">
        <f ca="1">'(R,s,S)'!M3</f>
        <v>0.98357411438749254</v>
      </c>
    </row>
    <row r="7" spans="1:11" x14ac:dyDescent="0.3">
      <c r="A7" s="63" t="str">
        <f>'(s,Q)'!J4</f>
        <v>N. Orders</v>
      </c>
      <c r="B7" s="62">
        <f ca="1">'(s,Q)'!K4</f>
        <v>11</v>
      </c>
      <c r="C7" s="62">
        <f ca="1">'(s,S)'!L4</f>
        <v>10</v>
      </c>
      <c r="D7" s="62">
        <f ca="1">'(R,S)'!L4</f>
        <v>26</v>
      </c>
      <c r="E7" s="62">
        <f ca="1">'(R,s,S)'!M4</f>
        <v>9</v>
      </c>
    </row>
    <row r="8" spans="1:11" x14ac:dyDescent="0.3">
      <c r="A8" s="63" t="str">
        <f>'(s,Q)'!J5</f>
        <v>Avg. Order Size</v>
      </c>
      <c r="B8" s="64">
        <f ca="1">'(s,Q)'!K5</f>
        <v>500</v>
      </c>
      <c r="C8" s="64">
        <f ca="1">'(s,S)'!L5</f>
        <v>562.70000000000005</v>
      </c>
      <c r="D8" s="64">
        <f ca="1">'(R,S)'!L5</f>
        <v>205.42307692307693</v>
      </c>
      <c r="E8" s="64">
        <f ca="1">'(R,s,S)'!M5</f>
        <v>626.22222222222217</v>
      </c>
    </row>
    <row r="9" spans="1:11" x14ac:dyDescent="0.3">
      <c r="A9" s="63" t="str">
        <f>'(s,Q)'!J6</f>
        <v>Avg. Physical Inventory</v>
      </c>
      <c r="B9" s="64">
        <f ca="1">'(s,Q)'!K6</f>
        <v>328.38461538461536</v>
      </c>
      <c r="C9" s="64">
        <f ca="1">'(s,S)'!L6</f>
        <v>345.71153846153845</v>
      </c>
      <c r="D9" s="64">
        <f ca="1">'(R,S)'!L6</f>
        <v>243.94230769230768</v>
      </c>
      <c r="E9" s="64">
        <f ca="1">'(R,s,S)'!M6</f>
        <v>526.90384615384619</v>
      </c>
    </row>
    <row r="10" spans="1:11" ht="14.5" x14ac:dyDescent="0.35">
      <c r="A10" s="1"/>
      <c r="B10" s="37"/>
      <c r="J10" s="40"/>
    </row>
    <row r="11" spans="1:11" ht="14.5" x14ac:dyDescent="0.35">
      <c r="A11" s="1"/>
      <c r="B11" s="37"/>
      <c r="J11" s="40"/>
    </row>
    <row r="12" spans="1:11" x14ac:dyDescent="0.3">
      <c r="A12" s="39" t="s">
        <v>66</v>
      </c>
      <c r="B12" s="46"/>
      <c r="C12" s="46"/>
      <c r="D12" s="47"/>
      <c r="E12" s="46"/>
      <c r="J12" s="40"/>
    </row>
    <row r="13" spans="1:11" ht="14.5" x14ac:dyDescent="0.35">
      <c r="A13" s="38" t="s">
        <v>30</v>
      </c>
      <c r="B13" s="53" t="s">
        <v>54</v>
      </c>
      <c r="C13" s="53" t="s">
        <v>55</v>
      </c>
      <c r="D13" s="53" t="s">
        <v>56</v>
      </c>
      <c r="E13" s="53" t="s">
        <v>57</v>
      </c>
      <c r="F13" s="49" t="str">
        <f>A9</f>
        <v>Avg. Physical Inventory</v>
      </c>
      <c r="G13" s="49">
        <f>A10</f>
        <v>0</v>
      </c>
      <c r="J13" s="40"/>
    </row>
    <row r="14" spans="1:11" x14ac:dyDescent="0.3">
      <c r="A14" s="39">
        <v>1</v>
      </c>
      <c r="B14" s="40">
        <f ca="1">'(s,Q)'!E12</f>
        <v>421</v>
      </c>
      <c r="C14" s="39">
        <f ca="1">'(s,S)'!E12</f>
        <v>421</v>
      </c>
      <c r="D14" s="39">
        <f ca="1">'(R,S)'!E13</f>
        <v>421</v>
      </c>
      <c r="E14" s="40">
        <f ca="1">'(R,s,S)'!E13</f>
        <v>421</v>
      </c>
      <c r="F14" s="50">
        <f ca="1">$B$9</f>
        <v>328.38461538461536</v>
      </c>
      <c r="G14" s="50">
        <f>$B$10</f>
        <v>0</v>
      </c>
      <c r="H14" s="40"/>
      <c r="J14" s="40"/>
      <c r="K14" s="40"/>
    </row>
    <row r="15" spans="1:11" x14ac:dyDescent="0.3">
      <c r="A15" s="39">
        <v>2</v>
      </c>
      <c r="B15" s="40">
        <f ca="1">'(s,Q)'!E13</f>
        <v>289</v>
      </c>
      <c r="C15" s="39">
        <f ca="1">'(s,S)'!E13</f>
        <v>289</v>
      </c>
      <c r="D15" s="39">
        <f ca="1">'(R,S)'!E14</f>
        <v>289</v>
      </c>
      <c r="E15" s="40">
        <f ca="1">'(R,s,S)'!E14</f>
        <v>289</v>
      </c>
      <c r="F15" s="50">
        <f t="shared" ref="F15:F65" ca="1" si="0">$B$9</f>
        <v>328.38461538461536</v>
      </c>
      <c r="G15" s="50">
        <f t="shared" ref="G15:G78" si="1">$B$10</f>
        <v>0</v>
      </c>
      <c r="H15" s="40"/>
      <c r="J15" s="40"/>
    </row>
    <row r="16" spans="1:11" x14ac:dyDescent="0.3">
      <c r="A16" s="39">
        <v>3</v>
      </c>
      <c r="B16" s="40">
        <f ca="1">'(s,Q)'!E14</f>
        <v>226</v>
      </c>
      <c r="C16" s="39">
        <f ca="1">'(s,S)'!E14</f>
        <v>226</v>
      </c>
      <c r="D16" s="39">
        <f ca="1">'(R,S)'!E15</f>
        <v>226</v>
      </c>
      <c r="E16" s="40">
        <f ca="1">'(R,s,S)'!E15</f>
        <v>226</v>
      </c>
      <c r="F16" s="50">
        <f t="shared" ca="1" si="0"/>
        <v>328.38461538461536</v>
      </c>
      <c r="G16" s="50">
        <f t="shared" si="1"/>
        <v>0</v>
      </c>
      <c r="J16" s="40"/>
    </row>
    <row r="17" spans="1:12" x14ac:dyDescent="0.3">
      <c r="A17" s="39">
        <v>4</v>
      </c>
      <c r="B17" s="40">
        <f ca="1">'(s,Q)'!E15</f>
        <v>136</v>
      </c>
      <c r="C17" s="39">
        <f ca="1">'(s,S)'!E15</f>
        <v>136</v>
      </c>
      <c r="D17" s="39">
        <f ca="1">'(R,S)'!E16</f>
        <v>136</v>
      </c>
      <c r="E17" s="40">
        <f ca="1">'(R,s,S)'!E16</f>
        <v>136</v>
      </c>
      <c r="F17" s="50">
        <f t="shared" ca="1" si="0"/>
        <v>328.38461538461536</v>
      </c>
      <c r="G17" s="50">
        <f t="shared" si="1"/>
        <v>0</v>
      </c>
      <c r="J17" s="40"/>
      <c r="L17" s="40"/>
    </row>
    <row r="18" spans="1:12" x14ac:dyDescent="0.3">
      <c r="A18" s="39">
        <v>5</v>
      </c>
      <c r="B18" s="40">
        <f ca="1">'(s,Q)'!E16</f>
        <v>24</v>
      </c>
      <c r="C18" s="39">
        <f ca="1">'(s,S)'!E16</f>
        <v>24</v>
      </c>
      <c r="D18" s="39">
        <f ca="1">'(R,S)'!E17</f>
        <v>24</v>
      </c>
      <c r="E18" s="40">
        <f ca="1">'(R,s,S)'!E17</f>
        <v>24</v>
      </c>
      <c r="F18" s="50">
        <f t="shared" ca="1" si="0"/>
        <v>328.38461538461536</v>
      </c>
      <c r="G18" s="50">
        <f t="shared" si="1"/>
        <v>0</v>
      </c>
      <c r="J18" s="40"/>
    </row>
    <row r="19" spans="1:12" x14ac:dyDescent="0.3">
      <c r="A19" s="39">
        <v>6</v>
      </c>
      <c r="B19" s="40">
        <f ca="1">'(s,Q)'!E17</f>
        <v>417</v>
      </c>
      <c r="C19" s="39">
        <f ca="1">'(s,S)'!E17</f>
        <v>570</v>
      </c>
      <c r="D19" s="39">
        <f ca="1">'(R,S)'!E18</f>
        <v>-83</v>
      </c>
      <c r="E19" s="40">
        <f ca="1">'(R,s,S)'!E18</f>
        <v>-83</v>
      </c>
      <c r="F19" s="50">
        <f t="shared" ca="1" si="0"/>
        <v>328.38461538461536</v>
      </c>
      <c r="G19" s="50">
        <f t="shared" si="1"/>
        <v>0</v>
      </c>
      <c r="H19" s="40"/>
      <c r="J19" s="40"/>
    </row>
    <row r="20" spans="1:12" x14ac:dyDescent="0.3">
      <c r="A20" s="39">
        <v>7</v>
      </c>
      <c r="B20" s="40">
        <f ca="1">'(s,Q)'!E18</f>
        <v>319</v>
      </c>
      <c r="C20" s="39">
        <f ca="1">'(s,S)'!E18</f>
        <v>472</v>
      </c>
      <c r="D20" s="39">
        <f ca="1">'(R,S)'!E19</f>
        <v>318</v>
      </c>
      <c r="E20" s="40">
        <f ca="1">'(R,s,S)'!E19</f>
        <v>818</v>
      </c>
      <c r="F20" s="50">
        <f t="shared" ca="1" si="0"/>
        <v>328.38461538461536</v>
      </c>
      <c r="G20" s="50">
        <f t="shared" si="1"/>
        <v>0</v>
      </c>
      <c r="J20" s="40"/>
    </row>
    <row r="21" spans="1:12" x14ac:dyDescent="0.3">
      <c r="A21" s="39">
        <v>8</v>
      </c>
      <c r="B21" s="40">
        <f ca="1">'(s,Q)'!E19</f>
        <v>220</v>
      </c>
      <c r="C21" s="39">
        <f ca="1">'(s,S)'!E19</f>
        <v>373</v>
      </c>
      <c r="D21" s="39">
        <f ca="1">'(R,S)'!E20</f>
        <v>219</v>
      </c>
      <c r="E21" s="40">
        <f ca="1">'(R,s,S)'!E20</f>
        <v>719</v>
      </c>
      <c r="F21" s="50">
        <f t="shared" ca="1" si="0"/>
        <v>328.38461538461536</v>
      </c>
      <c r="G21" s="50">
        <f t="shared" si="1"/>
        <v>0</v>
      </c>
      <c r="J21" s="40"/>
    </row>
    <row r="22" spans="1:12" x14ac:dyDescent="0.3">
      <c r="A22" s="39">
        <v>9</v>
      </c>
      <c r="B22" s="40">
        <f ca="1">'(s,Q)'!E20</f>
        <v>124</v>
      </c>
      <c r="C22" s="39">
        <f ca="1">'(s,S)'!E20</f>
        <v>277</v>
      </c>
      <c r="D22" s="39">
        <f ca="1">'(R,S)'!E21</f>
        <v>276</v>
      </c>
      <c r="E22" s="40">
        <f ca="1">'(R,s,S)'!E21</f>
        <v>623</v>
      </c>
      <c r="F22" s="50">
        <f t="shared" ca="1" si="0"/>
        <v>328.38461538461536</v>
      </c>
      <c r="G22" s="50">
        <f t="shared" si="1"/>
        <v>0</v>
      </c>
      <c r="J22" s="40"/>
    </row>
    <row r="23" spans="1:12" x14ac:dyDescent="0.3">
      <c r="A23" s="39">
        <v>10</v>
      </c>
      <c r="B23" s="40">
        <f ca="1">'(s,Q)'!E21</f>
        <v>538</v>
      </c>
      <c r="C23" s="39">
        <f ca="1">'(s,S)'!E21</f>
        <v>191</v>
      </c>
      <c r="D23" s="39">
        <f ca="1">'(R,S)'!E22</f>
        <v>190</v>
      </c>
      <c r="E23" s="40">
        <f ca="1">'(R,s,S)'!E22</f>
        <v>537</v>
      </c>
      <c r="F23" s="50">
        <f t="shared" ca="1" si="0"/>
        <v>328.38461538461536</v>
      </c>
      <c r="G23" s="50">
        <f t="shared" si="1"/>
        <v>0</v>
      </c>
      <c r="J23" s="40"/>
    </row>
    <row r="24" spans="1:12" x14ac:dyDescent="0.3">
      <c r="A24" s="39">
        <v>11</v>
      </c>
      <c r="B24" s="40">
        <f ca="1">'(s,Q)'!E22</f>
        <v>475</v>
      </c>
      <c r="C24" s="39">
        <f ca="1">'(s,S)'!E22</f>
        <v>632</v>
      </c>
      <c r="D24" s="39">
        <f ca="1">'(R,S)'!E23</f>
        <v>346</v>
      </c>
      <c r="E24" s="40">
        <f ca="1">'(R,s,S)'!E23</f>
        <v>474</v>
      </c>
      <c r="F24" s="50">
        <f t="shared" ca="1" si="0"/>
        <v>328.38461538461536</v>
      </c>
      <c r="G24" s="50">
        <f t="shared" si="1"/>
        <v>0</v>
      </c>
      <c r="J24" s="40"/>
    </row>
    <row r="25" spans="1:12" x14ac:dyDescent="0.3">
      <c r="A25" s="39">
        <v>12</v>
      </c>
      <c r="B25" s="40">
        <f ca="1">'(s,Q)'!E23</f>
        <v>384</v>
      </c>
      <c r="C25" s="39">
        <f ca="1">'(s,S)'!E23</f>
        <v>541</v>
      </c>
      <c r="D25" s="39">
        <f ca="1">'(R,S)'!E24</f>
        <v>255</v>
      </c>
      <c r="E25" s="40">
        <f ca="1">'(R,s,S)'!E24</f>
        <v>383</v>
      </c>
      <c r="F25" s="50">
        <f t="shared" ca="1" si="0"/>
        <v>328.38461538461536</v>
      </c>
      <c r="G25" s="50">
        <f t="shared" si="1"/>
        <v>0</v>
      </c>
      <c r="J25" s="40"/>
    </row>
    <row r="26" spans="1:12" x14ac:dyDescent="0.3">
      <c r="A26" s="39">
        <v>13</v>
      </c>
      <c r="B26" s="40">
        <f ca="1">'(s,Q)'!E24</f>
        <v>256</v>
      </c>
      <c r="C26" s="39">
        <f ca="1">'(s,S)'!E24</f>
        <v>413</v>
      </c>
      <c r="D26" s="39">
        <f ca="1">'(R,S)'!E25</f>
        <v>324</v>
      </c>
      <c r="E26" s="40">
        <f ca="1">'(R,s,S)'!E25</f>
        <v>824</v>
      </c>
      <c r="F26" s="50">
        <f t="shared" ca="1" si="0"/>
        <v>328.38461538461536</v>
      </c>
      <c r="G26" s="50">
        <f t="shared" si="1"/>
        <v>0</v>
      </c>
      <c r="J26" s="40"/>
    </row>
    <row r="27" spans="1:12" x14ac:dyDescent="0.3">
      <c r="A27" s="39">
        <v>14</v>
      </c>
      <c r="B27" s="40">
        <f ca="1">'(s,Q)'!E25</f>
        <v>160</v>
      </c>
      <c r="C27" s="39">
        <f ca="1">'(s,S)'!E25</f>
        <v>317</v>
      </c>
      <c r="D27" s="39">
        <f ca="1">'(R,S)'!E26</f>
        <v>228</v>
      </c>
      <c r="E27" s="40">
        <f ca="1">'(R,s,S)'!E26</f>
        <v>728</v>
      </c>
      <c r="F27" s="50">
        <f t="shared" ca="1" si="0"/>
        <v>328.38461538461536</v>
      </c>
      <c r="G27" s="50">
        <f t="shared" si="1"/>
        <v>0</v>
      </c>
      <c r="J27" s="40"/>
    </row>
    <row r="28" spans="1:12" x14ac:dyDescent="0.3">
      <c r="A28" s="39">
        <v>15</v>
      </c>
      <c r="B28" s="40">
        <f ca="1">'(s,Q)'!E26</f>
        <v>554</v>
      </c>
      <c r="C28" s="39">
        <f ca="1">'(s,S)'!E26</f>
        <v>211</v>
      </c>
      <c r="D28" s="39">
        <f ca="1">'(R,S)'!E27</f>
        <v>304</v>
      </c>
      <c r="E28" s="40">
        <f ca="1">'(R,s,S)'!E27</f>
        <v>622</v>
      </c>
      <c r="F28" s="50">
        <f t="shared" ca="1" si="0"/>
        <v>328.38461538461536</v>
      </c>
      <c r="G28" s="50">
        <f t="shared" si="1"/>
        <v>0</v>
      </c>
      <c r="J28" s="40"/>
    </row>
    <row r="29" spans="1:12" x14ac:dyDescent="0.3">
      <c r="A29" s="39">
        <v>16</v>
      </c>
      <c r="B29" s="40">
        <f ca="1">'(s,Q)'!E27</f>
        <v>442</v>
      </c>
      <c r="C29" s="39">
        <f ca="1">'(s,S)'!E27</f>
        <v>99</v>
      </c>
      <c r="D29" s="39">
        <f ca="1">'(R,S)'!E28</f>
        <v>192</v>
      </c>
      <c r="E29" s="40">
        <f ca="1">'(R,s,S)'!E28</f>
        <v>510</v>
      </c>
      <c r="F29" s="50">
        <f t="shared" ca="1" si="0"/>
        <v>328.38461538461536</v>
      </c>
      <c r="G29" s="50">
        <f t="shared" si="1"/>
        <v>0</v>
      </c>
      <c r="J29" s="40"/>
    </row>
    <row r="30" spans="1:12" x14ac:dyDescent="0.3">
      <c r="A30" s="39">
        <v>17</v>
      </c>
      <c r="B30" s="40">
        <f ca="1">'(s,Q)'!E28</f>
        <v>388</v>
      </c>
      <c r="C30" s="39">
        <f ca="1">'(s,S)'!E28</f>
        <v>578</v>
      </c>
      <c r="D30" s="39">
        <f ca="1">'(R,S)'!E29</f>
        <v>292</v>
      </c>
      <c r="E30" s="40">
        <f ca="1">'(R,s,S)'!E29</f>
        <v>456</v>
      </c>
      <c r="F30" s="50">
        <f t="shared" ca="1" si="0"/>
        <v>328.38461538461536</v>
      </c>
      <c r="G30" s="50">
        <f t="shared" si="1"/>
        <v>0</v>
      </c>
      <c r="J30" s="40"/>
    </row>
    <row r="31" spans="1:12" x14ac:dyDescent="0.3">
      <c r="A31" s="39">
        <v>18</v>
      </c>
      <c r="B31" s="40">
        <f ca="1">'(s,Q)'!E29</f>
        <v>304</v>
      </c>
      <c r="C31" s="39">
        <f ca="1">'(s,S)'!E29</f>
        <v>494</v>
      </c>
      <c r="D31" s="39">
        <f ca="1">'(R,S)'!E30</f>
        <v>208</v>
      </c>
      <c r="E31" s="40">
        <f ca="1">'(R,s,S)'!E30</f>
        <v>372</v>
      </c>
      <c r="F31" s="50">
        <f t="shared" ca="1" si="0"/>
        <v>328.38461538461536</v>
      </c>
      <c r="G31" s="50">
        <f t="shared" si="1"/>
        <v>0</v>
      </c>
      <c r="J31" s="40"/>
    </row>
    <row r="32" spans="1:12" x14ac:dyDescent="0.3">
      <c r="A32" s="39">
        <v>19</v>
      </c>
      <c r="B32" s="40">
        <f ca="1">'(s,Q)'!E30</f>
        <v>199</v>
      </c>
      <c r="C32" s="39">
        <f ca="1">'(s,S)'!E30</f>
        <v>389</v>
      </c>
      <c r="D32" s="39">
        <f ca="1">'(R,S)'!E31</f>
        <v>327</v>
      </c>
      <c r="E32" s="40">
        <f ca="1">'(R,s,S)'!E31</f>
        <v>827</v>
      </c>
      <c r="F32" s="50">
        <f t="shared" ca="1" si="0"/>
        <v>328.38461538461536</v>
      </c>
      <c r="G32" s="50">
        <f t="shared" si="1"/>
        <v>0</v>
      </c>
      <c r="J32" s="40"/>
    </row>
    <row r="33" spans="1:10" x14ac:dyDescent="0.3">
      <c r="A33" s="39">
        <v>20</v>
      </c>
      <c r="B33" s="40">
        <f ca="1">'(s,Q)'!E31</f>
        <v>600</v>
      </c>
      <c r="C33" s="39">
        <f ca="1">'(s,S)'!E31</f>
        <v>290</v>
      </c>
      <c r="D33" s="39">
        <f ca="1">'(R,S)'!E32</f>
        <v>228</v>
      </c>
      <c r="E33" s="40">
        <f ca="1">'(R,s,S)'!E32</f>
        <v>728</v>
      </c>
      <c r="F33" s="50">
        <f t="shared" ca="1" si="0"/>
        <v>328.38461538461536</v>
      </c>
      <c r="G33" s="50">
        <f t="shared" si="1"/>
        <v>0</v>
      </c>
      <c r="J33" s="40"/>
    </row>
    <row r="34" spans="1:10" x14ac:dyDescent="0.3">
      <c r="A34" s="39">
        <v>21</v>
      </c>
      <c r="B34" s="40">
        <f ca="1">'(s,Q)'!E32</f>
        <v>469</v>
      </c>
      <c r="C34" s="39">
        <f ca="1">'(s,S)'!E32</f>
        <v>159</v>
      </c>
      <c r="D34" s="39">
        <f ca="1">'(R,S)'!E33</f>
        <v>315</v>
      </c>
      <c r="E34" s="40">
        <f ca="1">'(R,s,S)'!E33</f>
        <v>597</v>
      </c>
      <c r="F34" s="50">
        <f t="shared" ca="1" si="0"/>
        <v>328.38461538461536</v>
      </c>
      <c r="G34" s="50">
        <f t="shared" si="1"/>
        <v>0</v>
      </c>
      <c r="J34" s="40"/>
    </row>
    <row r="35" spans="1:10" x14ac:dyDescent="0.3">
      <c r="A35" s="39">
        <v>22</v>
      </c>
      <c r="B35" s="40">
        <f ca="1">'(s,Q)'!E33</f>
        <v>398</v>
      </c>
      <c r="C35" s="39">
        <f ca="1">'(s,S)'!E33</f>
        <v>88</v>
      </c>
      <c r="D35" s="39">
        <f ca="1">'(R,S)'!E34</f>
        <v>244</v>
      </c>
      <c r="E35" s="40">
        <f ca="1">'(R,s,S)'!E34</f>
        <v>526</v>
      </c>
      <c r="F35" s="50">
        <f t="shared" ca="1" si="0"/>
        <v>328.38461538461536</v>
      </c>
      <c r="G35" s="50">
        <f t="shared" si="1"/>
        <v>0</v>
      </c>
      <c r="J35" s="40"/>
    </row>
    <row r="36" spans="1:10" x14ac:dyDescent="0.3">
      <c r="A36" s="39">
        <v>23</v>
      </c>
      <c r="B36" s="40">
        <f ca="1">'(s,Q)'!E34</f>
        <v>318</v>
      </c>
      <c r="C36" s="39">
        <f ca="1">'(s,S)'!E34</f>
        <v>588</v>
      </c>
      <c r="D36" s="39">
        <f ca="1">'(R,S)'!E35</f>
        <v>302</v>
      </c>
      <c r="E36" s="40">
        <f ca="1">'(R,s,S)'!E35</f>
        <v>446</v>
      </c>
      <c r="F36" s="50">
        <f t="shared" ca="1" si="0"/>
        <v>328.38461538461536</v>
      </c>
      <c r="G36" s="50">
        <f t="shared" si="1"/>
        <v>0</v>
      </c>
    </row>
    <row r="37" spans="1:10" x14ac:dyDescent="0.3">
      <c r="A37" s="39">
        <v>24</v>
      </c>
      <c r="B37" s="40">
        <f ca="1">'(s,Q)'!E35</f>
        <v>227</v>
      </c>
      <c r="C37" s="39">
        <f ca="1">'(s,S)'!E35</f>
        <v>497</v>
      </c>
      <c r="D37" s="39">
        <f ca="1">'(R,S)'!E36</f>
        <v>211</v>
      </c>
      <c r="E37" s="40">
        <f ca="1">'(R,s,S)'!E36</f>
        <v>355</v>
      </c>
      <c r="F37" s="50">
        <f t="shared" ca="1" si="0"/>
        <v>328.38461538461536</v>
      </c>
      <c r="G37" s="50">
        <f t="shared" si="1"/>
        <v>0</v>
      </c>
    </row>
    <row r="38" spans="1:10" x14ac:dyDescent="0.3">
      <c r="A38" s="39">
        <v>25</v>
      </c>
      <c r="B38" s="40">
        <f ca="1">'(s,Q)'!E36</f>
        <v>112</v>
      </c>
      <c r="C38" s="39">
        <f ca="1">'(s,S)'!E36</f>
        <v>382</v>
      </c>
      <c r="D38" s="39">
        <f ca="1">'(R,S)'!E37</f>
        <v>300</v>
      </c>
      <c r="E38" s="40">
        <f ca="1">'(R,s,S)'!E37</f>
        <v>800</v>
      </c>
      <c r="F38" s="50">
        <f t="shared" ca="1" si="0"/>
        <v>328.38461538461536</v>
      </c>
      <c r="G38" s="50">
        <f t="shared" si="1"/>
        <v>0</v>
      </c>
    </row>
    <row r="39" spans="1:10" x14ac:dyDescent="0.3">
      <c r="A39" s="39">
        <v>26</v>
      </c>
      <c r="B39" s="40">
        <f ca="1">'(s,Q)'!E37</f>
        <v>509</v>
      </c>
      <c r="C39" s="39">
        <f ca="1">'(s,S)'!E37</f>
        <v>279</v>
      </c>
      <c r="D39" s="39">
        <f ca="1">'(R,S)'!E38</f>
        <v>197</v>
      </c>
      <c r="E39" s="40">
        <f ca="1">'(R,s,S)'!E38</f>
        <v>697</v>
      </c>
      <c r="F39" s="50">
        <f t="shared" ca="1" si="0"/>
        <v>328.38461538461536</v>
      </c>
      <c r="G39" s="50">
        <f t="shared" si="1"/>
        <v>0</v>
      </c>
    </row>
    <row r="40" spans="1:10" x14ac:dyDescent="0.3">
      <c r="A40" s="39">
        <v>27</v>
      </c>
      <c r="B40" s="40">
        <f ca="1">'(s,Q)'!E38</f>
        <v>414</v>
      </c>
      <c r="C40" s="39">
        <f ca="1">'(s,S)'!E38</f>
        <v>184</v>
      </c>
      <c r="D40" s="39">
        <f ca="1">'(R,S)'!E39</f>
        <v>304</v>
      </c>
      <c r="E40" s="40">
        <f ca="1">'(R,s,S)'!E39</f>
        <v>602</v>
      </c>
      <c r="F40" s="50">
        <f t="shared" ca="1" si="0"/>
        <v>328.38461538461536</v>
      </c>
      <c r="G40" s="50">
        <f t="shared" si="1"/>
        <v>0</v>
      </c>
    </row>
    <row r="41" spans="1:10" x14ac:dyDescent="0.3">
      <c r="A41" s="39">
        <v>28</v>
      </c>
      <c r="B41" s="40">
        <f ca="1">'(s,Q)'!E39</f>
        <v>321</v>
      </c>
      <c r="C41" s="39">
        <f ca="1">'(s,S)'!E39</f>
        <v>91</v>
      </c>
      <c r="D41" s="39">
        <f ca="1">'(R,S)'!E40</f>
        <v>211</v>
      </c>
      <c r="E41" s="40">
        <f ca="1">'(R,s,S)'!E40</f>
        <v>509</v>
      </c>
      <c r="F41" s="50">
        <f t="shared" ca="1" si="0"/>
        <v>328.38461538461536</v>
      </c>
      <c r="G41" s="50">
        <f t="shared" si="1"/>
        <v>0</v>
      </c>
    </row>
    <row r="42" spans="1:10" x14ac:dyDescent="0.3">
      <c r="A42" s="39">
        <v>29</v>
      </c>
      <c r="B42" s="40">
        <f ca="1">'(s,Q)'!E40</f>
        <v>242</v>
      </c>
      <c r="C42" s="39">
        <f ca="1">'(s,S)'!E40</f>
        <v>589</v>
      </c>
      <c r="D42" s="39">
        <f ca="1">'(R,S)'!E41</f>
        <v>303</v>
      </c>
      <c r="E42" s="40">
        <f ca="1">'(R,s,S)'!E41</f>
        <v>430</v>
      </c>
      <c r="F42" s="50">
        <f t="shared" ca="1" si="0"/>
        <v>328.38461538461536</v>
      </c>
      <c r="G42" s="50">
        <f t="shared" si="1"/>
        <v>0</v>
      </c>
    </row>
    <row r="43" spans="1:10" x14ac:dyDescent="0.3">
      <c r="A43" s="39">
        <v>30</v>
      </c>
      <c r="B43" s="40">
        <f ca="1">'(s,Q)'!E41</f>
        <v>126</v>
      </c>
      <c r="C43" s="39">
        <f ca="1">'(s,S)'!E41</f>
        <v>473</v>
      </c>
      <c r="D43" s="39">
        <f ca="1">'(R,S)'!E42</f>
        <v>187</v>
      </c>
      <c r="E43" s="40">
        <f ca="1">'(R,s,S)'!E42</f>
        <v>314</v>
      </c>
      <c r="F43" s="50">
        <f t="shared" ca="1" si="0"/>
        <v>328.38461538461536</v>
      </c>
      <c r="G43" s="50">
        <f t="shared" si="1"/>
        <v>0</v>
      </c>
    </row>
    <row r="44" spans="1:10" x14ac:dyDescent="0.3">
      <c r="A44" s="39">
        <v>31</v>
      </c>
      <c r="B44" s="40">
        <f ca="1">'(s,Q)'!E42</f>
        <v>518</v>
      </c>
      <c r="C44" s="39">
        <f ca="1">'(s,S)'!E42</f>
        <v>365</v>
      </c>
      <c r="D44" s="39">
        <f ca="1">'(R,S)'!E43</f>
        <v>297</v>
      </c>
      <c r="E44" s="40">
        <f ca="1">'(R,s,S)'!E43</f>
        <v>797</v>
      </c>
      <c r="F44" s="50">
        <f t="shared" ca="1" si="0"/>
        <v>328.38461538461536</v>
      </c>
      <c r="G44" s="50">
        <f t="shared" si="1"/>
        <v>0</v>
      </c>
    </row>
    <row r="45" spans="1:10" x14ac:dyDescent="0.3">
      <c r="A45" s="39">
        <v>32</v>
      </c>
      <c r="B45" s="40">
        <f ca="1">'(s,Q)'!E43</f>
        <v>407</v>
      </c>
      <c r="C45" s="39">
        <f ca="1">'(s,S)'!E43</f>
        <v>254</v>
      </c>
      <c r="D45" s="39">
        <f ca="1">'(R,S)'!E44</f>
        <v>186</v>
      </c>
      <c r="E45" s="40">
        <f ca="1">'(R,s,S)'!E44</f>
        <v>686</v>
      </c>
      <c r="F45" s="50">
        <f t="shared" ca="1" si="0"/>
        <v>328.38461538461536</v>
      </c>
      <c r="G45" s="50">
        <f t="shared" si="1"/>
        <v>0</v>
      </c>
    </row>
    <row r="46" spans="1:10" x14ac:dyDescent="0.3">
      <c r="A46" s="39">
        <v>33</v>
      </c>
      <c r="B46" s="40">
        <f ca="1">'(s,Q)'!E44</f>
        <v>323</v>
      </c>
      <c r="C46" s="39">
        <f ca="1">'(s,S)'!E44</f>
        <v>170</v>
      </c>
      <c r="D46" s="39">
        <f ca="1">'(R,S)'!E45</f>
        <v>290</v>
      </c>
      <c r="E46" s="40">
        <f ca="1">'(R,s,S)'!E45</f>
        <v>602</v>
      </c>
      <c r="F46" s="50">
        <f t="shared" ca="1" si="0"/>
        <v>328.38461538461536</v>
      </c>
      <c r="G46" s="50">
        <f t="shared" si="1"/>
        <v>0</v>
      </c>
    </row>
    <row r="47" spans="1:10" x14ac:dyDescent="0.3">
      <c r="A47" s="39">
        <v>34</v>
      </c>
      <c r="B47" s="40">
        <f ca="1">'(s,Q)'!E45</f>
        <v>246</v>
      </c>
      <c r="C47" s="39">
        <f ca="1">'(s,S)'!E45</f>
        <v>93</v>
      </c>
      <c r="D47" s="39">
        <f ca="1">'(R,S)'!E46</f>
        <v>213</v>
      </c>
      <c r="E47" s="40">
        <f ca="1">'(R,s,S)'!E46</f>
        <v>525</v>
      </c>
      <c r="F47" s="50">
        <f t="shared" ca="1" si="0"/>
        <v>328.38461538461536</v>
      </c>
      <c r="G47" s="50">
        <f t="shared" si="1"/>
        <v>0</v>
      </c>
    </row>
    <row r="48" spans="1:10" x14ac:dyDescent="0.3">
      <c r="A48" s="39">
        <v>35</v>
      </c>
      <c r="B48" s="40">
        <f ca="1">'(s,Q)'!E46</f>
        <v>126</v>
      </c>
      <c r="C48" s="39">
        <f ca="1">'(s,S)'!E46</f>
        <v>574</v>
      </c>
      <c r="D48" s="39">
        <f ca="1">'(R,S)'!E47</f>
        <v>288</v>
      </c>
      <c r="E48" s="40">
        <f ca="1">'(R,s,S)'!E47</f>
        <v>405</v>
      </c>
      <c r="F48" s="50">
        <f t="shared" ca="1" si="0"/>
        <v>328.38461538461536</v>
      </c>
      <c r="G48" s="50">
        <f t="shared" si="1"/>
        <v>0</v>
      </c>
    </row>
    <row r="49" spans="1:7" x14ac:dyDescent="0.3">
      <c r="A49" s="39">
        <v>36</v>
      </c>
      <c r="B49" s="40">
        <f ca="1">'(s,Q)'!E47</f>
        <v>521</v>
      </c>
      <c r="C49" s="39">
        <f ca="1">'(s,S)'!E47</f>
        <v>469</v>
      </c>
      <c r="D49" s="39">
        <f ca="1">'(R,S)'!E48</f>
        <v>183</v>
      </c>
      <c r="E49" s="40">
        <f ca="1">'(R,s,S)'!E48</f>
        <v>300</v>
      </c>
      <c r="F49" s="50">
        <f t="shared" ca="1" si="0"/>
        <v>328.38461538461536</v>
      </c>
      <c r="G49" s="50">
        <f t="shared" si="1"/>
        <v>0</v>
      </c>
    </row>
    <row r="50" spans="1:7" x14ac:dyDescent="0.3">
      <c r="A50" s="39">
        <v>37</v>
      </c>
      <c r="B50" s="40">
        <f ca="1">'(s,Q)'!E48</f>
        <v>409</v>
      </c>
      <c r="C50" s="39">
        <f ca="1">'(s,S)'!E48</f>
        <v>357</v>
      </c>
      <c r="D50" s="39">
        <f ca="1">'(R,S)'!E49</f>
        <v>290</v>
      </c>
      <c r="E50" s="40">
        <f ca="1">'(R,s,S)'!E49</f>
        <v>790</v>
      </c>
      <c r="F50" s="50">
        <f t="shared" ca="1" si="0"/>
        <v>328.38461538461536</v>
      </c>
      <c r="G50" s="50">
        <f t="shared" si="1"/>
        <v>0</v>
      </c>
    </row>
    <row r="51" spans="1:7" x14ac:dyDescent="0.3">
      <c r="A51" s="39">
        <v>38</v>
      </c>
      <c r="B51" s="40">
        <f ca="1">'(s,Q)'!E49</f>
        <v>319</v>
      </c>
      <c r="C51" s="39">
        <f ca="1">'(s,S)'!E49</f>
        <v>267</v>
      </c>
      <c r="D51" s="39">
        <f ca="1">'(R,S)'!E50</f>
        <v>200</v>
      </c>
      <c r="E51" s="40">
        <f ca="1">'(R,s,S)'!E50</f>
        <v>700</v>
      </c>
      <c r="F51" s="50">
        <f t="shared" ca="1" si="0"/>
        <v>328.38461538461536</v>
      </c>
      <c r="G51" s="50">
        <f t="shared" si="1"/>
        <v>0</v>
      </c>
    </row>
    <row r="52" spans="1:7" x14ac:dyDescent="0.3">
      <c r="A52" s="39">
        <v>39</v>
      </c>
      <c r="B52" s="40">
        <f ca="1">'(s,Q)'!E50</f>
        <v>222</v>
      </c>
      <c r="C52" s="39">
        <f ca="1">'(s,S)'!E50</f>
        <v>170</v>
      </c>
      <c r="D52" s="39">
        <f ca="1">'(R,S)'!E51</f>
        <v>264</v>
      </c>
      <c r="E52" s="40">
        <f ca="1">'(R,s,S)'!E51</f>
        <v>603</v>
      </c>
      <c r="F52" s="50">
        <f t="shared" ca="1" si="0"/>
        <v>328.38461538461536</v>
      </c>
      <c r="G52" s="50">
        <f t="shared" si="1"/>
        <v>0</v>
      </c>
    </row>
    <row r="53" spans="1:7" x14ac:dyDescent="0.3">
      <c r="A53" s="39">
        <v>40</v>
      </c>
      <c r="B53" s="40">
        <f ca="1">'(s,Q)'!E51</f>
        <v>119</v>
      </c>
      <c r="C53" s="39">
        <f ca="1">'(s,S)'!E51</f>
        <v>567</v>
      </c>
      <c r="D53" s="39">
        <f ca="1">'(R,S)'!E52</f>
        <v>161</v>
      </c>
      <c r="E53" s="40">
        <f ca="1">'(R,s,S)'!E52</f>
        <v>500</v>
      </c>
      <c r="F53" s="50">
        <f t="shared" ca="1" si="0"/>
        <v>328.38461538461536</v>
      </c>
      <c r="G53" s="50">
        <f t="shared" si="1"/>
        <v>0</v>
      </c>
    </row>
    <row r="54" spans="1:7" x14ac:dyDescent="0.3">
      <c r="A54" s="39">
        <v>41</v>
      </c>
      <c r="B54" s="40">
        <f ca="1">'(s,Q)'!E52</f>
        <v>504</v>
      </c>
      <c r="C54" s="39">
        <f ca="1">'(s,S)'!E52</f>
        <v>452</v>
      </c>
      <c r="D54" s="39">
        <f ca="1">'(R,S)'!E53</f>
        <v>271</v>
      </c>
      <c r="E54" s="40">
        <f ca="1">'(R,s,S)'!E53</f>
        <v>385</v>
      </c>
      <c r="F54" s="50">
        <f t="shared" ca="1" si="0"/>
        <v>328.38461538461536</v>
      </c>
      <c r="G54" s="50">
        <f t="shared" si="1"/>
        <v>0</v>
      </c>
    </row>
    <row r="55" spans="1:7" x14ac:dyDescent="0.3">
      <c r="A55" s="39">
        <v>42</v>
      </c>
      <c r="B55" s="40">
        <f ca="1">'(s,Q)'!E53</f>
        <v>429</v>
      </c>
      <c r="C55" s="39">
        <f ca="1">'(s,S)'!E53</f>
        <v>377</v>
      </c>
      <c r="D55" s="39">
        <f ca="1">'(R,S)'!E54</f>
        <v>196</v>
      </c>
      <c r="E55" s="40">
        <f ca="1">'(R,s,S)'!E54</f>
        <v>310</v>
      </c>
      <c r="F55" s="50">
        <f t="shared" ca="1" si="0"/>
        <v>328.38461538461536</v>
      </c>
      <c r="G55" s="50">
        <f t="shared" si="1"/>
        <v>0</v>
      </c>
    </row>
    <row r="56" spans="1:7" x14ac:dyDescent="0.3">
      <c r="A56" s="39">
        <v>43</v>
      </c>
      <c r="B56" s="40">
        <f ca="1">'(s,Q)'!E54</f>
        <v>319</v>
      </c>
      <c r="C56" s="39">
        <f ca="1">'(s,S)'!E54</f>
        <v>267</v>
      </c>
      <c r="D56" s="39">
        <f ca="1">'(R,S)'!E55</f>
        <v>288</v>
      </c>
      <c r="E56" s="40">
        <f ca="1">'(R,s,S)'!E55</f>
        <v>788</v>
      </c>
      <c r="F56" s="50">
        <f t="shared" ca="1" si="0"/>
        <v>328.38461538461536</v>
      </c>
      <c r="G56" s="50">
        <f t="shared" si="1"/>
        <v>0</v>
      </c>
    </row>
    <row r="57" spans="1:7" x14ac:dyDescent="0.3">
      <c r="A57" s="39">
        <v>44</v>
      </c>
      <c r="B57" s="40">
        <f ca="1">'(s,Q)'!E55</f>
        <v>246</v>
      </c>
      <c r="C57" s="39">
        <f ca="1">'(s,S)'!E55</f>
        <v>194</v>
      </c>
      <c r="D57" s="39">
        <f ca="1">'(R,S)'!E56</f>
        <v>215</v>
      </c>
      <c r="E57" s="40">
        <f ca="1">'(R,s,S)'!E56</f>
        <v>715</v>
      </c>
      <c r="F57" s="50">
        <f t="shared" ca="1" si="0"/>
        <v>328.38461538461536</v>
      </c>
      <c r="G57" s="50">
        <f t="shared" si="1"/>
        <v>0</v>
      </c>
    </row>
    <row r="58" spans="1:7" x14ac:dyDescent="0.3">
      <c r="A58" s="39">
        <v>45</v>
      </c>
      <c r="B58" s="40">
        <f ca="1">'(s,Q)'!E56</f>
        <v>148</v>
      </c>
      <c r="C58" s="39">
        <f ca="1">'(s,S)'!E56</f>
        <v>603</v>
      </c>
      <c r="D58" s="39">
        <f ca="1">'(R,S)'!E57</f>
        <v>317</v>
      </c>
      <c r="E58" s="40">
        <f ca="1">'(R,s,S)'!E57</f>
        <v>617</v>
      </c>
      <c r="F58" s="50">
        <f t="shared" ca="1" si="0"/>
        <v>328.38461538461536</v>
      </c>
      <c r="G58" s="50">
        <f t="shared" si="1"/>
        <v>0</v>
      </c>
    </row>
    <row r="59" spans="1:7" x14ac:dyDescent="0.3">
      <c r="A59" s="39">
        <v>46</v>
      </c>
      <c r="B59" s="40">
        <f ca="1">'(s,Q)'!E57</f>
        <v>503</v>
      </c>
      <c r="C59" s="39">
        <f ca="1">'(s,S)'!E57</f>
        <v>458</v>
      </c>
      <c r="D59" s="39">
        <f ca="1">'(R,S)'!E58</f>
        <v>172</v>
      </c>
      <c r="E59" s="40">
        <f ca="1">'(R,s,S)'!E58</f>
        <v>472</v>
      </c>
      <c r="F59" s="50">
        <f t="shared" ca="1" si="0"/>
        <v>328.38461538461536</v>
      </c>
      <c r="G59" s="50">
        <f t="shared" si="1"/>
        <v>0</v>
      </c>
    </row>
    <row r="60" spans="1:7" x14ac:dyDescent="0.3">
      <c r="A60" s="39">
        <v>47</v>
      </c>
      <c r="B60" s="40">
        <f ca="1">'(s,Q)'!E58</f>
        <v>412</v>
      </c>
      <c r="C60" s="39">
        <f ca="1">'(s,S)'!E58</f>
        <v>367</v>
      </c>
      <c r="D60" s="39">
        <f ca="1">'(R,S)'!E59</f>
        <v>271</v>
      </c>
      <c r="E60" s="40">
        <f ca="1">'(R,s,S)'!E59</f>
        <v>381</v>
      </c>
      <c r="F60" s="50">
        <f t="shared" ca="1" si="0"/>
        <v>328.38461538461536</v>
      </c>
      <c r="G60" s="50">
        <f t="shared" si="1"/>
        <v>0</v>
      </c>
    </row>
    <row r="61" spans="1:7" x14ac:dyDescent="0.3">
      <c r="A61" s="39">
        <v>48</v>
      </c>
      <c r="B61" s="40">
        <f ca="1">'(s,Q)'!E59</f>
        <v>324</v>
      </c>
      <c r="C61" s="39">
        <f ca="1">'(s,S)'!E59</f>
        <v>279</v>
      </c>
      <c r="D61" s="39">
        <f ca="1">'(R,S)'!E60</f>
        <v>183</v>
      </c>
      <c r="E61" s="40">
        <f ca="1">'(R,s,S)'!E60</f>
        <v>293</v>
      </c>
      <c r="F61" s="50">
        <f t="shared" ca="1" si="0"/>
        <v>328.38461538461536</v>
      </c>
      <c r="G61" s="50">
        <f t="shared" si="1"/>
        <v>0</v>
      </c>
    </row>
    <row r="62" spans="1:7" x14ac:dyDescent="0.3">
      <c r="A62" s="39">
        <v>49</v>
      </c>
      <c r="B62" s="40">
        <f ca="1">'(s,Q)'!E60</f>
        <v>230</v>
      </c>
      <c r="C62" s="39">
        <f ca="1">'(s,S)'!E60</f>
        <v>185</v>
      </c>
      <c r="D62" s="39">
        <f ca="1">'(R,S)'!E61</f>
        <v>272</v>
      </c>
      <c r="E62" s="40">
        <f ca="1">'(R,s,S)'!E61</f>
        <v>772</v>
      </c>
      <c r="F62" s="50">
        <f t="shared" ca="1" si="0"/>
        <v>328.38461538461536</v>
      </c>
      <c r="G62" s="50">
        <f t="shared" si="1"/>
        <v>0</v>
      </c>
    </row>
    <row r="63" spans="1:7" x14ac:dyDescent="0.3">
      <c r="A63" s="39">
        <v>50</v>
      </c>
      <c r="B63" s="40">
        <f ca="1">'(s,Q)'!E61</f>
        <v>152</v>
      </c>
      <c r="C63" s="39">
        <f ca="1">'(s,S)'!E61</f>
        <v>107</v>
      </c>
      <c r="D63" s="39">
        <f ca="1">'(R,S)'!E62</f>
        <v>194</v>
      </c>
      <c r="E63" s="40">
        <f ca="1">'(R,s,S)'!E62</f>
        <v>694</v>
      </c>
      <c r="F63" s="50">
        <f t="shared" ca="1" si="0"/>
        <v>328.38461538461536</v>
      </c>
      <c r="G63" s="50">
        <f t="shared" si="1"/>
        <v>0</v>
      </c>
    </row>
    <row r="64" spans="1:7" x14ac:dyDescent="0.3">
      <c r="A64" s="39">
        <v>51</v>
      </c>
      <c r="B64" s="40">
        <f ca="1">'(s,Q)'!E62</f>
        <v>540</v>
      </c>
      <c r="C64" s="39">
        <f ca="1">'(s,S)'!E62</f>
        <v>611</v>
      </c>
      <c r="D64" s="39">
        <f ca="1">'(R,S)'!E63</f>
        <v>325</v>
      </c>
      <c r="E64" s="40">
        <f ca="1">'(R,s,S)'!E63</f>
        <v>582</v>
      </c>
      <c r="F64" s="50">
        <f t="shared" ca="1" si="0"/>
        <v>328.38461538461536</v>
      </c>
      <c r="G64" s="50">
        <f t="shared" si="1"/>
        <v>0</v>
      </c>
    </row>
    <row r="65" spans="1:7" x14ac:dyDescent="0.3">
      <c r="A65" s="39">
        <v>52</v>
      </c>
      <c r="B65" s="40">
        <f ca="1">'(s,Q)'!E63</f>
        <v>447</v>
      </c>
      <c r="C65" s="39">
        <f ca="1">'(s,S)'!E63</f>
        <v>518</v>
      </c>
      <c r="D65" s="39">
        <f ca="1">'(R,S)'!E64</f>
        <v>232</v>
      </c>
      <c r="E65" s="40">
        <f ca="1">'(R,s,S)'!E64</f>
        <v>489</v>
      </c>
      <c r="F65" s="50">
        <f t="shared" ca="1" si="0"/>
        <v>328.38461538461536</v>
      </c>
      <c r="G65" s="50">
        <f t="shared" si="1"/>
        <v>0</v>
      </c>
    </row>
    <row r="66" spans="1:7" x14ac:dyDescent="0.3">
      <c r="A66" s="39">
        <v>53</v>
      </c>
      <c r="B66" s="40">
        <f ca="1">'(s,Q)'!E64</f>
        <v>321</v>
      </c>
      <c r="C66" s="39">
        <f ca="1">'(s,S)'!E64</f>
        <v>392</v>
      </c>
      <c r="D66" s="39">
        <f ca="1">'(R,S)'!E65</f>
        <v>285</v>
      </c>
      <c r="E66" s="40">
        <f ca="1">'(R,s,S)'!E65</f>
        <v>363</v>
      </c>
      <c r="G66" s="39">
        <f t="shared" si="1"/>
        <v>0</v>
      </c>
    </row>
    <row r="67" spans="1:7" x14ac:dyDescent="0.3">
      <c r="A67" s="39">
        <v>54</v>
      </c>
      <c r="B67" s="40">
        <f ca="1">'(s,Q)'!E65</f>
        <v>229</v>
      </c>
      <c r="C67" s="39">
        <f ca="1">'(s,S)'!E65</f>
        <v>300</v>
      </c>
      <c r="D67" s="39">
        <f ca="1">'(R,S)'!E66</f>
        <v>193</v>
      </c>
      <c r="E67" s="40">
        <f ca="1">'(R,s,S)'!E66</f>
        <v>271</v>
      </c>
      <c r="G67" s="39">
        <f t="shared" si="1"/>
        <v>0</v>
      </c>
    </row>
    <row r="68" spans="1:7" x14ac:dyDescent="0.3">
      <c r="A68" s="39">
        <v>55</v>
      </c>
      <c r="B68" s="40">
        <f ca="1">'(s,Q)'!E66</f>
        <v>119</v>
      </c>
      <c r="C68" s="39">
        <f ca="1">'(s,S)'!E66</f>
        <v>190</v>
      </c>
      <c r="D68" s="39">
        <f ca="1">'(R,S)'!E67</f>
        <v>255</v>
      </c>
      <c r="E68" s="40">
        <f ca="1">'(R,s,S)'!E67</f>
        <v>755</v>
      </c>
      <c r="G68" s="39">
        <f t="shared" si="1"/>
        <v>0</v>
      </c>
    </row>
    <row r="69" spans="1:7" x14ac:dyDescent="0.3">
      <c r="A69" s="39">
        <v>56</v>
      </c>
      <c r="B69" s="40">
        <f ca="1">'(s,Q)'!E67</f>
        <v>499</v>
      </c>
      <c r="C69" s="39">
        <f ca="1">'(s,S)'!E67</f>
        <v>70</v>
      </c>
      <c r="D69" s="39">
        <f ca="1">'(R,S)'!E68</f>
        <v>135</v>
      </c>
      <c r="E69" s="40">
        <f ca="1">'(R,s,S)'!E68</f>
        <v>635</v>
      </c>
      <c r="G69" s="39">
        <f t="shared" si="1"/>
        <v>0</v>
      </c>
    </row>
    <row r="70" spans="1:7" x14ac:dyDescent="0.3">
      <c r="A70" s="39">
        <v>57</v>
      </c>
      <c r="B70" s="40">
        <f ca="1">'(s,Q)'!E68</f>
        <v>412</v>
      </c>
      <c r="C70" s="39">
        <f ca="1">'(s,S)'!E68</f>
        <v>539</v>
      </c>
      <c r="D70" s="39">
        <f ca="1">'(R,S)'!E69</f>
        <v>253</v>
      </c>
      <c r="E70" s="40">
        <f ca="1">'(R,s,S)'!E69</f>
        <v>548</v>
      </c>
      <c r="G70" s="39">
        <f t="shared" si="1"/>
        <v>0</v>
      </c>
    </row>
    <row r="71" spans="1:7" x14ac:dyDescent="0.3">
      <c r="A71" s="39">
        <v>58</v>
      </c>
      <c r="B71" s="40">
        <f ca="1">'(s,Q)'!E69</f>
        <v>275</v>
      </c>
      <c r="C71" s="39">
        <f ca="1">'(s,S)'!E69</f>
        <v>402</v>
      </c>
      <c r="D71" s="39">
        <f ca="1">'(R,S)'!E70</f>
        <v>116</v>
      </c>
      <c r="E71" s="40">
        <f ca="1">'(R,s,S)'!E70</f>
        <v>411</v>
      </c>
      <c r="G71" s="39">
        <f t="shared" si="1"/>
        <v>0</v>
      </c>
    </row>
    <row r="72" spans="1:7" x14ac:dyDescent="0.3">
      <c r="A72" s="39">
        <v>59</v>
      </c>
      <c r="B72" s="40">
        <f ca="1">'(s,Q)'!E70</f>
        <v>168</v>
      </c>
      <c r="C72" s="39">
        <f ca="1">'(s,S)'!E70</f>
        <v>295</v>
      </c>
      <c r="D72" s="39">
        <f ca="1">'(R,S)'!E71</f>
        <v>227</v>
      </c>
      <c r="E72" s="40">
        <f ca="1">'(R,s,S)'!E71</f>
        <v>304</v>
      </c>
      <c r="G72" s="39">
        <f t="shared" si="1"/>
        <v>0</v>
      </c>
    </row>
    <row r="73" spans="1:7" x14ac:dyDescent="0.3">
      <c r="A73" s="39">
        <v>60</v>
      </c>
      <c r="B73" s="40">
        <f ca="1">'(s,Q)'!E71</f>
        <v>54</v>
      </c>
      <c r="C73" s="39">
        <f ca="1">'(s,S)'!E71</f>
        <v>181</v>
      </c>
      <c r="D73" s="39">
        <f ca="1">'(R,S)'!E72</f>
        <v>113</v>
      </c>
      <c r="E73" s="40">
        <f ca="1">'(R,s,S)'!E72</f>
        <v>190</v>
      </c>
      <c r="G73" s="39">
        <f t="shared" si="1"/>
        <v>0</v>
      </c>
    </row>
    <row r="74" spans="1:7" x14ac:dyDescent="0.3">
      <c r="A74" s="39">
        <v>61</v>
      </c>
      <c r="B74" s="40">
        <f ca="1">'(s,Q)'!E72</f>
        <v>450</v>
      </c>
      <c r="C74" s="39">
        <f ca="1">'(s,S)'!E72</f>
        <v>77</v>
      </c>
      <c r="D74" s="39">
        <f ca="1">'(R,S)'!E73</f>
        <v>239</v>
      </c>
      <c r="E74" s="40">
        <f ca="1">'(R,s,S)'!E73</f>
        <v>739</v>
      </c>
      <c r="G74" s="39">
        <f t="shared" si="1"/>
        <v>0</v>
      </c>
    </row>
    <row r="75" spans="1:7" x14ac:dyDescent="0.3">
      <c r="A75" s="39">
        <v>62</v>
      </c>
      <c r="B75" s="40">
        <f ca="1">'(s,Q)'!E73</f>
        <v>346</v>
      </c>
      <c r="C75" s="39">
        <f ca="1">'(s,S)'!E73</f>
        <v>508</v>
      </c>
      <c r="D75" s="39">
        <f ca="1">'(R,S)'!E74</f>
        <v>135</v>
      </c>
      <c r="E75" s="40">
        <f ca="1">'(R,s,S)'!E74</f>
        <v>635</v>
      </c>
      <c r="G75" s="39">
        <f t="shared" si="1"/>
        <v>0</v>
      </c>
    </row>
    <row r="76" spans="1:7" x14ac:dyDescent="0.3">
      <c r="A76" s="39">
        <v>63</v>
      </c>
      <c r="B76" s="40">
        <f ca="1">'(s,Q)'!E74</f>
        <v>258</v>
      </c>
      <c r="C76" s="39">
        <f ca="1">'(s,S)'!E74</f>
        <v>420</v>
      </c>
      <c r="D76" s="39">
        <f ca="1">'(R,S)'!E75</f>
        <v>271</v>
      </c>
      <c r="E76" s="40">
        <f ca="1">'(R,s,S)'!E75</f>
        <v>547</v>
      </c>
      <c r="G76" s="39">
        <f t="shared" si="1"/>
        <v>0</v>
      </c>
    </row>
    <row r="77" spans="1:7" x14ac:dyDescent="0.3">
      <c r="A77" s="39">
        <v>64</v>
      </c>
      <c r="B77" s="40">
        <f ca="1">'(s,Q)'!E75</f>
        <v>122</v>
      </c>
      <c r="C77" s="39">
        <f ca="1">'(s,S)'!E75</f>
        <v>284</v>
      </c>
      <c r="D77" s="39">
        <f ca="1">'(R,S)'!E76</f>
        <v>135</v>
      </c>
      <c r="E77" s="40">
        <f ca="1">'(R,s,S)'!E76</f>
        <v>411</v>
      </c>
      <c r="G77" s="39">
        <f t="shared" si="1"/>
        <v>0</v>
      </c>
    </row>
    <row r="78" spans="1:7" x14ac:dyDescent="0.3">
      <c r="A78" s="39">
        <v>65</v>
      </c>
      <c r="B78" s="40">
        <f ca="1">'(s,Q)'!E76</f>
        <v>512</v>
      </c>
      <c r="C78" s="39">
        <f ca="1">'(s,S)'!E76</f>
        <v>174</v>
      </c>
      <c r="D78" s="39">
        <f ca="1">'(R,S)'!E77</f>
        <v>246</v>
      </c>
      <c r="E78" s="40">
        <f ca="1">'(R,s,S)'!E77</f>
        <v>301</v>
      </c>
      <c r="G78" s="39">
        <f t="shared" si="1"/>
        <v>0</v>
      </c>
    </row>
    <row r="79" spans="1:7" x14ac:dyDescent="0.3">
      <c r="A79" s="39">
        <v>66</v>
      </c>
      <c r="B79" s="40">
        <f ca="1">'(s,Q)'!E77</f>
        <v>372</v>
      </c>
      <c r="C79" s="39">
        <f ca="1">'(s,S)'!E77</f>
        <v>34</v>
      </c>
      <c r="D79" s="39">
        <f ca="1">'(R,S)'!E78</f>
        <v>106</v>
      </c>
      <c r="E79" s="40">
        <f ca="1">'(R,s,S)'!E78</f>
        <v>161</v>
      </c>
      <c r="G79" s="39">
        <f t="shared" ref="G79:G115" si="2">$B$10</f>
        <v>0</v>
      </c>
    </row>
    <row r="80" spans="1:7" x14ac:dyDescent="0.3">
      <c r="A80" s="39">
        <v>67</v>
      </c>
      <c r="B80" s="40">
        <f ca="1">'(s,Q)'!E78</f>
        <v>269</v>
      </c>
      <c r="C80" s="39">
        <f ca="1">'(s,S)'!E78</f>
        <v>497</v>
      </c>
      <c r="D80" s="39">
        <f ca="1">'(R,S)'!E79</f>
        <v>211</v>
      </c>
      <c r="E80" s="40">
        <f ca="1">'(R,s,S)'!E79</f>
        <v>711</v>
      </c>
      <c r="G80" s="39">
        <f t="shared" si="2"/>
        <v>0</v>
      </c>
    </row>
    <row r="81" spans="1:7" x14ac:dyDescent="0.3">
      <c r="A81" s="39">
        <v>68</v>
      </c>
      <c r="B81" s="40">
        <f ca="1">'(s,Q)'!E79</f>
        <v>152</v>
      </c>
      <c r="C81" s="39">
        <f ca="1">'(s,S)'!E79</f>
        <v>380</v>
      </c>
      <c r="D81" s="39">
        <f ca="1">'(R,S)'!E80</f>
        <v>94</v>
      </c>
      <c r="E81" s="40">
        <f ca="1">'(R,s,S)'!E80</f>
        <v>594</v>
      </c>
      <c r="G81" s="39">
        <f t="shared" si="2"/>
        <v>0</v>
      </c>
    </row>
    <row r="82" spans="1:7" x14ac:dyDescent="0.3">
      <c r="A82" s="39">
        <v>69</v>
      </c>
      <c r="B82" s="40">
        <f ca="1">'(s,Q)'!E80</f>
        <v>-2</v>
      </c>
      <c r="C82" s="39">
        <f ca="1">'(s,S)'!E80</f>
        <v>226</v>
      </c>
      <c r="D82" s="39">
        <f ca="1">'(R,S)'!E81</f>
        <v>164</v>
      </c>
      <c r="E82" s="40">
        <f ca="1">'(R,s,S)'!E81</f>
        <v>440</v>
      </c>
      <c r="G82" s="39">
        <f t="shared" si="2"/>
        <v>0</v>
      </c>
    </row>
    <row r="83" spans="1:7" x14ac:dyDescent="0.3">
      <c r="A83" s="39">
        <v>70</v>
      </c>
      <c r="B83" s="40">
        <f ca="1">'(s,Q)'!E81</f>
        <v>390</v>
      </c>
      <c r="C83" s="39">
        <f ca="1">'(s,S)'!E81</f>
        <v>118</v>
      </c>
      <c r="D83" s="39">
        <f ca="1">'(R,S)'!E82</f>
        <v>56</v>
      </c>
      <c r="E83" s="40">
        <f ca="1">'(R,s,S)'!E82</f>
        <v>332</v>
      </c>
      <c r="G83" s="39">
        <f t="shared" si="2"/>
        <v>0</v>
      </c>
    </row>
    <row r="84" spans="1:7" x14ac:dyDescent="0.3">
      <c r="A84" s="39">
        <v>71</v>
      </c>
      <c r="B84" s="40">
        <f ca="1">'(s,Q)'!E82</f>
        <v>289</v>
      </c>
      <c r="C84" s="39">
        <f ca="1">'(s,S)'!E82</f>
        <v>17</v>
      </c>
      <c r="D84" s="39">
        <f ca="1">'(R,S)'!E83</f>
        <v>205</v>
      </c>
      <c r="E84" s="40">
        <f ca="1">'(R,s,S)'!E83</f>
        <v>231</v>
      </c>
      <c r="G84" s="39">
        <f t="shared" si="2"/>
        <v>0</v>
      </c>
    </row>
    <row r="85" spans="1:7" x14ac:dyDescent="0.3">
      <c r="A85" s="39">
        <v>72</v>
      </c>
      <c r="B85" s="40">
        <f ca="1">'(s,Q)'!E83</f>
        <v>181</v>
      </c>
      <c r="C85" s="39">
        <f ca="1">'(s,S)'!E83</f>
        <v>486</v>
      </c>
      <c r="D85" s="39">
        <f ca="1">'(R,S)'!E84</f>
        <v>97</v>
      </c>
      <c r="E85" s="40">
        <f ca="1">'(R,s,S)'!E84</f>
        <v>123</v>
      </c>
      <c r="G85" s="39">
        <f t="shared" si="2"/>
        <v>0</v>
      </c>
    </row>
    <row r="86" spans="1:7" x14ac:dyDescent="0.3">
      <c r="A86" s="39">
        <v>73</v>
      </c>
      <c r="B86" s="40">
        <f ca="1">'(s,Q)'!E84</f>
        <v>84</v>
      </c>
      <c r="C86" s="39">
        <f ca="1">'(s,S)'!E84</f>
        <v>389</v>
      </c>
      <c r="D86" s="39">
        <f ca="1">'(R,S)'!E85</f>
        <v>220</v>
      </c>
      <c r="E86" s="40">
        <f ca="1">'(R,s,S)'!E85</f>
        <v>720</v>
      </c>
      <c r="G86" s="39">
        <f t="shared" si="2"/>
        <v>0</v>
      </c>
    </row>
    <row r="87" spans="1:7" x14ac:dyDescent="0.3">
      <c r="A87" s="39">
        <v>74</v>
      </c>
      <c r="B87" s="40">
        <f ca="1">'(s,Q)'!E85</f>
        <v>470</v>
      </c>
      <c r="C87" s="39">
        <f ca="1">'(s,S)'!E85</f>
        <v>275</v>
      </c>
      <c r="D87" s="39">
        <f ca="1">'(R,S)'!E86</f>
        <v>106</v>
      </c>
      <c r="E87" s="40">
        <f ca="1">'(R,s,S)'!E86</f>
        <v>606</v>
      </c>
      <c r="G87" s="39">
        <f t="shared" si="2"/>
        <v>0</v>
      </c>
    </row>
    <row r="88" spans="1:7" x14ac:dyDescent="0.3">
      <c r="A88" s="39">
        <v>75</v>
      </c>
      <c r="B88" s="40">
        <f ca="1">'(s,Q)'!E86</f>
        <v>358</v>
      </c>
      <c r="C88" s="39">
        <f ca="1">'(s,S)'!E86</f>
        <v>163</v>
      </c>
      <c r="D88" s="39">
        <f ca="1">'(R,S)'!E87</f>
        <v>256</v>
      </c>
      <c r="E88" s="40">
        <f ca="1">'(R,s,S)'!E87</f>
        <v>494</v>
      </c>
      <c r="G88" s="39">
        <f t="shared" si="2"/>
        <v>0</v>
      </c>
    </row>
    <row r="89" spans="1:7" x14ac:dyDescent="0.3">
      <c r="A89" s="39">
        <v>76</v>
      </c>
      <c r="B89" s="40">
        <f ca="1">'(s,Q)'!E87</f>
        <v>248</v>
      </c>
      <c r="C89" s="39">
        <f ca="1">'(s,S)'!E87</f>
        <v>53</v>
      </c>
      <c r="D89" s="39">
        <f ca="1">'(R,S)'!E88</f>
        <v>146</v>
      </c>
      <c r="E89" s="40">
        <f ca="1">'(R,s,S)'!E88</f>
        <v>384</v>
      </c>
      <c r="G89" s="39">
        <f t="shared" si="2"/>
        <v>0</v>
      </c>
    </row>
    <row r="90" spans="1:7" x14ac:dyDescent="0.3">
      <c r="A90" s="39">
        <v>77</v>
      </c>
      <c r="B90" s="40">
        <f ca="1">'(s,Q)'!E88</f>
        <v>161</v>
      </c>
      <c r="C90" s="39">
        <f ca="1">'(s,S)'!E88</f>
        <v>554</v>
      </c>
      <c r="D90" s="39">
        <f ca="1">'(R,S)'!E89</f>
        <v>268</v>
      </c>
      <c r="E90" s="40">
        <f ca="1">'(R,s,S)'!E89</f>
        <v>297</v>
      </c>
      <c r="G90" s="39">
        <f t="shared" si="2"/>
        <v>0</v>
      </c>
    </row>
    <row r="91" spans="1:7" x14ac:dyDescent="0.3">
      <c r="A91" s="39">
        <v>78</v>
      </c>
      <c r="B91" s="40">
        <f ca="1">'(s,Q)'!E89</f>
        <v>74</v>
      </c>
      <c r="C91" s="39">
        <f ca="1">'(s,S)'!E89</f>
        <v>467</v>
      </c>
      <c r="D91" s="39">
        <f ca="1">'(R,S)'!E90</f>
        <v>181</v>
      </c>
      <c r="E91" s="40">
        <f ca="1">'(R,s,S)'!E90</f>
        <v>210</v>
      </c>
      <c r="G91" s="39">
        <f t="shared" si="2"/>
        <v>0</v>
      </c>
    </row>
    <row r="92" spans="1:7" x14ac:dyDescent="0.3">
      <c r="A92" s="39">
        <v>79</v>
      </c>
      <c r="B92" s="40">
        <f ca="1">'(s,Q)'!E90</f>
        <v>449</v>
      </c>
      <c r="C92" s="39">
        <f ca="1">'(s,S)'!E90</f>
        <v>342</v>
      </c>
      <c r="D92" s="39">
        <f ca="1">'(R,S)'!E91</f>
        <v>267</v>
      </c>
      <c r="E92" s="40">
        <f ca="1">'(R,s,S)'!E91</f>
        <v>767</v>
      </c>
      <c r="G92" s="39">
        <f t="shared" si="2"/>
        <v>0</v>
      </c>
    </row>
    <row r="93" spans="1:7" x14ac:dyDescent="0.3">
      <c r="A93" s="39">
        <v>80</v>
      </c>
      <c r="B93" s="40">
        <f ca="1">'(s,Q)'!E91</f>
        <v>373</v>
      </c>
      <c r="C93" s="39">
        <f ca="1">'(s,S)'!E91</f>
        <v>266</v>
      </c>
      <c r="D93" s="39">
        <f ca="1">'(R,S)'!E92</f>
        <v>191</v>
      </c>
      <c r="E93" s="40">
        <f ca="1">'(R,s,S)'!E92</f>
        <v>691</v>
      </c>
      <c r="G93" s="39">
        <f t="shared" si="2"/>
        <v>0</v>
      </c>
    </row>
    <row r="94" spans="1:7" x14ac:dyDescent="0.3">
      <c r="A94" s="39">
        <v>81</v>
      </c>
      <c r="B94" s="40">
        <f ca="1">'(s,Q)'!E92</f>
        <v>249</v>
      </c>
      <c r="C94" s="39">
        <f ca="1">'(s,S)'!E92</f>
        <v>142</v>
      </c>
      <c r="D94" s="39">
        <f ca="1">'(R,S)'!E93</f>
        <v>289</v>
      </c>
      <c r="E94" s="40">
        <f ca="1">'(R,s,S)'!E93</f>
        <v>567</v>
      </c>
      <c r="G94" s="39">
        <f t="shared" si="2"/>
        <v>0</v>
      </c>
    </row>
    <row r="95" spans="1:7" x14ac:dyDescent="0.3">
      <c r="A95" s="39">
        <v>82</v>
      </c>
      <c r="B95" s="40">
        <f ca="1">'(s,Q)'!E93</f>
        <v>127</v>
      </c>
      <c r="C95" s="39">
        <f ca="1">'(s,S)'!E93</f>
        <v>540</v>
      </c>
      <c r="D95" s="39">
        <f ca="1">'(R,S)'!E94</f>
        <v>167</v>
      </c>
      <c r="E95" s="40">
        <f ca="1">'(R,s,S)'!E94</f>
        <v>445</v>
      </c>
      <c r="G95" s="39">
        <f t="shared" si="2"/>
        <v>0</v>
      </c>
    </row>
    <row r="96" spans="1:7" x14ac:dyDescent="0.3">
      <c r="A96" s="39">
        <v>83</v>
      </c>
      <c r="B96" s="40">
        <f ca="1">'(s,Q)'!E94</f>
        <v>522</v>
      </c>
      <c r="C96" s="39">
        <f ca="1">'(s,S)'!E94</f>
        <v>435</v>
      </c>
      <c r="D96" s="39">
        <f ca="1">'(R,S)'!E95</f>
        <v>236</v>
      </c>
      <c r="E96" s="40">
        <f ca="1">'(R,s,S)'!E95</f>
        <v>340</v>
      </c>
      <c r="G96" s="39">
        <f t="shared" si="2"/>
        <v>0</v>
      </c>
    </row>
    <row r="97" spans="1:7" x14ac:dyDescent="0.3">
      <c r="A97" s="39">
        <v>84</v>
      </c>
      <c r="B97" s="40">
        <f ca="1">'(s,Q)'!E95</f>
        <v>427</v>
      </c>
      <c r="C97" s="39">
        <f ca="1">'(s,S)'!E95</f>
        <v>340</v>
      </c>
      <c r="D97" s="39">
        <f ca="1">'(R,S)'!E96</f>
        <v>141</v>
      </c>
      <c r="E97" s="40">
        <f ca="1">'(R,s,S)'!E96</f>
        <v>245</v>
      </c>
      <c r="G97" s="39">
        <f t="shared" si="2"/>
        <v>0</v>
      </c>
    </row>
    <row r="98" spans="1:7" x14ac:dyDescent="0.3">
      <c r="A98" s="39">
        <v>85</v>
      </c>
      <c r="B98" s="40">
        <f ca="1">'(s,Q)'!E96</f>
        <v>328</v>
      </c>
      <c r="C98" s="39">
        <f ca="1">'(s,S)'!E96</f>
        <v>241</v>
      </c>
      <c r="D98" s="39">
        <f ca="1">'(R,S)'!E97</f>
        <v>243</v>
      </c>
      <c r="E98" s="40">
        <f ca="1">'(R,s,S)'!E97</f>
        <v>743</v>
      </c>
      <c r="G98" s="39">
        <f t="shared" si="2"/>
        <v>0</v>
      </c>
    </row>
    <row r="99" spans="1:7" x14ac:dyDescent="0.3">
      <c r="A99" s="39">
        <v>86</v>
      </c>
      <c r="B99" s="40">
        <f ca="1">'(s,Q)'!E97</f>
        <v>239</v>
      </c>
      <c r="C99" s="39">
        <f ca="1">'(s,S)'!E97</f>
        <v>152</v>
      </c>
      <c r="D99" s="39">
        <f ca="1">'(R,S)'!E98</f>
        <v>154</v>
      </c>
      <c r="E99" s="40">
        <f ca="1">'(R,s,S)'!E98</f>
        <v>654</v>
      </c>
      <c r="G99" s="39">
        <f t="shared" si="2"/>
        <v>0</v>
      </c>
    </row>
    <row r="100" spans="1:7" x14ac:dyDescent="0.3">
      <c r="A100" s="39">
        <v>87</v>
      </c>
      <c r="B100" s="40">
        <f ca="1">'(s,Q)'!E98</f>
        <v>144</v>
      </c>
      <c r="C100" s="39">
        <f ca="1">'(s,S)'!E98</f>
        <v>591</v>
      </c>
      <c r="D100" s="39">
        <f ca="1">'(R,S)'!E99</f>
        <v>305</v>
      </c>
      <c r="E100" s="40">
        <f ca="1">'(R,s,S)'!E99</f>
        <v>559</v>
      </c>
      <c r="G100" s="39">
        <f t="shared" si="2"/>
        <v>0</v>
      </c>
    </row>
    <row r="101" spans="1:7" x14ac:dyDescent="0.3">
      <c r="A101" s="39">
        <v>88</v>
      </c>
      <c r="B101" s="40">
        <f ca="1">'(s,Q)'!E99</f>
        <v>559</v>
      </c>
      <c r="C101" s="39">
        <f ca="1">'(s,S)'!E99</f>
        <v>506</v>
      </c>
      <c r="D101" s="39">
        <f ca="1">'(R,S)'!E100</f>
        <v>220</v>
      </c>
      <c r="E101" s="40">
        <f ca="1">'(R,s,S)'!E100</f>
        <v>474</v>
      </c>
      <c r="G101" s="39">
        <f t="shared" si="2"/>
        <v>0</v>
      </c>
    </row>
    <row r="102" spans="1:7" x14ac:dyDescent="0.3">
      <c r="A102" s="39">
        <v>89</v>
      </c>
      <c r="B102" s="40">
        <f ca="1">'(s,Q)'!E100</f>
        <v>421</v>
      </c>
      <c r="C102" s="39">
        <f ca="1">'(s,S)'!E100</f>
        <v>368</v>
      </c>
      <c r="D102" s="39">
        <f ca="1">'(R,S)'!E101</f>
        <v>282</v>
      </c>
      <c r="E102" s="40">
        <f ca="1">'(R,s,S)'!E101</f>
        <v>336</v>
      </c>
      <c r="G102" s="39">
        <f t="shared" si="2"/>
        <v>0</v>
      </c>
    </row>
    <row r="103" spans="1:7" x14ac:dyDescent="0.3">
      <c r="A103" s="39">
        <v>90</v>
      </c>
      <c r="B103" s="40">
        <f ca="1">'(s,Q)'!E101</f>
        <v>330</v>
      </c>
      <c r="C103" s="39">
        <f ca="1">'(s,S)'!E101</f>
        <v>277</v>
      </c>
      <c r="D103" s="39">
        <f ca="1">'(R,S)'!E102</f>
        <v>191</v>
      </c>
      <c r="E103" s="40">
        <f ca="1">'(R,s,S)'!E102</f>
        <v>245</v>
      </c>
      <c r="G103" s="39">
        <f t="shared" si="2"/>
        <v>0</v>
      </c>
    </row>
    <row r="104" spans="1:7" x14ac:dyDescent="0.3">
      <c r="A104" s="39">
        <v>91</v>
      </c>
      <c r="B104" s="40">
        <f ca="1">'(s,Q)'!E102</f>
        <v>271</v>
      </c>
      <c r="C104" s="39">
        <f ca="1">'(s,S)'!E102</f>
        <v>218</v>
      </c>
      <c r="D104" s="39">
        <f ca="1">'(R,S)'!E103</f>
        <v>320</v>
      </c>
      <c r="E104" s="40">
        <f ca="1">'(R,s,S)'!E103</f>
        <v>820</v>
      </c>
      <c r="G104" s="39">
        <f t="shared" si="2"/>
        <v>0</v>
      </c>
    </row>
    <row r="105" spans="1:7" x14ac:dyDescent="0.3">
      <c r="A105" s="39">
        <v>92</v>
      </c>
      <c r="B105" s="40">
        <f ca="1">'(s,Q)'!E103</f>
        <v>190</v>
      </c>
      <c r="C105" s="39">
        <f ca="1">'(s,S)'!E103</f>
        <v>137</v>
      </c>
      <c r="D105" s="39">
        <f ca="1">'(R,S)'!E104</f>
        <v>239</v>
      </c>
      <c r="E105" s="40">
        <f ca="1">'(R,s,S)'!E104</f>
        <v>739</v>
      </c>
      <c r="G105" s="39">
        <f t="shared" si="2"/>
        <v>0</v>
      </c>
    </row>
    <row r="106" spans="1:7" x14ac:dyDescent="0.3">
      <c r="A106" s="39">
        <v>93</v>
      </c>
      <c r="B106" s="40">
        <f ca="1">'(s,Q)'!E104</f>
        <v>548</v>
      </c>
      <c r="C106" s="39">
        <f ca="1">'(s,S)'!E104</f>
        <v>563</v>
      </c>
      <c r="D106" s="39">
        <f ca="1">'(R,S)'!E105</f>
        <v>277</v>
      </c>
      <c r="E106" s="40">
        <f ca="1">'(R,s,S)'!E105</f>
        <v>597</v>
      </c>
      <c r="G106" s="39">
        <f t="shared" si="2"/>
        <v>0</v>
      </c>
    </row>
    <row r="107" spans="1:7" x14ac:dyDescent="0.3">
      <c r="A107" s="39">
        <v>94</v>
      </c>
      <c r="B107" s="40">
        <f ca="1">'(s,Q)'!E105</f>
        <v>416</v>
      </c>
      <c r="C107" s="39">
        <f ca="1">'(s,S)'!E105</f>
        <v>431</v>
      </c>
      <c r="D107" s="39">
        <f ca="1">'(R,S)'!E106</f>
        <v>145</v>
      </c>
      <c r="E107" s="40">
        <f ca="1">'(R,s,S)'!E106</f>
        <v>465</v>
      </c>
      <c r="G107" s="39">
        <f t="shared" si="2"/>
        <v>0</v>
      </c>
    </row>
    <row r="108" spans="1:7" x14ac:dyDescent="0.3">
      <c r="A108" s="39">
        <v>95</v>
      </c>
      <c r="B108" s="40">
        <f ca="1">'(s,Q)'!E106</f>
        <v>314</v>
      </c>
      <c r="C108" s="39">
        <f ca="1">'(s,S)'!E106</f>
        <v>329</v>
      </c>
      <c r="D108" s="39">
        <f ca="1">'(R,S)'!E107</f>
        <v>272</v>
      </c>
      <c r="E108" s="40">
        <f ca="1">'(R,s,S)'!E107</f>
        <v>363</v>
      </c>
      <c r="G108" s="39">
        <f t="shared" si="2"/>
        <v>0</v>
      </c>
    </row>
    <row r="109" spans="1:7" x14ac:dyDescent="0.3">
      <c r="A109" s="39">
        <v>96</v>
      </c>
      <c r="B109" s="40">
        <f ca="1">'(s,Q)'!E107</f>
        <v>216</v>
      </c>
      <c r="C109" s="39">
        <f ca="1">'(s,S)'!E107</f>
        <v>231</v>
      </c>
      <c r="D109" s="39">
        <f ca="1">'(R,S)'!E108</f>
        <v>174</v>
      </c>
      <c r="E109" s="40">
        <f ca="1">'(R,s,S)'!E108</f>
        <v>265</v>
      </c>
      <c r="G109" s="39">
        <f t="shared" si="2"/>
        <v>0</v>
      </c>
    </row>
    <row r="110" spans="1:7" x14ac:dyDescent="0.3">
      <c r="A110" s="39">
        <v>97</v>
      </c>
      <c r="B110" s="40">
        <f ca="1">'(s,Q)'!E108</f>
        <v>108</v>
      </c>
      <c r="C110" s="39">
        <f ca="1">'(s,S)'!E108</f>
        <v>123</v>
      </c>
      <c r="D110" s="39">
        <f ca="1">'(R,S)'!E109</f>
        <v>206</v>
      </c>
      <c r="E110" s="40">
        <f ca="1">'(R,s,S)'!E109</f>
        <v>706</v>
      </c>
      <c r="G110" s="39">
        <f t="shared" si="2"/>
        <v>0</v>
      </c>
    </row>
    <row r="111" spans="1:7" x14ac:dyDescent="0.3">
      <c r="A111" s="39">
        <v>98</v>
      </c>
      <c r="B111" s="40">
        <f ca="1">'(s,Q)'!E109</f>
        <v>495</v>
      </c>
      <c r="C111" s="39">
        <f ca="1">'(s,S)'!E109</f>
        <v>521</v>
      </c>
      <c r="D111" s="39">
        <f ca="1">'(R,S)'!E110</f>
        <v>93</v>
      </c>
      <c r="E111" s="40">
        <f ca="1">'(R,s,S)'!E110</f>
        <v>593</v>
      </c>
      <c r="G111" s="39">
        <f t="shared" si="2"/>
        <v>0</v>
      </c>
    </row>
    <row r="112" spans="1:7" x14ac:dyDescent="0.3">
      <c r="A112" s="39">
        <v>99</v>
      </c>
      <c r="B112" s="40">
        <f ca="1">'(s,Q)'!E110</f>
        <v>397</v>
      </c>
      <c r="C112" s="39">
        <f ca="1">'(s,S)'!E110</f>
        <v>423</v>
      </c>
      <c r="D112" s="39">
        <f ca="1">'(R,S)'!E111</f>
        <v>269</v>
      </c>
      <c r="E112" s="40">
        <f ca="1">'(R,s,S)'!E111</f>
        <v>495</v>
      </c>
      <c r="G112" s="39">
        <f t="shared" si="2"/>
        <v>0</v>
      </c>
    </row>
    <row r="113" spans="1:7" x14ac:dyDescent="0.3">
      <c r="A113" s="39">
        <v>100</v>
      </c>
      <c r="B113" s="40">
        <f ca="1">'(s,Q)'!E111</f>
        <v>297</v>
      </c>
      <c r="C113" s="39">
        <f ca="1">'(s,S)'!E111</f>
        <v>323</v>
      </c>
      <c r="D113" s="39">
        <f ca="1">'(R,S)'!E112</f>
        <v>169</v>
      </c>
      <c r="E113" s="40">
        <f ca="1">'(R,s,S)'!E112</f>
        <v>395</v>
      </c>
      <c r="G113" s="39">
        <f t="shared" si="2"/>
        <v>0</v>
      </c>
    </row>
    <row r="114" spans="1:7" x14ac:dyDescent="0.3">
      <c r="A114" s="39">
        <v>101</v>
      </c>
      <c r="B114" s="40">
        <f ca="1">'(s,Q)'!E112</f>
        <v>187</v>
      </c>
      <c r="C114" s="39">
        <f ca="1">'(s,S)'!E112</f>
        <v>213</v>
      </c>
      <c r="D114" s="39">
        <f ca="1">'(R,S)'!E113</f>
        <v>259</v>
      </c>
      <c r="E114" s="40">
        <f ca="1">'(R,s,S)'!E113</f>
        <v>285</v>
      </c>
      <c r="G114" s="39">
        <f t="shared" si="2"/>
        <v>0</v>
      </c>
    </row>
    <row r="115" spans="1:7" x14ac:dyDescent="0.3">
      <c r="A115" s="39">
        <v>102</v>
      </c>
      <c r="B115" s="40">
        <f ca="1">'(s,Q)'!E113</f>
        <v>106</v>
      </c>
      <c r="C115" s="39">
        <f ca="1">'(s,S)'!E113</f>
        <v>132</v>
      </c>
      <c r="D115" s="39">
        <f ca="1">'(R,S)'!E114</f>
        <v>178</v>
      </c>
      <c r="E115" s="40">
        <f ca="1">'(R,s,S)'!E114</f>
        <v>204</v>
      </c>
      <c r="G115" s="39">
        <f t="shared" si="2"/>
        <v>0</v>
      </c>
    </row>
    <row r="116" spans="1:7" x14ac:dyDescent="0.3">
      <c r="B116" s="40"/>
      <c r="E116" s="40"/>
    </row>
    <row r="117" spans="1:7" x14ac:dyDescent="0.3">
      <c r="B117" s="40"/>
      <c r="E117" s="40"/>
    </row>
    <row r="118" spans="1:7" x14ac:dyDescent="0.3">
      <c r="B118" s="40"/>
      <c r="E118" s="40"/>
    </row>
    <row r="119" spans="1:7" x14ac:dyDescent="0.3">
      <c r="B119" s="40"/>
      <c r="E119" s="40"/>
    </row>
    <row r="120" spans="1:7" x14ac:dyDescent="0.3">
      <c r="B120" s="40"/>
      <c r="E120" s="40"/>
    </row>
    <row r="121" spans="1:7" x14ac:dyDescent="0.3">
      <c r="B121" s="40"/>
      <c r="E121" s="40"/>
    </row>
    <row r="122" spans="1:7" x14ac:dyDescent="0.3">
      <c r="B122" s="40"/>
      <c r="E122" s="40"/>
    </row>
    <row r="123" spans="1:7" x14ac:dyDescent="0.3">
      <c r="B123" s="40"/>
      <c r="E123" s="40"/>
    </row>
    <row r="124" spans="1:7" x14ac:dyDescent="0.3">
      <c r="B124" s="40"/>
      <c r="E124" s="40"/>
    </row>
    <row r="125" spans="1:7" x14ac:dyDescent="0.3">
      <c r="B125" s="40"/>
      <c r="E125" s="40"/>
    </row>
    <row r="126" spans="1:7" x14ac:dyDescent="0.3">
      <c r="B126" s="40"/>
      <c r="E126" s="40"/>
    </row>
    <row r="127" spans="1:7" x14ac:dyDescent="0.3">
      <c r="B127" s="40"/>
      <c r="E127" s="40"/>
    </row>
    <row r="128" spans="1:7" x14ac:dyDescent="0.3">
      <c r="B128" s="40"/>
      <c r="E128" s="40"/>
    </row>
    <row r="129" spans="2:5" x14ac:dyDescent="0.3">
      <c r="B129" s="40"/>
      <c r="E129" s="40"/>
    </row>
    <row r="130" spans="2:5" x14ac:dyDescent="0.3">
      <c r="B130" s="40"/>
      <c r="E130" s="40"/>
    </row>
    <row r="131" spans="2:5" x14ac:dyDescent="0.3">
      <c r="B131" s="40"/>
      <c r="E131" s="40"/>
    </row>
    <row r="132" spans="2:5" x14ac:dyDescent="0.3">
      <c r="B132" s="40"/>
      <c r="E132" s="40"/>
    </row>
    <row r="133" spans="2:5" x14ac:dyDescent="0.3">
      <c r="B133" s="40"/>
      <c r="E133" s="40"/>
    </row>
    <row r="134" spans="2:5" x14ac:dyDescent="0.3">
      <c r="B134" s="40"/>
      <c r="E134" s="40"/>
    </row>
    <row r="135" spans="2:5" x14ac:dyDescent="0.3">
      <c r="B135" s="40"/>
      <c r="E135" s="40"/>
    </row>
    <row r="136" spans="2:5" x14ac:dyDescent="0.3">
      <c r="B136" s="40"/>
      <c r="E136" s="40"/>
    </row>
    <row r="137" spans="2:5" x14ac:dyDescent="0.3">
      <c r="B137" s="40"/>
      <c r="E137" s="40"/>
    </row>
    <row r="138" spans="2:5" x14ac:dyDescent="0.3">
      <c r="B138" s="40"/>
      <c r="E138" s="40"/>
    </row>
    <row r="139" spans="2:5" x14ac:dyDescent="0.3">
      <c r="B139" s="40"/>
      <c r="E139" s="40"/>
    </row>
    <row r="140" spans="2:5" x14ac:dyDescent="0.3">
      <c r="B140" s="40"/>
      <c r="E140" s="40"/>
    </row>
    <row r="141" spans="2:5" x14ac:dyDescent="0.3">
      <c r="B141" s="40"/>
      <c r="E141" s="40"/>
    </row>
    <row r="142" spans="2:5" x14ac:dyDescent="0.3">
      <c r="B142" s="40"/>
      <c r="E142" s="40"/>
    </row>
    <row r="143" spans="2:5" x14ac:dyDescent="0.3">
      <c r="B143" s="40"/>
      <c r="E143" s="40"/>
    </row>
    <row r="144" spans="2:5" x14ac:dyDescent="0.3">
      <c r="B144" s="40"/>
      <c r="E144" s="40"/>
    </row>
    <row r="145" spans="2:5" x14ac:dyDescent="0.3">
      <c r="B145" s="40"/>
      <c r="E145" s="40"/>
    </row>
    <row r="146" spans="2:5" x14ac:dyDescent="0.3">
      <c r="B146" s="40"/>
      <c r="E146" s="40"/>
    </row>
    <row r="147" spans="2:5" x14ac:dyDescent="0.3">
      <c r="B147" s="40"/>
      <c r="E147" s="40"/>
    </row>
    <row r="148" spans="2:5" x14ac:dyDescent="0.3">
      <c r="B148" s="40"/>
      <c r="E148" s="40"/>
    </row>
    <row r="149" spans="2:5" x14ac:dyDescent="0.3">
      <c r="B149" s="40"/>
      <c r="E149" s="40"/>
    </row>
    <row r="150" spans="2:5" x14ac:dyDescent="0.3">
      <c r="B150" s="40"/>
      <c r="E150" s="40"/>
    </row>
    <row r="151" spans="2:5" x14ac:dyDescent="0.3">
      <c r="B151" s="40"/>
      <c r="E151" s="40"/>
    </row>
    <row r="152" spans="2:5" x14ac:dyDescent="0.3">
      <c r="B152" s="40"/>
      <c r="E152" s="40"/>
    </row>
    <row r="153" spans="2:5" x14ac:dyDescent="0.3">
      <c r="B153" s="40"/>
      <c r="E153" s="40"/>
    </row>
    <row r="154" spans="2:5" x14ac:dyDescent="0.3">
      <c r="B154" s="40"/>
      <c r="E154" s="40"/>
    </row>
    <row r="155" spans="2:5" x14ac:dyDescent="0.3">
      <c r="B155" s="40"/>
      <c r="E155" s="40"/>
    </row>
    <row r="156" spans="2:5" x14ac:dyDescent="0.3">
      <c r="B156" s="40"/>
      <c r="E156" s="40"/>
    </row>
    <row r="157" spans="2:5" x14ac:dyDescent="0.3">
      <c r="B157" s="40"/>
      <c r="E157" s="40"/>
    </row>
    <row r="158" spans="2:5" x14ac:dyDescent="0.3">
      <c r="B158" s="40"/>
      <c r="E158" s="40"/>
    </row>
    <row r="159" spans="2:5" x14ac:dyDescent="0.3">
      <c r="B159" s="40"/>
      <c r="E159" s="40"/>
    </row>
    <row r="160" spans="2:5" x14ac:dyDescent="0.3">
      <c r="B160" s="40"/>
      <c r="E160" s="40"/>
    </row>
    <row r="161" spans="2:5" x14ac:dyDescent="0.3">
      <c r="B161" s="40"/>
      <c r="E161" s="40"/>
    </row>
    <row r="162" spans="2:5" x14ac:dyDescent="0.3">
      <c r="B162" s="40"/>
      <c r="E162" s="40"/>
    </row>
    <row r="163" spans="2:5" x14ac:dyDescent="0.3">
      <c r="B163" s="40"/>
      <c r="E163" s="40"/>
    </row>
    <row r="164" spans="2:5" x14ac:dyDescent="0.3">
      <c r="B164" s="40"/>
      <c r="E164" s="40"/>
    </row>
    <row r="165" spans="2:5" x14ac:dyDescent="0.3">
      <c r="B165" s="40"/>
      <c r="E165" s="40"/>
    </row>
    <row r="166" spans="2:5" x14ac:dyDescent="0.3">
      <c r="B166" s="40"/>
      <c r="E166" s="40"/>
    </row>
    <row r="167" spans="2:5" x14ac:dyDescent="0.3">
      <c r="B167" s="40"/>
      <c r="E167" s="40"/>
    </row>
    <row r="168" spans="2:5" x14ac:dyDescent="0.3">
      <c r="B168" s="40"/>
      <c r="E168" s="40"/>
    </row>
    <row r="169" spans="2:5" x14ac:dyDescent="0.3">
      <c r="B169" s="40"/>
      <c r="E169" s="40"/>
    </row>
    <row r="170" spans="2:5" x14ac:dyDescent="0.3">
      <c r="B170" s="40"/>
      <c r="E170" s="40"/>
    </row>
    <row r="171" spans="2:5" x14ac:dyDescent="0.3">
      <c r="B171" s="40"/>
      <c r="E171" s="40"/>
    </row>
    <row r="172" spans="2:5" x14ac:dyDescent="0.3">
      <c r="B172" s="40"/>
      <c r="E172" s="40"/>
    </row>
    <row r="173" spans="2:5" x14ac:dyDescent="0.3">
      <c r="B173" s="40"/>
      <c r="E173" s="40"/>
    </row>
    <row r="174" spans="2:5" x14ac:dyDescent="0.3">
      <c r="B174" s="40"/>
      <c r="E174" s="40"/>
    </row>
    <row r="175" spans="2:5" x14ac:dyDescent="0.3">
      <c r="B175" s="40"/>
      <c r="E175" s="40"/>
    </row>
    <row r="176" spans="2:5" x14ac:dyDescent="0.3">
      <c r="B176" s="40"/>
      <c r="E176" s="40"/>
    </row>
    <row r="177" spans="2:5" x14ac:dyDescent="0.3">
      <c r="B177" s="40"/>
      <c r="E177" s="40"/>
    </row>
    <row r="178" spans="2:5" x14ac:dyDescent="0.3">
      <c r="B178" s="40"/>
      <c r="E178" s="40"/>
    </row>
    <row r="179" spans="2:5" x14ac:dyDescent="0.3">
      <c r="B179" s="40"/>
      <c r="E179" s="40"/>
    </row>
    <row r="180" spans="2:5" x14ac:dyDescent="0.3">
      <c r="B180" s="40"/>
      <c r="E180" s="40"/>
    </row>
    <row r="181" spans="2:5" x14ac:dyDescent="0.3">
      <c r="B181" s="40"/>
      <c r="E181" s="40"/>
    </row>
    <row r="182" spans="2:5" x14ac:dyDescent="0.3">
      <c r="B182" s="40"/>
      <c r="E182" s="40"/>
    </row>
    <row r="183" spans="2:5" x14ac:dyDescent="0.3">
      <c r="B183" s="40"/>
      <c r="E183" s="40"/>
    </row>
    <row r="184" spans="2:5" x14ac:dyDescent="0.3">
      <c r="B184" s="40"/>
      <c r="E184" s="40"/>
    </row>
    <row r="185" spans="2:5" x14ac:dyDescent="0.3">
      <c r="B185" s="40"/>
      <c r="E185" s="40"/>
    </row>
    <row r="186" spans="2:5" x14ac:dyDescent="0.3">
      <c r="B186" s="40"/>
      <c r="E186" s="40"/>
    </row>
    <row r="187" spans="2:5" x14ac:dyDescent="0.3">
      <c r="B187" s="40"/>
      <c r="E187" s="40"/>
    </row>
    <row r="188" spans="2:5" x14ac:dyDescent="0.3">
      <c r="B188" s="40"/>
      <c r="E188" s="40"/>
    </row>
    <row r="189" spans="2:5" x14ac:dyDescent="0.3">
      <c r="B189" s="40"/>
      <c r="E189" s="40"/>
    </row>
    <row r="190" spans="2:5" x14ac:dyDescent="0.3">
      <c r="B190" s="40"/>
      <c r="E190" s="40"/>
    </row>
    <row r="191" spans="2:5" x14ac:dyDescent="0.3">
      <c r="B191" s="40"/>
      <c r="E191" s="40"/>
    </row>
    <row r="192" spans="2:5" x14ac:dyDescent="0.3">
      <c r="B192" s="40"/>
      <c r="E192" s="40"/>
    </row>
    <row r="193" spans="2:5" x14ac:dyDescent="0.3">
      <c r="B193" s="40"/>
      <c r="E193" s="40"/>
    </row>
    <row r="194" spans="2:5" x14ac:dyDescent="0.3">
      <c r="B194" s="40"/>
      <c r="E194" s="40"/>
    </row>
    <row r="195" spans="2:5" x14ac:dyDescent="0.3">
      <c r="B195" s="40"/>
      <c r="E195" s="40"/>
    </row>
    <row r="196" spans="2:5" x14ac:dyDescent="0.3">
      <c r="B196" s="40"/>
      <c r="E196" s="40"/>
    </row>
    <row r="197" spans="2:5" x14ac:dyDescent="0.3">
      <c r="B197" s="40"/>
      <c r="E197" s="40"/>
    </row>
    <row r="198" spans="2:5" x14ac:dyDescent="0.3">
      <c r="B198" s="40"/>
      <c r="E198" s="40"/>
    </row>
    <row r="199" spans="2:5" x14ac:dyDescent="0.3">
      <c r="B199" s="40"/>
      <c r="E199" s="40"/>
    </row>
    <row r="200" spans="2:5" x14ac:dyDescent="0.3">
      <c r="B200" s="40"/>
      <c r="E200" s="40"/>
    </row>
    <row r="201" spans="2:5" x14ac:dyDescent="0.3">
      <c r="B201" s="40"/>
      <c r="E201" s="40"/>
    </row>
    <row r="202" spans="2:5" x14ac:dyDescent="0.3">
      <c r="B202" s="40"/>
      <c r="E202" s="40"/>
    </row>
    <row r="203" spans="2:5" x14ac:dyDescent="0.3">
      <c r="B203" s="40"/>
      <c r="E203" s="40"/>
    </row>
    <row r="204" spans="2:5" x14ac:dyDescent="0.3">
      <c r="B204" s="40"/>
      <c r="E204" s="40"/>
    </row>
    <row r="205" spans="2:5" x14ac:dyDescent="0.3">
      <c r="B205" s="40"/>
      <c r="E205" s="40"/>
    </row>
    <row r="206" spans="2:5" x14ac:dyDescent="0.3">
      <c r="B206" s="40"/>
      <c r="E206" s="40"/>
    </row>
    <row r="207" spans="2:5" x14ac:dyDescent="0.3">
      <c r="B207" s="40"/>
      <c r="E207" s="40"/>
    </row>
    <row r="208" spans="2:5" x14ac:dyDescent="0.3">
      <c r="B208" s="40"/>
      <c r="E208" s="40"/>
    </row>
    <row r="209" spans="2:5" x14ac:dyDescent="0.3">
      <c r="B209" s="40"/>
      <c r="E209" s="40"/>
    </row>
    <row r="210" spans="2:5" x14ac:dyDescent="0.3">
      <c r="B210" s="40"/>
      <c r="E210" s="40"/>
    </row>
    <row r="211" spans="2:5" x14ac:dyDescent="0.3">
      <c r="B211" s="40"/>
      <c r="E211" s="40"/>
    </row>
    <row r="212" spans="2:5" x14ac:dyDescent="0.3">
      <c r="B212" s="40"/>
      <c r="E212" s="40"/>
    </row>
    <row r="213" spans="2:5" x14ac:dyDescent="0.3">
      <c r="B213" s="40"/>
      <c r="E213" s="40"/>
    </row>
    <row r="214" spans="2:5" x14ac:dyDescent="0.3">
      <c r="B214" s="40"/>
      <c r="E214" s="40"/>
    </row>
    <row r="215" spans="2:5" x14ac:dyDescent="0.3">
      <c r="B215" s="40"/>
      <c r="E215" s="40"/>
    </row>
    <row r="216" spans="2:5" x14ac:dyDescent="0.3">
      <c r="B216" s="40"/>
      <c r="E216" s="40"/>
    </row>
    <row r="217" spans="2:5" x14ac:dyDescent="0.3">
      <c r="B217" s="40"/>
      <c r="E217" s="40"/>
    </row>
    <row r="218" spans="2:5" x14ac:dyDescent="0.3">
      <c r="B218" s="40"/>
      <c r="E218" s="40"/>
    </row>
    <row r="219" spans="2:5" x14ac:dyDescent="0.3">
      <c r="B219" s="40"/>
      <c r="E219" s="40"/>
    </row>
    <row r="220" spans="2:5" x14ac:dyDescent="0.3">
      <c r="B220" s="40"/>
      <c r="E220" s="40"/>
    </row>
    <row r="221" spans="2:5" x14ac:dyDescent="0.3">
      <c r="B221" s="40"/>
      <c r="E221" s="40"/>
    </row>
    <row r="222" spans="2:5" x14ac:dyDescent="0.3">
      <c r="B222" s="40"/>
      <c r="E222" s="40"/>
    </row>
    <row r="223" spans="2:5" x14ac:dyDescent="0.3">
      <c r="B223" s="40"/>
      <c r="E223" s="40"/>
    </row>
    <row r="224" spans="2:5" x14ac:dyDescent="0.3">
      <c r="B224" s="40"/>
      <c r="E224" s="40"/>
    </row>
    <row r="225" spans="2:5" x14ac:dyDescent="0.3">
      <c r="B225" s="40"/>
      <c r="E225" s="40"/>
    </row>
    <row r="226" spans="2:5" x14ac:dyDescent="0.3">
      <c r="B226" s="40"/>
      <c r="E226" s="40"/>
    </row>
    <row r="227" spans="2:5" x14ac:dyDescent="0.3">
      <c r="B227" s="40"/>
      <c r="E227" s="40"/>
    </row>
    <row r="228" spans="2:5" x14ac:dyDescent="0.3">
      <c r="B228" s="40"/>
      <c r="E228" s="40"/>
    </row>
    <row r="229" spans="2:5" x14ac:dyDescent="0.3">
      <c r="B229" s="40"/>
      <c r="E229" s="4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zoomScaleNormal="100" workbookViewId="0">
      <selection activeCell="H22" sqref="H22"/>
    </sheetView>
  </sheetViews>
  <sheetFormatPr defaultColWidth="10.6328125" defaultRowHeight="14.5" x14ac:dyDescent="0.35"/>
  <cols>
    <col min="1" max="1" width="27.54296875" style="1" customWidth="1"/>
    <col min="2" max="2" width="12.54296875" style="1" customWidth="1"/>
    <col min="3" max="3" width="8.54296875" style="1" customWidth="1"/>
    <col min="4" max="7" width="8.7265625" style="1" customWidth="1"/>
    <col min="8" max="16384" width="10.6328125" style="1"/>
  </cols>
  <sheetData>
    <row r="1" spans="1:3" s="12" customFormat="1" ht="24.75" customHeight="1" x14ac:dyDescent="0.5">
      <c r="A1" s="12" t="s">
        <v>28</v>
      </c>
    </row>
    <row r="2" spans="1:3" x14ac:dyDescent="0.35">
      <c r="A2" s="9" t="s">
        <v>0</v>
      </c>
      <c r="B2" s="24">
        <f>365*B3</f>
        <v>36500</v>
      </c>
      <c r="C2" s="26"/>
    </row>
    <row r="3" spans="1:3" x14ac:dyDescent="0.35">
      <c r="A3" s="9" t="s">
        <v>21</v>
      </c>
      <c r="B3" s="24">
        <v>100</v>
      </c>
      <c r="C3" s="26"/>
    </row>
    <row r="4" spans="1:3" x14ac:dyDescent="0.35">
      <c r="A4" s="9" t="s">
        <v>22</v>
      </c>
      <c r="B4" s="24">
        <v>20</v>
      </c>
      <c r="C4" s="26"/>
    </row>
    <row r="5" spans="1:3" x14ac:dyDescent="0.35">
      <c r="A5" s="9" t="s">
        <v>1</v>
      </c>
      <c r="B5" s="24">
        <v>5</v>
      </c>
      <c r="C5" s="26"/>
    </row>
    <row r="6" spans="1:3" x14ac:dyDescent="0.35">
      <c r="A6" s="9" t="s">
        <v>2</v>
      </c>
      <c r="B6" s="24">
        <v>1000</v>
      </c>
      <c r="C6" s="26"/>
    </row>
    <row r="7" spans="1:3" x14ac:dyDescent="0.35">
      <c r="A7" s="9" t="s">
        <v>20</v>
      </c>
      <c r="B7" s="23">
        <v>0.2</v>
      </c>
      <c r="C7" s="27"/>
    </row>
    <row r="8" spans="1:3" ht="16.5" x14ac:dyDescent="0.45">
      <c r="A8" s="13" t="s">
        <v>10</v>
      </c>
      <c r="B8" s="25">
        <v>10</v>
      </c>
      <c r="C8" s="28"/>
    </row>
    <row r="9" spans="1:3" x14ac:dyDescent="0.35">
      <c r="B9" s="7"/>
      <c r="C9" s="7"/>
    </row>
    <row r="10" spans="1:3" x14ac:dyDescent="0.35">
      <c r="A10" s="20" t="s">
        <v>24</v>
      </c>
      <c r="B10" s="21">
        <v>2.362179279275697</v>
      </c>
    </row>
    <row r="11" spans="1:3" x14ac:dyDescent="0.35">
      <c r="A11" s="10" t="s">
        <v>7</v>
      </c>
      <c r="B11" s="11">
        <f>B10*B4*SQRT(B5)</f>
        <v>105.63986887003838</v>
      </c>
    </row>
    <row r="12" spans="1:3" x14ac:dyDescent="0.35">
      <c r="A12" s="10" t="s">
        <v>8</v>
      </c>
      <c r="B12" s="11">
        <f>B3*B5+B11</f>
        <v>605.63986887003841</v>
      </c>
    </row>
    <row r="13" spans="1:3" x14ac:dyDescent="0.35">
      <c r="A13" s="19" t="s">
        <v>3</v>
      </c>
      <c r="B13" s="29">
        <f>B7*(B6/2+B11)</f>
        <v>121.12797377400769</v>
      </c>
      <c r="C13" s="7"/>
    </row>
    <row r="14" spans="1:3" x14ac:dyDescent="0.35">
      <c r="A14" s="10" t="s">
        <v>29</v>
      </c>
      <c r="B14" s="36">
        <f>NORMDIST(B10,0,1,TRUE)</f>
        <v>0.99091607304147422</v>
      </c>
      <c r="C14" s="7"/>
    </row>
    <row r="15" spans="1:3" x14ac:dyDescent="0.35">
      <c r="A15" s="10" t="s">
        <v>18</v>
      </c>
      <c r="B15" s="36">
        <f>1-B14</f>
        <v>9.0839269585257787E-3</v>
      </c>
      <c r="C15" s="7"/>
    </row>
    <row r="16" spans="1:3" x14ac:dyDescent="0.35">
      <c r="A16" s="19" t="s">
        <v>4</v>
      </c>
      <c r="B16" s="29">
        <f>B8*B15*B2/B6</f>
        <v>3.3156333398619089</v>
      </c>
      <c r="C16" s="7"/>
    </row>
    <row r="17" spans="1:7" x14ac:dyDescent="0.35">
      <c r="A17" s="19" t="s">
        <v>5</v>
      </c>
      <c r="B17" s="29">
        <f>B16+B13</f>
        <v>124.44360711386959</v>
      </c>
      <c r="C17" s="7"/>
    </row>
    <row r="19" spans="1:7" s="17" customFormat="1" ht="43.5" x14ac:dyDescent="0.25">
      <c r="A19" s="15" t="s">
        <v>23</v>
      </c>
      <c r="B19" s="16" t="s">
        <v>17</v>
      </c>
      <c r="C19" s="16" t="s">
        <v>19</v>
      </c>
      <c r="D19" s="16" t="s">
        <v>16</v>
      </c>
      <c r="E19" s="18" t="s">
        <v>12</v>
      </c>
      <c r="F19" s="18" t="s">
        <v>14</v>
      </c>
      <c r="G19" s="18" t="s">
        <v>6</v>
      </c>
    </row>
    <row r="20" spans="1:7" x14ac:dyDescent="0.35">
      <c r="A20" s="4">
        <v>0.1</v>
      </c>
      <c r="B20" s="5">
        <f t="shared" ref="B20:B51" si="0">A20*$B$4*SQRT($B$5)</f>
        <v>4.4721359549995796</v>
      </c>
      <c r="C20" s="5">
        <f>$B$3*$B$5+B20</f>
        <v>504.4721359549996</v>
      </c>
      <c r="D20" s="6">
        <f>(1-NORMDIST(A20,0,1,TRUE))</f>
        <v>0.46017216272297101</v>
      </c>
      <c r="E20" s="5">
        <f t="shared" ref="E20:E51" si="1">(($B$6/2)+$B20)*$B$7</f>
        <v>100.89442719099992</v>
      </c>
      <c r="F20" s="5">
        <f t="shared" ref="F20:F51" si="2">($B$2/$B$6)*$B$8*$D20</f>
        <v>167.96283939388442</v>
      </c>
      <c r="G20" s="5">
        <f>SUM(E20:F20)</f>
        <v>268.85726658488431</v>
      </c>
    </row>
    <row r="21" spans="1:7" x14ac:dyDescent="0.35">
      <c r="A21" s="4">
        <v>0.2</v>
      </c>
      <c r="B21" s="5">
        <f t="shared" si="0"/>
        <v>8.9442719099991592</v>
      </c>
      <c r="C21" s="5">
        <f t="shared" ref="C21:C84" si="3">$B$3*$B$5+B21</f>
        <v>508.94427190999915</v>
      </c>
      <c r="D21" s="6">
        <f t="shared" ref="D21:D84" si="4">(1-NORMDIST(A21,0,1,TRUE))</f>
        <v>0.42074029056089701</v>
      </c>
      <c r="E21" s="5">
        <f t="shared" si="1"/>
        <v>101.78885438199984</v>
      </c>
      <c r="F21" s="5">
        <f t="shared" si="2"/>
        <v>153.57020605472741</v>
      </c>
      <c r="G21" s="5">
        <f t="shared" ref="G21:G84" si="5">SUM(E21:F21)</f>
        <v>255.35906043672725</v>
      </c>
    </row>
    <row r="22" spans="1:7" x14ac:dyDescent="0.35">
      <c r="A22" s="4">
        <v>0.3</v>
      </c>
      <c r="B22" s="5">
        <f t="shared" si="0"/>
        <v>13.416407864998739</v>
      </c>
      <c r="C22" s="5">
        <f t="shared" si="3"/>
        <v>513.41640786499875</v>
      </c>
      <c r="D22" s="6">
        <f t="shared" si="4"/>
        <v>0.38208857781104733</v>
      </c>
      <c r="E22" s="5">
        <f t="shared" si="1"/>
        <v>102.68328157299976</v>
      </c>
      <c r="F22" s="5">
        <f t="shared" si="2"/>
        <v>139.46233090103226</v>
      </c>
      <c r="G22" s="5">
        <f t="shared" si="5"/>
        <v>242.14561247403202</v>
      </c>
    </row>
    <row r="23" spans="1:7" x14ac:dyDescent="0.35">
      <c r="A23" s="4">
        <v>0.4</v>
      </c>
      <c r="B23" s="5">
        <f t="shared" si="0"/>
        <v>17.888543819998318</v>
      </c>
      <c r="C23" s="5">
        <f t="shared" si="3"/>
        <v>517.88854381999829</v>
      </c>
      <c r="D23" s="6">
        <f t="shared" si="4"/>
        <v>0.34457825838967571</v>
      </c>
      <c r="E23" s="5">
        <f t="shared" si="1"/>
        <v>103.57770876399967</v>
      </c>
      <c r="F23" s="5">
        <f t="shared" si="2"/>
        <v>125.77106431223163</v>
      </c>
      <c r="G23" s="5">
        <f t="shared" si="5"/>
        <v>229.34877307623128</v>
      </c>
    </row>
    <row r="24" spans="1:7" x14ac:dyDescent="0.35">
      <c r="A24" s="4">
        <v>0.5</v>
      </c>
      <c r="B24" s="5">
        <f t="shared" si="0"/>
        <v>22.360679774997898</v>
      </c>
      <c r="C24" s="5">
        <f t="shared" si="3"/>
        <v>522.36067977499795</v>
      </c>
      <c r="D24" s="6">
        <f t="shared" si="4"/>
        <v>0.30853753872598688</v>
      </c>
      <c r="E24" s="5">
        <f t="shared" si="1"/>
        <v>104.4721359549996</v>
      </c>
      <c r="F24" s="5">
        <f t="shared" si="2"/>
        <v>112.61620163498522</v>
      </c>
      <c r="G24" s="5">
        <f t="shared" si="5"/>
        <v>217.0883375899848</v>
      </c>
    </row>
    <row r="25" spans="1:7" x14ac:dyDescent="0.35">
      <c r="A25" s="4">
        <v>0.6</v>
      </c>
      <c r="B25" s="5">
        <f t="shared" si="0"/>
        <v>26.832815729997478</v>
      </c>
      <c r="C25" s="5">
        <f t="shared" si="3"/>
        <v>526.83281572999749</v>
      </c>
      <c r="D25" s="6">
        <f t="shared" si="4"/>
        <v>0.27425311775007355</v>
      </c>
      <c r="E25" s="5">
        <f t="shared" si="1"/>
        <v>105.36656314599951</v>
      </c>
      <c r="F25" s="5">
        <f t="shared" si="2"/>
        <v>100.10238797877685</v>
      </c>
      <c r="G25" s="5">
        <f t="shared" si="5"/>
        <v>205.46895112477637</v>
      </c>
    </row>
    <row r="26" spans="1:7" x14ac:dyDescent="0.35">
      <c r="A26" s="4">
        <v>0.7</v>
      </c>
      <c r="B26" s="5">
        <f t="shared" si="0"/>
        <v>31.304951684997057</v>
      </c>
      <c r="C26" s="5">
        <f t="shared" si="3"/>
        <v>531.30495168499704</v>
      </c>
      <c r="D26" s="6">
        <f t="shared" si="4"/>
        <v>0.24196365222307303</v>
      </c>
      <c r="E26" s="5">
        <f t="shared" si="1"/>
        <v>106.26099033699941</v>
      </c>
      <c r="F26" s="5">
        <f t="shared" si="2"/>
        <v>88.316733061421658</v>
      </c>
      <c r="G26" s="5">
        <f t="shared" si="5"/>
        <v>194.57772339842109</v>
      </c>
    </row>
    <row r="27" spans="1:7" x14ac:dyDescent="0.35">
      <c r="A27" s="4">
        <v>0.8</v>
      </c>
      <c r="B27" s="5">
        <f t="shared" si="0"/>
        <v>35.777087639996637</v>
      </c>
      <c r="C27" s="5">
        <f t="shared" si="3"/>
        <v>535.77708763999658</v>
      </c>
      <c r="D27" s="6">
        <f t="shared" si="4"/>
        <v>0.21185539858339664</v>
      </c>
      <c r="E27" s="5">
        <f t="shared" si="1"/>
        <v>107.15541752799932</v>
      </c>
      <c r="F27" s="5">
        <f t="shared" si="2"/>
        <v>77.327220482939779</v>
      </c>
      <c r="G27" s="5">
        <f t="shared" si="5"/>
        <v>184.4826380109391</v>
      </c>
    </row>
    <row r="28" spans="1:7" x14ac:dyDescent="0.35">
      <c r="A28" s="4">
        <v>0.9</v>
      </c>
      <c r="B28" s="5">
        <f t="shared" si="0"/>
        <v>40.249223594996216</v>
      </c>
      <c r="C28" s="5">
        <f t="shared" si="3"/>
        <v>540.24922359499624</v>
      </c>
      <c r="D28" s="6">
        <f t="shared" si="4"/>
        <v>0.18406012534675953</v>
      </c>
      <c r="E28" s="5">
        <f t="shared" si="1"/>
        <v>108.04984471899925</v>
      </c>
      <c r="F28" s="5">
        <f t="shared" si="2"/>
        <v>67.181945751567227</v>
      </c>
      <c r="G28" s="5">
        <f t="shared" si="5"/>
        <v>175.23179047056647</v>
      </c>
    </row>
    <row r="29" spans="1:7" x14ac:dyDescent="0.35">
      <c r="A29" s="4">
        <v>1</v>
      </c>
      <c r="B29" s="5">
        <f t="shared" si="0"/>
        <v>44.721359549995796</v>
      </c>
      <c r="C29" s="5">
        <f t="shared" si="3"/>
        <v>544.72135954999578</v>
      </c>
      <c r="D29" s="6">
        <f t="shared" si="4"/>
        <v>0.15865525393145696</v>
      </c>
      <c r="E29" s="5">
        <f t="shared" si="1"/>
        <v>108.94427190999916</v>
      </c>
      <c r="F29" s="5">
        <f t="shared" si="2"/>
        <v>57.909167684981789</v>
      </c>
      <c r="G29" s="5">
        <f t="shared" si="5"/>
        <v>166.85343959498096</v>
      </c>
    </row>
    <row r="30" spans="1:7" x14ac:dyDescent="0.35">
      <c r="A30" s="4">
        <v>1.1000000000000001</v>
      </c>
      <c r="B30" s="5">
        <f t="shared" si="0"/>
        <v>49.193495504995376</v>
      </c>
      <c r="C30" s="5">
        <f t="shared" si="3"/>
        <v>549.19349550499533</v>
      </c>
      <c r="D30" s="6">
        <f t="shared" si="4"/>
        <v>0.13566606094638267</v>
      </c>
      <c r="E30" s="5">
        <f t="shared" si="1"/>
        <v>109.83869910099907</v>
      </c>
      <c r="F30" s="5">
        <f t="shared" si="2"/>
        <v>49.518112245429677</v>
      </c>
      <c r="G30" s="5">
        <f t="shared" si="5"/>
        <v>159.35681134642874</v>
      </c>
    </row>
    <row r="31" spans="1:7" x14ac:dyDescent="0.35">
      <c r="A31" s="4">
        <v>1.2</v>
      </c>
      <c r="B31" s="5">
        <f t="shared" si="0"/>
        <v>53.665631459994955</v>
      </c>
      <c r="C31" s="5">
        <f t="shared" si="3"/>
        <v>553.66563145999498</v>
      </c>
      <c r="D31" s="6">
        <f t="shared" si="4"/>
        <v>0.11506967022170822</v>
      </c>
      <c r="E31" s="5">
        <f t="shared" si="1"/>
        <v>110.733126291999</v>
      </c>
      <c r="F31" s="5">
        <f t="shared" si="2"/>
        <v>42.000429630923499</v>
      </c>
      <c r="G31" s="5">
        <f t="shared" si="5"/>
        <v>152.73355592292251</v>
      </c>
    </row>
    <row r="32" spans="1:7" x14ac:dyDescent="0.35">
      <c r="A32" s="4">
        <v>1.3</v>
      </c>
      <c r="B32" s="5">
        <f t="shared" si="0"/>
        <v>58.137767414994535</v>
      </c>
      <c r="C32" s="5">
        <f t="shared" si="3"/>
        <v>558.13776741499453</v>
      </c>
      <c r="D32" s="6">
        <f t="shared" si="4"/>
        <v>9.6800484585610302E-2</v>
      </c>
      <c r="E32" s="5">
        <f t="shared" si="1"/>
        <v>111.62755348299891</v>
      </c>
      <c r="F32" s="5">
        <f t="shared" si="2"/>
        <v>35.332176873747763</v>
      </c>
      <c r="G32" s="5">
        <f t="shared" si="5"/>
        <v>146.95973035674666</v>
      </c>
    </row>
    <row r="33" spans="1:7" x14ac:dyDescent="0.35">
      <c r="A33" s="4">
        <v>1.4</v>
      </c>
      <c r="B33" s="5">
        <f t="shared" si="0"/>
        <v>62.609903369994115</v>
      </c>
      <c r="C33" s="5">
        <f t="shared" si="3"/>
        <v>562.60990336999407</v>
      </c>
      <c r="D33" s="6">
        <f t="shared" si="4"/>
        <v>8.0756659233771066E-2</v>
      </c>
      <c r="E33" s="5">
        <f t="shared" si="1"/>
        <v>112.52198067399883</v>
      </c>
      <c r="F33" s="5">
        <f t="shared" si="2"/>
        <v>29.476180620326438</v>
      </c>
      <c r="G33" s="5">
        <f t="shared" si="5"/>
        <v>141.99816129432526</v>
      </c>
    </row>
    <row r="34" spans="1:7" x14ac:dyDescent="0.35">
      <c r="A34" s="4">
        <v>1.5</v>
      </c>
      <c r="B34" s="5">
        <f t="shared" si="0"/>
        <v>67.082039324993701</v>
      </c>
      <c r="C34" s="5">
        <f t="shared" si="3"/>
        <v>567.08203932499373</v>
      </c>
      <c r="D34" s="6">
        <f t="shared" si="4"/>
        <v>6.6807201268858085E-2</v>
      </c>
      <c r="E34" s="5">
        <f t="shared" si="1"/>
        <v>113.41640786499875</v>
      </c>
      <c r="F34" s="5">
        <f t="shared" si="2"/>
        <v>24.3846284631332</v>
      </c>
      <c r="G34" s="5">
        <f t="shared" si="5"/>
        <v>137.80103632813194</v>
      </c>
    </row>
    <row r="35" spans="1:7" x14ac:dyDescent="0.35">
      <c r="A35" s="4">
        <v>1.6</v>
      </c>
      <c r="B35" s="5">
        <f t="shared" si="0"/>
        <v>71.554175279993274</v>
      </c>
      <c r="C35" s="5">
        <f t="shared" si="3"/>
        <v>571.55417527999327</v>
      </c>
      <c r="D35" s="6">
        <f t="shared" si="4"/>
        <v>5.4799291699557995E-2</v>
      </c>
      <c r="E35" s="5">
        <f t="shared" si="1"/>
        <v>114.31083505599867</v>
      </c>
      <c r="F35" s="5">
        <f t="shared" si="2"/>
        <v>20.001741470338668</v>
      </c>
      <c r="G35" s="5">
        <f t="shared" si="5"/>
        <v>134.31257652633732</v>
      </c>
    </row>
    <row r="36" spans="1:7" x14ac:dyDescent="0.35">
      <c r="A36" s="4">
        <v>1.7</v>
      </c>
      <c r="B36" s="5">
        <f t="shared" si="0"/>
        <v>76.026311234992846</v>
      </c>
      <c r="C36" s="5">
        <f t="shared" si="3"/>
        <v>576.02631123499282</v>
      </c>
      <c r="D36" s="6">
        <f t="shared" si="4"/>
        <v>4.4565462758543006E-2</v>
      </c>
      <c r="E36" s="5">
        <f t="shared" si="1"/>
        <v>115.20526224699857</v>
      </c>
      <c r="F36" s="5">
        <f t="shared" si="2"/>
        <v>16.266393906868196</v>
      </c>
      <c r="G36" s="5">
        <f t="shared" si="5"/>
        <v>131.47165615386677</v>
      </c>
    </row>
    <row r="37" spans="1:7" x14ac:dyDescent="0.35">
      <c r="A37" s="4">
        <v>1.8</v>
      </c>
      <c r="B37" s="5">
        <f t="shared" si="0"/>
        <v>80.498447189992433</v>
      </c>
      <c r="C37" s="5">
        <f t="shared" si="3"/>
        <v>580.49844718999248</v>
      </c>
      <c r="D37" s="6">
        <f t="shared" si="4"/>
        <v>3.5930319112925768E-2</v>
      </c>
      <c r="E37" s="5">
        <f t="shared" si="1"/>
        <v>116.09968943799851</v>
      </c>
      <c r="F37" s="5">
        <f t="shared" si="2"/>
        <v>13.114566476217906</v>
      </c>
      <c r="G37" s="5">
        <f t="shared" si="5"/>
        <v>129.21425591421641</v>
      </c>
    </row>
    <row r="38" spans="1:7" x14ac:dyDescent="0.35">
      <c r="A38" s="4">
        <v>1.9</v>
      </c>
      <c r="B38" s="5">
        <f t="shared" si="0"/>
        <v>84.97058314499202</v>
      </c>
      <c r="C38" s="5">
        <f t="shared" si="3"/>
        <v>584.97058314499202</v>
      </c>
      <c r="D38" s="6">
        <f t="shared" si="4"/>
        <v>2.8716559816001852E-2</v>
      </c>
      <c r="E38" s="5">
        <f t="shared" si="1"/>
        <v>116.99411662899841</v>
      </c>
      <c r="F38" s="5">
        <f t="shared" si="2"/>
        <v>10.481544332840675</v>
      </c>
      <c r="G38" s="5">
        <f t="shared" si="5"/>
        <v>127.47566096183908</v>
      </c>
    </row>
    <row r="39" spans="1:7" x14ac:dyDescent="0.35">
      <c r="A39" s="4">
        <v>2</v>
      </c>
      <c r="B39" s="5">
        <f t="shared" si="0"/>
        <v>89.442719099991592</v>
      </c>
      <c r="C39" s="5">
        <f t="shared" si="3"/>
        <v>589.44271909999156</v>
      </c>
      <c r="D39" s="6">
        <f t="shared" si="4"/>
        <v>2.2750131948179209E-2</v>
      </c>
      <c r="E39" s="5">
        <f t="shared" si="1"/>
        <v>117.88854381999832</v>
      </c>
      <c r="F39" s="5">
        <f t="shared" si="2"/>
        <v>8.3037981610854104</v>
      </c>
      <c r="G39" s="5">
        <f t="shared" si="5"/>
        <v>126.19234198108373</v>
      </c>
    </row>
    <row r="40" spans="1:7" x14ac:dyDescent="0.35">
      <c r="A40" s="4">
        <v>2.1</v>
      </c>
      <c r="B40" s="5">
        <f t="shared" si="0"/>
        <v>93.914855054991165</v>
      </c>
      <c r="C40" s="5">
        <f t="shared" si="3"/>
        <v>593.91485505499122</v>
      </c>
      <c r="D40" s="6">
        <f t="shared" si="4"/>
        <v>1.7864420562816563E-2</v>
      </c>
      <c r="E40" s="5">
        <f t="shared" si="1"/>
        <v>118.78297101099825</v>
      </c>
      <c r="F40" s="5">
        <f t="shared" si="2"/>
        <v>6.5205135054280454</v>
      </c>
      <c r="G40" s="5">
        <f t="shared" si="5"/>
        <v>125.30348451642629</v>
      </c>
    </row>
    <row r="41" spans="1:7" x14ac:dyDescent="0.35">
      <c r="A41" s="4">
        <v>2.2000000000000002</v>
      </c>
      <c r="B41" s="5">
        <f t="shared" si="0"/>
        <v>98.386991009990751</v>
      </c>
      <c r="C41" s="5">
        <f t="shared" si="3"/>
        <v>598.38699100999077</v>
      </c>
      <c r="D41" s="6">
        <f t="shared" si="4"/>
        <v>1.390344751349859E-2</v>
      </c>
      <c r="E41" s="5">
        <f t="shared" si="1"/>
        <v>119.67739820199816</v>
      </c>
      <c r="F41" s="5">
        <f t="shared" si="2"/>
        <v>5.0747583424269855</v>
      </c>
      <c r="G41" s="5">
        <f t="shared" si="5"/>
        <v>124.75215654442515</v>
      </c>
    </row>
    <row r="42" spans="1:7" x14ac:dyDescent="0.35">
      <c r="A42" s="30">
        <v>2.2999999999999998</v>
      </c>
      <c r="B42" s="2">
        <f t="shared" si="0"/>
        <v>102.85912696499034</v>
      </c>
      <c r="C42" s="2">
        <f t="shared" si="3"/>
        <v>602.85912696499031</v>
      </c>
      <c r="D42" s="31">
        <f t="shared" si="4"/>
        <v>1.0724110021675837E-2</v>
      </c>
      <c r="E42" s="2">
        <f t="shared" si="1"/>
        <v>120.57182539299806</v>
      </c>
      <c r="F42" s="2">
        <f t="shared" si="2"/>
        <v>3.9143001579116805</v>
      </c>
      <c r="G42" s="2">
        <f t="shared" si="5"/>
        <v>124.48612555090975</v>
      </c>
    </row>
    <row r="43" spans="1:7" x14ac:dyDescent="0.35">
      <c r="A43" s="30">
        <v>2.4</v>
      </c>
      <c r="B43" s="2">
        <f t="shared" si="0"/>
        <v>107.33126291998991</v>
      </c>
      <c r="C43" s="2">
        <f t="shared" si="3"/>
        <v>607.33126291998997</v>
      </c>
      <c r="D43" s="31">
        <f t="shared" si="4"/>
        <v>8.1975359245961554E-3</v>
      </c>
      <c r="E43" s="2">
        <f t="shared" si="1"/>
        <v>121.466252583998</v>
      </c>
      <c r="F43" s="2">
        <f t="shared" si="2"/>
        <v>2.9921006124775968</v>
      </c>
      <c r="G43" s="2">
        <f t="shared" si="5"/>
        <v>124.4583531964756</v>
      </c>
    </row>
    <row r="44" spans="1:7" x14ac:dyDescent="0.35">
      <c r="A44" s="4">
        <v>2.5</v>
      </c>
      <c r="B44" s="5">
        <f t="shared" si="0"/>
        <v>111.80339887498948</v>
      </c>
      <c r="C44" s="5">
        <f t="shared" si="3"/>
        <v>611.80339887498951</v>
      </c>
      <c r="D44" s="6">
        <f t="shared" si="4"/>
        <v>6.2096653257761592E-3</v>
      </c>
      <c r="E44" s="5">
        <f t="shared" si="1"/>
        <v>122.36067977499791</v>
      </c>
      <c r="F44" s="5">
        <f t="shared" si="2"/>
        <v>2.2665278439082979</v>
      </c>
      <c r="G44" s="5">
        <f t="shared" si="5"/>
        <v>124.6272076189062</v>
      </c>
    </row>
    <row r="45" spans="1:7" x14ac:dyDescent="0.35">
      <c r="A45" s="4">
        <v>2.6</v>
      </c>
      <c r="B45" s="5">
        <f t="shared" si="0"/>
        <v>116.27553482998907</v>
      </c>
      <c r="C45" s="5">
        <f t="shared" si="3"/>
        <v>616.27553482998906</v>
      </c>
      <c r="D45" s="6">
        <f t="shared" si="4"/>
        <v>4.661188023718732E-3</v>
      </c>
      <c r="E45" s="5">
        <f t="shared" si="1"/>
        <v>123.25510696599781</v>
      </c>
      <c r="F45" s="5">
        <f t="shared" si="2"/>
        <v>1.7013336286573373</v>
      </c>
      <c r="G45" s="5">
        <f t="shared" si="5"/>
        <v>124.95644059465515</v>
      </c>
    </row>
    <row r="46" spans="1:7" x14ac:dyDescent="0.35">
      <c r="A46" s="4">
        <v>2.7</v>
      </c>
      <c r="B46" s="5">
        <f t="shared" si="0"/>
        <v>120.74767078498866</v>
      </c>
      <c r="C46" s="5">
        <f t="shared" si="3"/>
        <v>620.74767078498871</v>
      </c>
      <c r="D46" s="6">
        <f t="shared" si="4"/>
        <v>3.4669738030406183E-3</v>
      </c>
      <c r="E46" s="5">
        <f t="shared" si="1"/>
        <v>124.14953415699775</v>
      </c>
      <c r="F46" s="5">
        <f t="shared" si="2"/>
        <v>1.2654454381098257</v>
      </c>
      <c r="G46" s="5">
        <f t="shared" si="5"/>
        <v>125.41497959510757</v>
      </c>
    </row>
    <row r="47" spans="1:7" x14ac:dyDescent="0.35">
      <c r="A47" s="4">
        <v>2.8</v>
      </c>
      <c r="B47" s="5">
        <f t="shared" si="0"/>
        <v>125.21980673998823</v>
      </c>
      <c r="C47" s="5">
        <f t="shared" si="3"/>
        <v>625.21980673998826</v>
      </c>
      <c r="D47" s="6">
        <f t="shared" si="4"/>
        <v>2.5551303304279793E-3</v>
      </c>
      <c r="E47" s="5">
        <f t="shared" si="1"/>
        <v>125.04396134799765</v>
      </c>
      <c r="F47" s="5">
        <f t="shared" si="2"/>
        <v>0.93262257060621245</v>
      </c>
      <c r="G47" s="5">
        <f t="shared" si="5"/>
        <v>125.97658391860386</v>
      </c>
    </row>
    <row r="48" spans="1:7" x14ac:dyDescent="0.35">
      <c r="A48" s="4">
        <v>2.9</v>
      </c>
      <c r="B48" s="5">
        <f t="shared" si="0"/>
        <v>129.6919426949878</v>
      </c>
      <c r="C48" s="5">
        <f t="shared" si="3"/>
        <v>629.6919426949878</v>
      </c>
      <c r="D48" s="6">
        <f t="shared" si="4"/>
        <v>1.8658133003840449E-3</v>
      </c>
      <c r="E48" s="5">
        <f t="shared" si="1"/>
        <v>125.93838853899757</v>
      </c>
      <c r="F48" s="5">
        <f t="shared" si="2"/>
        <v>0.68102185464017639</v>
      </c>
      <c r="G48" s="5">
        <f t="shared" si="5"/>
        <v>126.61941039363775</v>
      </c>
    </row>
    <row r="49" spans="1:7" x14ac:dyDescent="0.35">
      <c r="A49" s="4">
        <v>3</v>
      </c>
      <c r="B49" s="5">
        <f t="shared" si="0"/>
        <v>134.1640786499874</v>
      </c>
      <c r="C49" s="5">
        <f t="shared" si="3"/>
        <v>634.16407864998746</v>
      </c>
      <c r="D49" s="6">
        <f t="shared" si="4"/>
        <v>1.3498980316301035E-3</v>
      </c>
      <c r="E49" s="5">
        <f t="shared" si="1"/>
        <v>126.83281572999749</v>
      </c>
      <c r="F49" s="5">
        <f t="shared" si="2"/>
        <v>0.49271278154498777</v>
      </c>
      <c r="G49" s="5">
        <f t="shared" si="5"/>
        <v>127.32552851154247</v>
      </c>
    </row>
    <row r="50" spans="1:7" x14ac:dyDescent="0.35">
      <c r="A50" s="4">
        <v>3.1</v>
      </c>
      <c r="B50" s="5">
        <f t="shared" si="0"/>
        <v>138.63621460498698</v>
      </c>
      <c r="C50" s="5">
        <f t="shared" si="3"/>
        <v>638.636214604987</v>
      </c>
      <c r="D50" s="6">
        <f t="shared" si="4"/>
        <v>9.6760321321831544E-4</v>
      </c>
      <c r="E50" s="5">
        <f t="shared" si="1"/>
        <v>127.72724292099741</v>
      </c>
      <c r="F50" s="5">
        <f t="shared" si="2"/>
        <v>0.35317517282468514</v>
      </c>
      <c r="G50" s="5">
        <f t="shared" si="5"/>
        <v>128.08041809382209</v>
      </c>
    </row>
    <row r="51" spans="1:7" x14ac:dyDescent="0.35">
      <c r="A51" s="4">
        <v>3.2</v>
      </c>
      <c r="B51" s="5">
        <f t="shared" si="0"/>
        <v>143.10835055998655</v>
      </c>
      <c r="C51" s="5">
        <f t="shared" si="3"/>
        <v>643.10835055998655</v>
      </c>
      <c r="D51" s="6">
        <f t="shared" si="4"/>
        <v>6.8713793791586042E-4</v>
      </c>
      <c r="E51" s="5">
        <f t="shared" si="1"/>
        <v>128.6216701119973</v>
      </c>
      <c r="F51" s="5">
        <f t="shared" si="2"/>
        <v>0.25080534733928905</v>
      </c>
      <c r="G51" s="5">
        <f t="shared" si="5"/>
        <v>128.87247545933658</v>
      </c>
    </row>
    <row r="52" spans="1:7" x14ac:dyDescent="0.35">
      <c r="A52" s="4">
        <v>3.3</v>
      </c>
      <c r="B52" s="5">
        <f t="shared" ref="B52:B83" si="6">A52*$B$4*SQRT($B$5)</f>
        <v>147.58048651498612</v>
      </c>
      <c r="C52" s="5">
        <f t="shared" si="3"/>
        <v>647.58048651498609</v>
      </c>
      <c r="D52" s="6">
        <f t="shared" si="4"/>
        <v>4.8342414238378151E-4</v>
      </c>
      <c r="E52" s="5">
        <f t="shared" ref="E52:E83" si="7">(($B$6/2)+$B52)*$B$7</f>
        <v>129.51609730299722</v>
      </c>
      <c r="F52" s="5">
        <f t="shared" ref="F52:F83" si="8">($B$2/$B$6)*$B$8*$D52</f>
        <v>0.17644981197008025</v>
      </c>
      <c r="G52" s="5">
        <f t="shared" si="5"/>
        <v>129.69254711496731</v>
      </c>
    </row>
    <row r="53" spans="1:7" x14ac:dyDescent="0.35">
      <c r="A53" s="4">
        <v>3.4</v>
      </c>
      <c r="B53" s="5">
        <f t="shared" si="6"/>
        <v>152.05262246998569</v>
      </c>
      <c r="C53" s="5">
        <f t="shared" si="3"/>
        <v>652.05262246998564</v>
      </c>
      <c r="D53" s="6">
        <f t="shared" si="4"/>
        <v>3.3692926567685522E-4</v>
      </c>
      <c r="E53" s="5">
        <f t="shared" si="7"/>
        <v>130.41052449399714</v>
      </c>
      <c r="F53" s="5">
        <f t="shared" si="8"/>
        <v>0.12297918197205215</v>
      </c>
      <c r="G53" s="5">
        <f t="shared" si="5"/>
        <v>130.5335036759692</v>
      </c>
    </row>
    <row r="54" spans="1:7" x14ac:dyDescent="0.35">
      <c r="A54" s="4">
        <v>3.5</v>
      </c>
      <c r="B54" s="5">
        <f t="shared" si="6"/>
        <v>156.52475842498529</v>
      </c>
      <c r="C54" s="5">
        <f t="shared" si="3"/>
        <v>656.52475842498529</v>
      </c>
      <c r="D54" s="6">
        <f t="shared" si="4"/>
        <v>2.3262907903554009E-4</v>
      </c>
      <c r="E54" s="5">
        <f t="shared" si="7"/>
        <v>131.30495168499706</v>
      </c>
      <c r="F54" s="5">
        <f t="shared" si="8"/>
        <v>8.4909613847972132E-2</v>
      </c>
      <c r="G54" s="5">
        <f t="shared" si="5"/>
        <v>131.38986129884503</v>
      </c>
    </row>
    <row r="55" spans="1:7" x14ac:dyDescent="0.35">
      <c r="A55" s="4">
        <v>3.6</v>
      </c>
      <c r="B55" s="5">
        <f t="shared" si="6"/>
        <v>160.99689437998487</v>
      </c>
      <c r="C55" s="5">
        <f t="shared" si="3"/>
        <v>660.99689437998484</v>
      </c>
      <c r="D55" s="6">
        <f t="shared" si="4"/>
        <v>1.5910859015755285E-4</v>
      </c>
      <c r="E55" s="5">
        <f t="shared" si="7"/>
        <v>132.19937887599698</v>
      </c>
      <c r="F55" s="5">
        <f t="shared" si="8"/>
        <v>5.8074635407506792E-2</v>
      </c>
      <c r="G55" s="5">
        <f t="shared" si="5"/>
        <v>132.25745351140449</v>
      </c>
    </row>
    <row r="56" spans="1:7" x14ac:dyDescent="0.35">
      <c r="A56" s="4">
        <v>3.7</v>
      </c>
      <c r="B56" s="5">
        <f t="shared" si="6"/>
        <v>165.46903033498444</v>
      </c>
      <c r="C56" s="5">
        <f t="shared" si="3"/>
        <v>665.46903033498438</v>
      </c>
      <c r="D56" s="6">
        <f t="shared" si="4"/>
        <v>1.0779973347740945E-4</v>
      </c>
      <c r="E56" s="5">
        <f t="shared" si="7"/>
        <v>133.09380606699688</v>
      </c>
      <c r="F56" s="5">
        <f t="shared" si="8"/>
        <v>3.9346902719254451E-2</v>
      </c>
      <c r="G56" s="5">
        <f t="shared" si="5"/>
        <v>133.13315296971612</v>
      </c>
    </row>
    <row r="57" spans="1:7" x14ac:dyDescent="0.35">
      <c r="A57" s="4">
        <v>3.8</v>
      </c>
      <c r="B57" s="5">
        <f t="shared" si="6"/>
        <v>169.94116628998404</v>
      </c>
      <c r="C57" s="5">
        <f t="shared" si="3"/>
        <v>669.94116628998404</v>
      </c>
      <c r="D57" s="6">
        <f t="shared" si="4"/>
        <v>7.2348043925085648E-5</v>
      </c>
      <c r="E57" s="5">
        <f t="shared" si="7"/>
        <v>133.98823325799682</v>
      </c>
      <c r="F57" s="5">
        <f t="shared" si="8"/>
        <v>2.6407036032656261E-2</v>
      </c>
      <c r="G57" s="5">
        <f t="shared" si="5"/>
        <v>134.01464029402948</v>
      </c>
    </row>
    <row r="58" spans="1:7" x14ac:dyDescent="0.35">
      <c r="A58" s="4">
        <v>3.9</v>
      </c>
      <c r="B58" s="5">
        <f t="shared" si="6"/>
        <v>174.41330224498361</v>
      </c>
      <c r="C58" s="5">
        <f t="shared" si="3"/>
        <v>674.41330224498358</v>
      </c>
      <c r="D58" s="6">
        <f t="shared" si="4"/>
        <v>4.8096344017589665E-5</v>
      </c>
      <c r="E58" s="5">
        <f t="shared" si="7"/>
        <v>134.88266044899672</v>
      </c>
      <c r="F58" s="5">
        <f t="shared" si="8"/>
        <v>1.7555165566420228E-2</v>
      </c>
      <c r="G58" s="5">
        <f t="shared" si="5"/>
        <v>134.90021561456314</v>
      </c>
    </row>
    <row r="59" spans="1:7" x14ac:dyDescent="0.35">
      <c r="A59" s="4">
        <v>4</v>
      </c>
      <c r="B59" s="5">
        <f t="shared" si="6"/>
        <v>178.88543819998318</v>
      </c>
      <c r="C59" s="5">
        <f t="shared" si="3"/>
        <v>678.88543819998313</v>
      </c>
      <c r="D59" s="6">
        <f t="shared" si="4"/>
        <v>3.1671241833119979E-5</v>
      </c>
      <c r="E59" s="5">
        <f t="shared" si="7"/>
        <v>135.77708763999664</v>
      </c>
      <c r="F59" s="5">
        <f t="shared" si="8"/>
        <v>1.1560003269088792E-2</v>
      </c>
      <c r="G59" s="5">
        <f t="shared" si="5"/>
        <v>135.78864764326573</v>
      </c>
    </row>
    <row r="60" spans="1:7" x14ac:dyDescent="0.35">
      <c r="A60" s="4">
        <v>4.0999999999999996</v>
      </c>
      <c r="B60" s="5">
        <f t="shared" si="6"/>
        <v>183.35757415498276</v>
      </c>
      <c r="C60" s="5">
        <f t="shared" si="3"/>
        <v>683.35757415498279</v>
      </c>
      <c r="D60" s="6">
        <f t="shared" si="4"/>
        <v>2.0657506912491463E-5</v>
      </c>
      <c r="E60" s="5">
        <f t="shared" si="7"/>
        <v>136.67151483099656</v>
      </c>
      <c r="F60" s="5">
        <f t="shared" si="8"/>
        <v>7.5399900230593841E-3</v>
      </c>
      <c r="G60" s="5">
        <f t="shared" si="5"/>
        <v>136.67905482101961</v>
      </c>
    </row>
    <row r="61" spans="1:7" x14ac:dyDescent="0.35">
      <c r="A61" s="4">
        <v>4.2</v>
      </c>
      <c r="B61" s="5">
        <f t="shared" si="6"/>
        <v>187.82971010998233</v>
      </c>
      <c r="C61" s="5">
        <f t="shared" si="3"/>
        <v>687.82971010998233</v>
      </c>
      <c r="D61" s="6">
        <f t="shared" si="4"/>
        <v>1.3345749015902797E-5</v>
      </c>
      <c r="E61" s="5">
        <f t="shared" si="7"/>
        <v>137.56594202199648</v>
      </c>
      <c r="F61" s="5">
        <f t="shared" si="8"/>
        <v>4.8711983908045209E-3</v>
      </c>
      <c r="G61" s="5">
        <f t="shared" si="5"/>
        <v>137.57081322038729</v>
      </c>
    </row>
    <row r="62" spans="1:7" x14ac:dyDescent="0.35">
      <c r="A62" s="4">
        <v>4.3</v>
      </c>
      <c r="B62" s="5">
        <f t="shared" si="6"/>
        <v>192.30184606498193</v>
      </c>
      <c r="C62" s="5">
        <f t="shared" si="3"/>
        <v>692.30184606498187</v>
      </c>
      <c r="D62" s="6">
        <f t="shared" si="4"/>
        <v>8.5399054710055822E-6</v>
      </c>
      <c r="E62" s="5">
        <f t="shared" si="7"/>
        <v>138.46036921299637</v>
      </c>
      <c r="F62" s="5">
        <f t="shared" si="8"/>
        <v>3.1170654969170375E-3</v>
      </c>
      <c r="G62" s="5">
        <f t="shared" si="5"/>
        <v>138.46348627849329</v>
      </c>
    </row>
    <row r="63" spans="1:7" x14ac:dyDescent="0.35">
      <c r="A63" s="4">
        <v>4.4000000000000004</v>
      </c>
      <c r="B63" s="5">
        <f t="shared" si="6"/>
        <v>196.7739820199815</v>
      </c>
      <c r="C63" s="5">
        <f t="shared" si="3"/>
        <v>696.77398201998153</v>
      </c>
      <c r="D63" s="6">
        <f t="shared" si="4"/>
        <v>5.4125439077346016E-6</v>
      </c>
      <c r="E63" s="5">
        <f t="shared" si="7"/>
        <v>139.35479640399632</v>
      </c>
      <c r="F63" s="5">
        <f t="shared" si="8"/>
        <v>1.9755785263231296E-3</v>
      </c>
      <c r="G63" s="5">
        <f t="shared" si="5"/>
        <v>139.35677198252264</v>
      </c>
    </row>
    <row r="64" spans="1:7" x14ac:dyDescent="0.35">
      <c r="A64" s="4">
        <v>4.5</v>
      </c>
      <c r="B64" s="5">
        <f t="shared" si="6"/>
        <v>201.24611797498108</v>
      </c>
      <c r="C64" s="5">
        <f t="shared" si="3"/>
        <v>701.24611797498108</v>
      </c>
      <c r="D64" s="6">
        <f t="shared" si="4"/>
        <v>3.3976731247387093E-6</v>
      </c>
      <c r="E64" s="5">
        <f t="shared" si="7"/>
        <v>140.24922359499621</v>
      </c>
      <c r="F64" s="5">
        <f t="shared" si="8"/>
        <v>1.2401506905296289E-3</v>
      </c>
      <c r="G64" s="5">
        <f t="shared" si="5"/>
        <v>140.25046374568674</v>
      </c>
    </row>
    <row r="65" spans="1:7" x14ac:dyDescent="0.35">
      <c r="A65" s="4">
        <v>4.5999999999999996</v>
      </c>
      <c r="B65" s="5">
        <f t="shared" si="6"/>
        <v>205.71825392998068</v>
      </c>
      <c r="C65" s="5">
        <f t="shared" si="3"/>
        <v>705.71825392998062</v>
      </c>
      <c r="D65" s="6">
        <f t="shared" si="4"/>
        <v>2.1124547024964357E-6</v>
      </c>
      <c r="E65" s="5">
        <f t="shared" si="7"/>
        <v>141.14365078599613</v>
      </c>
      <c r="F65" s="5">
        <f t="shared" si="8"/>
        <v>7.7104596641119905E-4</v>
      </c>
      <c r="G65" s="5">
        <f t="shared" si="5"/>
        <v>141.14442183196255</v>
      </c>
    </row>
    <row r="66" spans="1:7" x14ac:dyDescent="0.35">
      <c r="A66" s="4">
        <v>4.7</v>
      </c>
      <c r="B66" s="5">
        <f t="shared" si="6"/>
        <v>210.19038988498025</v>
      </c>
      <c r="C66" s="5">
        <f t="shared" si="3"/>
        <v>710.19038988498028</v>
      </c>
      <c r="D66" s="6">
        <f t="shared" si="4"/>
        <v>1.3008074538634062E-6</v>
      </c>
      <c r="E66" s="5">
        <f t="shared" si="7"/>
        <v>142.03807797699605</v>
      </c>
      <c r="F66" s="5">
        <f t="shared" si="8"/>
        <v>4.7479472066014328E-4</v>
      </c>
      <c r="G66" s="5">
        <f t="shared" si="5"/>
        <v>142.03855277171672</v>
      </c>
    </row>
    <row r="67" spans="1:7" x14ac:dyDescent="0.35">
      <c r="A67" s="4">
        <v>4.8</v>
      </c>
      <c r="B67" s="5">
        <f t="shared" si="6"/>
        <v>214.66252583997982</v>
      </c>
      <c r="C67" s="5">
        <f t="shared" si="3"/>
        <v>714.66252583997982</v>
      </c>
      <c r="D67" s="6">
        <f t="shared" si="4"/>
        <v>7.9332815194899098E-7</v>
      </c>
      <c r="E67" s="5">
        <f t="shared" si="7"/>
        <v>142.93250516799597</v>
      </c>
      <c r="F67" s="5">
        <f t="shared" si="8"/>
        <v>2.8956477546138171E-4</v>
      </c>
      <c r="G67" s="5">
        <f t="shared" si="5"/>
        <v>142.93279473277144</v>
      </c>
    </row>
    <row r="68" spans="1:7" x14ac:dyDescent="0.35">
      <c r="A68" s="4">
        <v>4.9000000000000004</v>
      </c>
      <c r="B68" s="5">
        <f t="shared" si="6"/>
        <v>219.13466179497939</v>
      </c>
      <c r="C68" s="5">
        <f t="shared" si="3"/>
        <v>719.13466179497937</v>
      </c>
      <c r="D68" s="6">
        <f t="shared" si="4"/>
        <v>4.7918327661378157E-7</v>
      </c>
      <c r="E68" s="5">
        <f t="shared" si="7"/>
        <v>143.82693235899589</v>
      </c>
      <c r="F68" s="5">
        <f t="shared" si="8"/>
        <v>1.7490189596403027E-4</v>
      </c>
      <c r="G68" s="5">
        <f t="shared" si="5"/>
        <v>143.82710726089186</v>
      </c>
    </row>
    <row r="69" spans="1:7" x14ac:dyDescent="0.35">
      <c r="A69" s="4">
        <v>5</v>
      </c>
      <c r="B69" s="5">
        <f t="shared" si="6"/>
        <v>223.60679774997897</v>
      </c>
      <c r="C69" s="5">
        <f t="shared" si="3"/>
        <v>723.60679774997902</v>
      </c>
      <c r="D69" s="6">
        <f t="shared" si="4"/>
        <v>2.8665157192353519E-7</v>
      </c>
      <c r="E69" s="5">
        <f t="shared" si="7"/>
        <v>144.72135954999581</v>
      </c>
      <c r="F69" s="5">
        <f t="shared" si="8"/>
        <v>1.0462782375209034E-4</v>
      </c>
      <c r="G69" s="5">
        <f t="shared" si="5"/>
        <v>144.72146417781957</v>
      </c>
    </row>
    <row r="70" spans="1:7" x14ac:dyDescent="0.35">
      <c r="A70" s="4">
        <v>5.0999999999999996</v>
      </c>
      <c r="B70" s="5">
        <f t="shared" si="6"/>
        <v>228.07893370497857</v>
      </c>
      <c r="C70" s="5">
        <f t="shared" si="3"/>
        <v>728.07893370497857</v>
      </c>
      <c r="D70" s="6">
        <f t="shared" si="4"/>
        <v>1.698267406702314E-7</v>
      </c>
      <c r="E70" s="5">
        <f t="shared" si="7"/>
        <v>145.61578674099573</v>
      </c>
      <c r="F70" s="5">
        <f t="shared" si="8"/>
        <v>6.1986760344634462E-5</v>
      </c>
      <c r="G70" s="5">
        <f t="shared" si="5"/>
        <v>145.61584872775609</v>
      </c>
    </row>
    <row r="71" spans="1:7" x14ac:dyDescent="0.35">
      <c r="A71" s="4">
        <v>5.2</v>
      </c>
      <c r="B71" s="5">
        <f t="shared" si="6"/>
        <v>232.55106965997814</v>
      </c>
      <c r="C71" s="5">
        <f t="shared" si="3"/>
        <v>732.55106965997811</v>
      </c>
      <c r="D71" s="6">
        <f t="shared" si="4"/>
        <v>9.9644263173992442E-8</v>
      </c>
      <c r="E71" s="5">
        <f t="shared" si="7"/>
        <v>146.51021393199562</v>
      </c>
      <c r="F71" s="5">
        <f t="shared" si="8"/>
        <v>3.6370156058507241E-5</v>
      </c>
      <c r="G71" s="5">
        <f t="shared" si="5"/>
        <v>146.51025030215169</v>
      </c>
    </row>
    <row r="72" spans="1:7" x14ac:dyDescent="0.35">
      <c r="A72" s="4">
        <v>5.3</v>
      </c>
      <c r="B72" s="5">
        <f t="shared" si="6"/>
        <v>237.02320561497771</v>
      </c>
      <c r="C72" s="5">
        <f t="shared" si="3"/>
        <v>737.02320561497777</v>
      </c>
      <c r="D72" s="6">
        <f t="shared" si="4"/>
        <v>5.7901340388966105E-8</v>
      </c>
      <c r="E72" s="5">
        <f t="shared" si="7"/>
        <v>147.40464112299557</v>
      </c>
      <c r="F72" s="5">
        <f t="shared" si="8"/>
        <v>2.1133989241972628E-5</v>
      </c>
      <c r="G72" s="5">
        <f t="shared" si="5"/>
        <v>147.40466225698481</v>
      </c>
    </row>
    <row r="73" spans="1:7" x14ac:dyDescent="0.35">
      <c r="A73" s="4">
        <v>5.4</v>
      </c>
      <c r="B73" s="5">
        <f t="shared" si="6"/>
        <v>241.49534156997731</v>
      </c>
      <c r="C73" s="5">
        <f t="shared" si="3"/>
        <v>741.49534156997731</v>
      </c>
      <c r="D73" s="6">
        <f t="shared" si="4"/>
        <v>3.3320448511453549E-8</v>
      </c>
      <c r="E73" s="5">
        <f t="shared" si="7"/>
        <v>148.29906831399546</v>
      </c>
      <c r="F73" s="5">
        <f t="shared" si="8"/>
        <v>1.2161963706680545E-5</v>
      </c>
      <c r="G73" s="5">
        <f t="shared" si="5"/>
        <v>148.29908047595916</v>
      </c>
    </row>
    <row r="74" spans="1:7" x14ac:dyDescent="0.35">
      <c r="A74" s="4">
        <v>5.5</v>
      </c>
      <c r="B74" s="5">
        <f t="shared" si="6"/>
        <v>245.96747752497689</v>
      </c>
      <c r="C74" s="5">
        <f t="shared" si="3"/>
        <v>745.96747752497686</v>
      </c>
      <c r="D74" s="6">
        <f t="shared" si="4"/>
        <v>1.8989562478033406E-8</v>
      </c>
      <c r="E74" s="5">
        <f t="shared" si="7"/>
        <v>149.19349550499538</v>
      </c>
      <c r="F74" s="5">
        <f t="shared" si="8"/>
        <v>6.9311903044821932E-6</v>
      </c>
      <c r="G74" s="5">
        <f t="shared" si="5"/>
        <v>149.1935024361857</v>
      </c>
    </row>
    <row r="75" spans="1:7" x14ac:dyDescent="0.35">
      <c r="A75" s="4">
        <v>5.6</v>
      </c>
      <c r="B75" s="5">
        <f t="shared" si="6"/>
        <v>250.43961347997646</v>
      </c>
      <c r="C75" s="5">
        <f t="shared" si="3"/>
        <v>750.43961347997652</v>
      </c>
      <c r="D75" s="6">
        <f t="shared" si="4"/>
        <v>1.0717590259723409E-8</v>
      </c>
      <c r="E75" s="5">
        <f t="shared" si="7"/>
        <v>150.0879226959953</v>
      </c>
      <c r="F75" s="5">
        <f t="shared" si="8"/>
        <v>3.9119204447990441E-6</v>
      </c>
      <c r="G75" s="5">
        <f t="shared" si="5"/>
        <v>150.08792660791576</v>
      </c>
    </row>
    <row r="76" spans="1:7" x14ac:dyDescent="0.35">
      <c r="A76" s="4">
        <v>5.7</v>
      </c>
      <c r="B76" s="5">
        <f t="shared" si="6"/>
        <v>254.91174943497603</v>
      </c>
      <c r="C76" s="5">
        <f t="shared" si="3"/>
        <v>754.91174943497606</v>
      </c>
      <c r="D76" s="6">
        <f t="shared" si="4"/>
        <v>5.9903714211273495E-9</v>
      </c>
      <c r="E76" s="5">
        <f t="shared" si="7"/>
        <v>150.98234988699522</v>
      </c>
      <c r="F76" s="5">
        <f t="shared" si="8"/>
        <v>2.1864855687114826E-6</v>
      </c>
      <c r="G76" s="5">
        <f t="shared" si="5"/>
        <v>150.9823520734808</v>
      </c>
    </row>
    <row r="77" spans="1:7" x14ac:dyDescent="0.35">
      <c r="A77" s="4">
        <v>5.8</v>
      </c>
      <c r="B77" s="5">
        <f t="shared" si="6"/>
        <v>259.3838853899756</v>
      </c>
      <c r="C77" s="5">
        <f t="shared" si="3"/>
        <v>759.3838853899756</v>
      </c>
      <c r="D77" s="6">
        <f t="shared" si="4"/>
        <v>3.3157460110899706E-9</v>
      </c>
      <c r="E77" s="5">
        <f t="shared" si="7"/>
        <v>151.87677707799511</v>
      </c>
      <c r="F77" s="5">
        <f t="shared" si="8"/>
        <v>1.2102472940478393E-6</v>
      </c>
      <c r="G77" s="5">
        <f t="shared" si="5"/>
        <v>151.87677828824241</v>
      </c>
    </row>
    <row r="78" spans="1:7" x14ac:dyDescent="0.35">
      <c r="A78" s="4">
        <v>5.9</v>
      </c>
      <c r="B78" s="5">
        <f t="shared" si="6"/>
        <v>263.8560213449752</v>
      </c>
      <c r="C78" s="5">
        <f t="shared" si="3"/>
        <v>763.85602134497526</v>
      </c>
      <c r="D78" s="6">
        <f t="shared" si="4"/>
        <v>1.8175078109194942E-9</v>
      </c>
      <c r="E78" s="5">
        <f t="shared" si="7"/>
        <v>152.77120426899506</v>
      </c>
      <c r="F78" s="5">
        <f t="shared" si="8"/>
        <v>6.6339035098561538E-7</v>
      </c>
      <c r="G78" s="5">
        <f t="shared" si="5"/>
        <v>152.77120493238542</v>
      </c>
    </row>
    <row r="79" spans="1:7" x14ac:dyDescent="0.35">
      <c r="A79" s="4">
        <v>6</v>
      </c>
      <c r="B79" s="5">
        <f t="shared" si="6"/>
        <v>268.32815729997481</v>
      </c>
      <c r="C79" s="5">
        <f t="shared" si="3"/>
        <v>768.32815729997481</v>
      </c>
      <c r="D79" s="6">
        <f t="shared" si="4"/>
        <v>9.8658770042447941E-10</v>
      </c>
      <c r="E79" s="5">
        <f t="shared" si="7"/>
        <v>153.66563145999498</v>
      </c>
      <c r="F79" s="5">
        <f t="shared" si="8"/>
        <v>3.6010451065493498E-7</v>
      </c>
      <c r="G79" s="5">
        <f t="shared" si="5"/>
        <v>153.66563182009949</v>
      </c>
    </row>
    <row r="80" spans="1:7" x14ac:dyDescent="0.35">
      <c r="A80" s="4">
        <v>6.1</v>
      </c>
      <c r="B80" s="5">
        <f t="shared" si="6"/>
        <v>272.80029325497435</v>
      </c>
      <c r="C80" s="5">
        <f t="shared" si="3"/>
        <v>772.80029325497435</v>
      </c>
      <c r="D80" s="6">
        <f t="shared" si="4"/>
        <v>5.3034232561088857E-10</v>
      </c>
      <c r="E80" s="5">
        <f t="shared" si="7"/>
        <v>154.56005865099488</v>
      </c>
      <c r="F80" s="5">
        <f t="shared" si="8"/>
        <v>1.9357494884797433E-7</v>
      </c>
      <c r="G80" s="5">
        <f t="shared" si="5"/>
        <v>154.56005884456982</v>
      </c>
    </row>
    <row r="81" spans="1:7" x14ac:dyDescent="0.35">
      <c r="A81" s="4">
        <v>6.2</v>
      </c>
      <c r="B81" s="5">
        <f t="shared" si="6"/>
        <v>277.27242920997395</v>
      </c>
      <c r="C81" s="5">
        <f t="shared" si="3"/>
        <v>777.27242920997401</v>
      </c>
      <c r="D81" s="6">
        <f t="shared" si="4"/>
        <v>2.8231583737436949E-10</v>
      </c>
      <c r="E81" s="5">
        <f t="shared" si="7"/>
        <v>155.45448584199482</v>
      </c>
      <c r="F81" s="5">
        <f t="shared" si="8"/>
        <v>1.0304528064164487E-7</v>
      </c>
      <c r="G81" s="5">
        <f t="shared" si="5"/>
        <v>155.45448594504009</v>
      </c>
    </row>
    <row r="82" spans="1:7" x14ac:dyDescent="0.35">
      <c r="A82" s="4">
        <v>6.3</v>
      </c>
      <c r="B82" s="5">
        <f t="shared" si="6"/>
        <v>281.74456516497349</v>
      </c>
      <c r="C82" s="5">
        <f t="shared" si="3"/>
        <v>781.74456516497344</v>
      </c>
      <c r="D82" s="6">
        <f t="shared" si="4"/>
        <v>1.488228429380456E-10</v>
      </c>
      <c r="E82" s="5">
        <f t="shared" si="7"/>
        <v>156.34891303299469</v>
      </c>
      <c r="F82" s="5">
        <f t="shared" si="8"/>
        <v>5.4320337672386643E-8</v>
      </c>
      <c r="G82" s="5">
        <f t="shared" si="5"/>
        <v>156.34891308731503</v>
      </c>
    </row>
    <row r="83" spans="1:7" x14ac:dyDescent="0.35">
      <c r="A83" s="4">
        <v>6.4</v>
      </c>
      <c r="B83" s="5">
        <f t="shared" si="6"/>
        <v>286.2167011199731</v>
      </c>
      <c r="C83" s="5">
        <f t="shared" si="3"/>
        <v>786.2167011199731</v>
      </c>
      <c r="D83" s="6">
        <f t="shared" si="4"/>
        <v>7.7688522281960104E-11</v>
      </c>
      <c r="E83" s="5">
        <f t="shared" si="7"/>
        <v>157.24334022399464</v>
      </c>
      <c r="F83" s="5">
        <f t="shared" si="8"/>
        <v>2.8356310632915438E-8</v>
      </c>
      <c r="G83" s="5">
        <f t="shared" si="5"/>
        <v>157.24334025235095</v>
      </c>
    </row>
    <row r="84" spans="1:7" x14ac:dyDescent="0.35">
      <c r="A84" s="4">
        <v>6.5</v>
      </c>
      <c r="B84" s="5">
        <f t="shared" ref="B84:B99" si="9">A84*$B$4*SQRT($B$5)</f>
        <v>290.6888370749727</v>
      </c>
      <c r="C84" s="5">
        <f t="shared" si="3"/>
        <v>790.68883707497275</v>
      </c>
      <c r="D84" s="6">
        <f t="shared" si="4"/>
        <v>4.0159986447463325E-11</v>
      </c>
      <c r="E84" s="5">
        <f t="shared" ref="E84:E99" si="10">(($B$6/2)+$B84)*$B$7</f>
        <v>158.13776741499456</v>
      </c>
      <c r="F84" s="5">
        <f t="shared" ref="F84:F99" si="11">($B$2/$B$6)*$B$8*$D84</f>
        <v>1.4658395053324114E-8</v>
      </c>
      <c r="G84" s="5">
        <f t="shared" si="5"/>
        <v>158.13776742965294</v>
      </c>
    </row>
    <row r="85" spans="1:7" x14ac:dyDescent="0.35">
      <c r="A85" s="4">
        <v>6.6</v>
      </c>
      <c r="B85" s="5">
        <f t="shared" si="9"/>
        <v>295.16097302997224</v>
      </c>
      <c r="C85" s="5">
        <f t="shared" ref="C85:C99" si="12">$B$3*$B$5+B85</f>
        <v>795.16097302997218</v>
      </c>
      <c r="D85" s="6">
        <f t="shared" ref="D85:D99" si="13">(1-NORMDIST(A85,0,1,TRUE))</f>
        <v>2.0557888724681561E-11</v>
      </c>
      <c r="E85" s="5">
        <f t="shared" si="10"/>
        <v>159.03219460599445</v>
      </c>
      <c r="F85" s="5">
        <f t="shared" si="11"/>
        <v>7.5036293845087698E-9</v>
      </c>
      <c r="G85" s="5">
        <f t="shared" ref="G85:G99" si="14">SUM(E85:F85)</f>
        <v>159.03219461349806</v>
      </c>
    </row>
    <row r="86" spans="1:7" x14ac:dyDescent="0.35">
      <c r="A86" s="4">
        <v>6.7</v>
      </c>
      <c r="B86" s="5">
        <f t="shared" si="9"/>
        <v>299.63310898497184</v>
      </c>
      <c r="C86" s="5">
        <f t="shared" si="12"/>
        <v>799.63310898497184</v>
      </c>
      <c r="D86" s="6">
        <f t="shared" si="13"/>
        <v>1.0420997398341569E-11</v>
      </c>
      <c r="E86" s="5">
        <f t="shared" si="10"/>
        <v>159.92662179699437</v>
      </c>
      <c r="F86" s="5">
        <f t="shared" si="11"/>
        <v>3.8036640503946728E-9</v>
      </c>
      <c r="G86" s="5">
        <f t="shared" si="14"/>
        <v>159.92662180079805</v>
      </c>
    </row>
    <row r="87" spans="1:7" x14ac:dyDescent="0.35">
      <c r="A87" s="4">
        <v>6.8</v>
      </c>
      <c r="B87" s="5">
        <f t="shared" si="9"/>
        <v>304.10524493997139</v>
      </c>
      <c r="C87" s="5">
        <f t="shared" si="12"/>
        <v>804.10524493997139</v>
      </c>
      <c r="D87" s="6">
        <f t="shared" si="13"/>
        <v>5.2309268028238876E-12</v>
      </c>
      <c r="E87" s="5">
        <f t="shared" si="10"/>
        <v>160.82104898799429</v>
      </c>
      <c r="F87" s="5">
        <f t="shared" si="11"/>
        <v>1.909288283030719E-9</v>
      </c>
      <c r="G87" s="5">
        <f t="shared" si="14"/>
        <v>160.82104898990357</v>
      </c>
    </row>
    <row r="88" spans="1:7" x14ac:dyDescent="0.35">
      <c r="A88" s="4">
        <v>6.9</v>
      </c>
      <c r="B88" s="5">
        <f t="shared" si="9"/>
        <v>308.57738089497099</v>
      </c>
      <c r="C88" s="5">
        <f t="shared" si="12"/>
        <v>808.57738089497093</v>
      </c>
      <c r="D88" s="6">
        <f t="shared" si="13"/>
        <v>2.6001423236721166E-12</v>
      </c>
      <c r="E88" s="5">
        <f t="shared" si="10"/>
        <v>161.71547617899421</v>
      </c>
      <c r="F88" s="5">
        <f t="shared" si="11"/>
        <v>9.4905194814032257E-10</v>
      </c>
      <c r="G88" s="5">
        <f t="shared" si="14"/>
        <v>161.71547617994327</v>
      </c>
    </row>
    <row r="89" spans="1:7" x14ac:dyDescent="0.35">
      <c r="A89" s="4">
        <v>7</v>
      </c>
      <c r="B89" s="5">
        <f t="shared" si="9"/>
        <v>313.04951684997059</v>
      </c>
      <c r="C89" s="5">
        <f t="shared" si="12"/>
        <v>813.04951684997059</v>
      </c>
      <c r="D89" s="6">
        <f t="shared" si="13"/>
        <v>1.2798651027878805E-12</v>
      </c>
      <c r="E89" s="5">
        <f t="shared" si="10"/>
        <v>162.60990336999413</v>
      </c>
      <c r="F89" s="5">
        <f t="shared" si="11"/>
        <v>4.6715076251757637E-10</v>
      </c>
      <c r="G89" s="5">
        <f t="shared" si="14"/>
        <v>162.60990337046127</v>
      </c>
    </row>
    <row r="90" spans="1:7" x14ac:dyDescent="0.35">
      <c r="A90" s="4">
        <v>7.1</v>
      </c>
      <c r="B90" s="5">
        <f t="shared" si="9"/>
        <v>317.52165280497013</v>
      </c>
      <c r="C90" s="5">
        <f t="shared" si="12"/>
        <v>817.52165280497013</v>
      </c>
      <c r="D90" s="6">
        <f t="shared" si="13"/>
        <v>6.2383431753687546E-13</v>
      </c>
      <c r="E90" s="5">
        <f t="shared" si="10"/>
        <v>163.50433056099405</v>
      </c>
      <c r="F90" s="5">
        <f t="shared" si="11"/>
        <v>2.2769952590095954E-10</v>
      </c>
      <c r="G90" s="5">
        <f t="shared" si="14"/>
        <v>163.50433056122174</v>
      </c>
    </row>
    <row r="91" spans="1:7" x14ac:dyDescent="0.35">
      <c r="A91" s="4">
        <v>7.2</v>
      </c>
      <c r="B91" s="5">
        <f t="shared" si="9"/>
        <v>321.99378875996973</v>
      </c>
      <c r="C91" s="5">
        <f t="shared" si="12"/>
        <v>821.99378875996968</v>
      </c>
      <c r="D91" s="6">
        <f t="shared" si="13"/>
        <v>3.0109248427834245E-13</v>
      </c>
      <c r="E91" s="5">
        <f t="shared" si="10"/>
        <v>164.39875775199394</v>
      </c>
      <c r="F91" s="5">
        <f t="shared" si="11"/>
        <v>1.09898756761595E-10</v>
      </c>
      <c r="G91" s="5">
        <f t="shared" si="14"/>
        <v>164.39875775210385</v>
      </c>
    </row>
    <row r="92" spans="1:7" x14ac:dyDescent="0.35">
      <c r="A92" s="4">
        <v>7.3</v>
      </c>
      <c r="B92" s="5">
        <f t="shared" si="9"/>
        <v>326.46592471496933</v>
      </c>
      <c r="C92" s="5">
        <f t="shared" si="12"/>
        <v>826.46592471496933</v>
      </c>
      <c r="D92" s="6">
        <f t="shared" si="13"/>
        <v>1.4388490399142029E-13</v>
      </c>
      <c r="E92" s="5">
        <f t="shared" si="10"/>
        <v>165.29318494299389</v>
      </c>
      <c r="F92" s="5">
        <f t="shared" si="11"/>
        <v>5.2517989956868405E-11</v>
      </c>
      <c r="G92" s="5">
        <f t="shared" si="14"/>
        <v>165.29318494304641</v>
      </c>
    </row>
    <row r="93" spans="1:7" x14ac:dyDescent="0.35">
      <c r="A93" s="4">
        <v>7.4</v>
      </c>
      <c r="B93" s="5">
        <f t="shared" si="9"/>
        <v>330.93806066996888</v>
      </c>
      <c r="C93" s="5">
        <f t="shared" si="12"/>
        <v>830.93806066996888</v>
      </c>
      <c r="D93" s="6">
        <f t="shared" si="13"/>
        <v>6.8056671409522096E-14</v>
      </c>
      <c r="E93" s="5">
        <f t="shared" si="10"/>
        <v>166.18761213399378</v>
      </c>
      <c r="F93" s="5">
        <f t="shared" si="11"/>
        <v>2.4840685064475565E-11</v>
      </c>
      <c r="G93" s="5">
        <f t="shared" si="14"/>
        <v>166.18761213401862</v>
      </c>
    </row>
    <row r="94" spans="1:7" x14ac:dyDescent="0.35">
      <c r="A94" s="4">
        <v>7.5</v>
      </c>
      <c r="B94" s="5">
        <f t="shared" si="9"/>
        <v>335.41019662496848</v>
      </c>
      <c r="C94" s="5">
        <f t="shared" si="12"/>
        <v>835.41019662496842</v>
      </c>
      <c r="D94" s="6">
        <f t="shared" si="13"/>
        <v>3.1863400806741993E-14</v>
      </c>
      <c r="E94" s="5">
        <f t="shared" si="10"/>
        <v>167.0820393249937</v>
      </c>
      <c r="F94" s="5">
        <f t="shared" si="11"/>
        <v>1.1630141294460827E-11</v>
      </c>
      <c r="G94" s="5">
        <f t="shared" si="14"/>
        <v>167.08203932500533</v>
      </c>
    </row>
    <row r="95" spans="1:7" x14ac:dyDescent="0.35">
      <c r="A95" s="4">
        <v>7.6</v>
      </c>
      <c r="B95" s="5">
        <f t="shared" si="9"/>
        <v>339.88233257996808</v>
      </c>
      <c r="C95" s="5">
        <f t="shared" si="12"/>
        <v>839.88233257996808</v>
      </c>
      <c r="D95" s="6">
        <f t="shared" si="13"/>
        <v>1.4765966227514582E-14</v>
      </c>
      <c r="E95" s="5">
        <f t="shared" si="10"/>
        <v>167.97646651599362</v>
      </c>
      <c r="F95" s="5">
        <f t="shared" si="11"/>
        <v>5.3895776730428224E-12</v>
      </c>
      <c r="G95" s="5">
        <f t="shared" si="14"/>
        <v>167.97646651599902</v>
      </c>
    </row>
    <row r="96" spans="1:7" x14ac:dyDescent="0.35">
      <c r="A96" s="4">
        <v>7.7</v>
      </c>
      <c r="B96" s="5">
        <f t="shared" si="9"/>
        <v>344.35446853496762</v>
      </c>
      <c r="C96" s="5">
        <f t="shared" si="12"/>
        <v>844.35446853496762</v>
      </c>
      <c r="D96" s="6">
        <f t="shared" si="13"/>
        <v>6.7723604502134549E-15</v>
      </c>
      <c r="E96" s="5">
        <f t="shared" si="10"/>
        <v>168.87089370699354</v>
      </c>
      <c r="F96" s="5">
        <f t="shared" si="11"/>
        <v>2.471911564327911E-12</v>
      </c>
      <c r="G96" s="5">
        <f t="shared" si="14"/>
        <v>168.87089370699601</v>
      </c>
    </row>
    <row r="97" spans="1:7" x14ac:dyDescent="0.35">
      <c r="A97" s="4">
        <v>7.8</v>
      </c>
      <c r="B97" s="5">
        <f t="shared" si="9"/>
        <v>348.82660448996722</v>
      </c>
      <c r="C97" s="5">
        <f t="shared" si="12"/>
        <v>848.82660448996717</v>
      </c>
      <c r="D97" s="6">
        <f t="shared" si="13"/>
        <v>3.1086244689504383E-15</v>
      </c>
      <c r="E97" s="5">
        <f t="shared" si="10"/>
        <v>169.76532089799343</v>
      </c>
      <c r="F97" s="5">
        <f t="shared" si="11"/>
        <v>1.13464793116691E-12</v>
      </c>
      <c r="G97" s="5">
        <f t="shared" si="14"/>
        <v>169.76532089799457</v>
      </c>
    </row>
    <row r="98" spans="1:7" x14ac:dyDescent="0.35">
      <c r="A98" s="4">
        <v>7.9</v>
      </c>
      <c r="B98" s="5">
        <f t="shared" si="9"/>
        <v>353.29874044496677</v>
      </c>
      <c r="C98" s="5">
        <f t="shared" si="12"/>
        <v>853.29874044496682</v>
      </c>
      <c r="D98" s="6">
        <f t="shared" si="13"/>
        <v>1.4432899320127035E-15</v>
      </c>
      <c r="E98" s="5">
        <f t="shared" si="10"/>
        <v>170.65974808899338</v>
      </c>
      <c r="F98" s="5">
        <f t="shared" si="11"/>
        <v>5.2680082518463678E-13</v>
      </c>
      <c r="G98" s="5">
        <f t="shared" si="14"/>
        <v>170.65974808899392</v>
      </c>
    </row>
    <row r="99" spans="1:7" x14ac:dyDescent="0.35">
      <c r="A99" s="4">
        <v>8</v>
      </c>
      <c r="B99" s="5">
        <f t="shared" si="9"/>
        <v>357.77087639996637</v>
      </c>
      <c r="C99" s="5">
        <f t="shared" si="12"/>
        <v>857.77087639996637</v>
      </c>
      <c r="D99" s="6">
        <f t="shared" si="13"/>
        <v>6.6613381477509392E-16</v>
      </c>
      <c r="E99" s="5">
        <f t="shared" si="10"/>
        <v>171.55417527999327</v>
      </c>
      <c r="F99" s="5">
        <f t="shared" si="11"/>
        <v>2.4313884239290928E-13</v>
      </c>
      <c r="G99" s="5">
        <f t="shared" si="14"/>
        <v>171.55417527999353</v>
      </c>
    </row>
    <row r="100" spans="1:7" x14ac:dyDescent="0.35">
      <c r="A100" s="7"/>
      <c r="B100" s="8"/>
      <c r="C100" s="8"/>
    </row>
  </sheetData>
  <phoneticPr fontId="0" type="noConversion"/>
  <pageMargins left="0.78740157499999996" right="0.78740157499999996" top="0.984251969" bottom="0.984251969" header="0.4921259845" footer="0.4921259845"/>
  <pageSetup orientation="portrait" horizontalDpi="4294967292" verticalDpi="4294967292"/>
  <headerFooter alignWithMargins="0"/>
  <drawing r:id="rId1"/>
  <legacyDrawing r:id="rId2"/>
  <oleObjects>
    <mc:AlternateContent xmlns:mc="http://schemas.openxmlformats.org/markup-compatibility/2006">
      <mc:Choice Requires="x14">
        <oleObject shapeId="1025" r:id="rId3">
          <objectPr defaultSize="0" autoPict="0" r:id="rId4">
            <anchor moveWithCells="1">
              <from>
                <xdr:col>8</xdr:col>
                <xdr:colOff>25400</xdr:colOff>
                <xdr:row>17</xdr:row>
                <xdr:rowOff>107950</xdr:rowOff>
              </from>
              <to>
                <xdr:col>10</xdr:col>
                <xdr:colOff>209550</xdr:colOff>
                <xdr:row>19</xdr:row>
                <xdr:rowOff>44450</xdr:rowOff>
              </to>
            </anchor>
          </objectPr>
        </oleObject>
      </mc:Choice>
      <mc:Fallback>
        <oleObject shapeId="1025" r:id="rId3"/>
      </mc:Fallback>
    </mc:AlternateContent>
    <mc:AlternateContent xmlns:mc="http://schemas.openxmlformats.org/markup-compatibility/2006">
      <mc:Choice Requires="x14">
        <oleObject shapeId="1026" r:id="rId5">
          <objectPr defaultSize="0" autoPict="0" r:id="rId6">
            <anchor moveWithCells="1">
              <from>
                <xdr:col>5</xdr:col>
                <xdr:colOff>101600</xdr:colOff>
                <xdr:row>1</xdr:row>
                <xdr:rowOff>127000</xdr:rowOff>
              </from>
              <to>
                <xdr:col>9</xdr:col>
                <xdr:colOff>501650</xdr:colOff>
                <xdr:row>5</xdr:row>
                <xdr:rowOff>120650</xdr:rowOff>
              </to>
            </anchor>
          </objectPr>
        </oleObject>
      </mc:Choice>
      <mc:Fallback>
        <oleObject shapeId="1026" r:id="rId5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zoomScaleNormal="100" workbookViewId="0">
      <selection activeCell="D12" sqref="D12"/>
    </sheetView>
  </sheetViews>
  <sheetFormatPr defaultColWidth="10.6328125" defaultRowHeight="14.5" x14ac:dyDescent="0.35"/>
  <cols>
    <col min="1" max="1" width="27.54296875" style="1" customWidth="1"/>
    <col min="2" max="2" width="12.54296875" style="1" customWidth="1"/>
    <col min="3" max="5" width="4.54296875" style="1" customWidth="1"/>
    <col min="6" max="6" width="8.90625" style="1" customWidth="1"/>
    <col min="7" max="7" width="7.81640625" style="1" bestFit="1" customWidth="1"/>
    <col min="8" max="10" width="8.1796875" style="1" customWidth="1"/>
    <col min="11" max="16384" width="10.6328125" style="1"/>
  </cols>
  <sheetData>
    <row r="1" spans="1:2" s="12" customFormat="1" ht="24.75" customHeight="1" x14ac:dyDescent="0.5">
      <c r="A1" s="12" t="s">
        <v>9</v>
      </c>
    </row>
    <row r="2" spans="1:2" x14ac:dyDescent="0.35">
      <c r="A2" s="9" t="s">
        <v>0</v>
      </c>
      <c r="B2" s="24">
        <f>365*B3</f>
        <v>36500</v>
      </c>
    </row>
    <row r="3" spans="1:2" x14ac:dyDescent="0.35">
      <c r="A3" s="9" t="s">
        <v>21</v>
      </c>
      <c r="B3" s="24">
        <v>100</v>
      </c>
    </row>
    <row r="4" spans="1:2" x14ac:dyDescent="0.35">
      <c r="A4" s="9" t="s">
        <v>22</v>
      </c>
      <c r="B4" s="24">
        <v>20</v>
      </c>
    </row>
    <row r="5" spans="1:2" x14ac:dyDescent="0.35">
      <c r="A5" s="9" t="s">
        <v>1</v>
      </c>
      <c r="B5" s="24">
        <v>5</v>
      </c>
    </row>
    <row r="6" spans="1:2" x14ac:dyDescent="0.35">
      <c r="A6" s="9" t="s">
        <v>2</v>
      </c>
      <c r="B6" s="24">
        <v>1000</v>
      </c>
    </row>
    <row r="7" spans="1:2" x14ac:dyDescent="0.35">
      <c r="A7" s="9" t="s">
        <v>20</v>
      </c>
      <c r="B7" s="23">
        <v>0.2</v>
      </c>
    </row>
    <row r="8" spans="1:2" ht="16.5" x14ac:dyDescent="0.45">
      <c r="A8" s="13" t="s">
        <v>11</v>
      </c>
      <c r="B8" s="25">
        <v>0.75</v>
      </c>
    </row>
    <row r="9" spans="1:2" x14ac:dyDescent="0.35">
      <c r="B9" s="7"/>
    </row>
    <row r="10" spans="1:2" x14ac:dyDescent="0.35">
      <c r="A10" s="20" t="s">
        <v>24</v>
      </c>
      <c r="B10" s="21">
        <v>2.4418589100010335</v>
      </c>
    </row>
    <row r="11" spans="1:2" x14ac:dyDescent="0.35">
      <c r="A11" s="10" t="s">
        <v>7</v>
      </c>
      <c r="B11" s="11">
        <f>B10*B4*SQRT(B5)</f>
        <v>109.20325028451705</v>
      </c>
    </row>
    <row r="12" spans="1:2" x14ac:dyDescent="0.35">
      <c r="A12" s="10" t="s">
        <v>8</v>
      </c>
      <c r="B12" s="11">
        <f>B11+B3*B5</f>
        <v>609.20325028451703</v>
      </c>
    </row>
    <row r="13" spans="1:2" x14ac:dyDescent="0.35">
      <c r="A13" s="19" t="s">
        <v>3</v>
      </c>
      <c r="B13" s="29">
        <f>B7*(B6/2+B11)</f>
        <v>121.84065005690341</v>
      </c>
    </row>
    <row r="14" spans="1:2" x14ac:dyDescent="0.35">
      <c r="A14" s="34" t="s">
        <v>25</v>
      </c>
      <c r="B14" s="35">
        <f>NORMDIST(B10,0,1,FALSE)</f>
        <v>2.0236325421214316E-2</v>
      </c>
    </row>
    <row r="15" spans="1:2" x14ac:dyDescent="0.35">
      <c r="A15" s="34" t="s">
        <v>26</v>
      </c>
      <c r="B15" s="35">
        <f>NORMDIST(B10,0,1,TRUE)</f>
        <v>0.99269407203656901</v>
      </c>
    </row>
    <row r="16" spans="1:2" x14ac:dyDescent="0.35">
      <c r="A16" s="34" t="s">
        <v>27</v>
      </c>
      <c r="B16" s="35">
        <f>B14-B10*(1-B15)</f>
        <v>2.3962801278846445E-3</v>
      </c>
    </row>
    <row r="17" spans="1:9" x14ac:dyDescent="0.35">
      <c r="A17" s="10" t="s">
        <v>13</v>
      </c>
      <c r="B17" s="22">
        <f>B16*B4*SQRT(B5)</f>
        <v>0.1071649051816391</v>
      </c>
    </row>
    <row r="18" spans="1:9" x14ac:dyDescent="0.35">
      <c r="A18" s="19" t="s">
        <v>4</v>
      </c>
      <c r="B18" s="29">
        <f>B17*B8*B2/B6</f>
        <v>2.93363927934737</v>
      </c>
    </row>
    <row r="19" spans="1:9" x14ac:dyDescent="0.35">
      <c r="A19" s="19" t="s">
        <v>5</v>
      </c>
      <c r="B19" s="29">
        <f>B13+B18</f>
        <v>124.77428933625079</v>
      </c>
    </row>
    <row r="21" spans="1:9" s="17" customFormat="1" ht="43.5" x14ac:dyDescent="0.25">
      <c r="A21" s="15" t="s">
        <v>23</v>
      </c>
      <c r="B21" s="16" t="s">
        <v>15</v>
      </c>
      <c r="C21" s="16" t="s">
        <v>25</v>
      </c>
      <c r="D21" s="16" t="s">
        <v>26</v>
      </c>
      <c r="E21" s="16" t="s">
        <v>27</v>
      </c>
      <c r="F21" s="16" t="s">
        <v>13</v>
      </c>
      <c r="G21" s="18" t="s">
        <v>12</v>
      </c>
      <c r="H21" s="18" t="s">
        <v>14</v>
      </c>
      <c r="I21" s="18" t="s">
        <v>6</v>
      </c>
    </row>
    <row r="22" spans="1:9" x14ac:dyDescent="0.35">
      <c r="A22" s="4">
        <v>0.1</v>
      </c>
      <c r="B22" s="5">
        <f t="shared" ref="B22:B53" si="0">A22*$B$4*SQRT($B$5)</f>
        <v>4.4721359549995796</v>
      </c>
      <c r="C22" s="14">
        <f t="shared" ref="C22:C53" si="1">NORMDIST(A22,0,1,FALSE)</f>
        <v>0.39695254747701181</v>
      </c>
      <c r="D22" s="14">
        <f t="shared" ref="D22:D53" si="2">NORMDIST(A22,0,1,TRUE)</f>
        <v>0.53982783727702899</v>
      </c>
      <c r="E22" s="14">
        <f t="shared" ref="E22:E53" si="3">C22-A22*(1-D22)</f>
        <v>0.35093533120471471</v>
      </c>
      <c r="F22" s="3">
        <f t="shared" ref="F22:F53" si="4">$B$4*SQRT($B$5)*$E22</f>
        <v>15.694305125602906</v>
      </c>
      <c r="G22" s="5">
        <f t="shared" ref="G22:G53" si="5">(($B$6/2)+$B22)*$B$7</f>
        <v>100.89442719099992</v>
      </c>
      <c r="H22" s="5">
        <f t="shared" ref="H22:H53" si="6">($B$2/$B$6)*$F22*$B$8</f>
        <v>429.63160281337952</v>
      </c>
      <c r="I22" s="5">
        <f>SUM(G22:H22)</f>
        <v>530.52603000437944</v>
      </c>
    </row>
    <row r="23" spans="1:9" x14ac:dyDescent="0.35">
      <c r="A23" s="4">
        <v>0.2</v>
      </c>
      <c r="B23" s="5">
        <f t="shared" si="0"/>
        <v>8.9442719099991592</v>
      </c>
      <c r="C23" s="14">
        <f t="shared" si="1"/>
        <v>0.39104269397545588</v>
      </c>
      <c r="D23" s="14">
        <f t="shared" si="2"/>
        <v>0.57925970943910299</v>
      </c>
      <c r="E23" s="14">
        <f t="shared" si="3"/>
        <v>0.30689463586327648</v>
      </c>
      <c r="F23" s="3">
        <f t="shared" si="4"/>
        <v>13.724745354406622</v>
      </c>
      <c r="G23" s="5">
        <f t="shared" si="5"/>
        <v>101.78885438199984</v>
      </c>
      <c r="H23" s="5">
        <f t="shared" si="6"/>
        <v>375.71490407688128</v>
      </c>
      <c r="I23" s="5">
        <f t="shared" ref="I23:I86" si="7">SUM(G23:H23)</f>
        <v>477.50375845888112</v>
      </c>
    </row>
    <row r="24" spans="1:9" x14ac:dyDescent="0.35">
      <c r="A24" s="4">
        <v>0.3</v>
      </c>
      <c r="B24" s="5">
        <f t="shared" si="0"/>
        <v>13.416407864998739</v>
      </c>
      <c r="C24" s="14">
        <f t="shared" si="1"/>
        <v>0.38138781546052414</v>
      </c>
      <c r="D24" s="14">
        <f t="shared" si="2"/>
        <v>0.61791142218895267</v>
      </c>
      <c r="E24" s="14">
        <f t="shared" si="3"/>
        <v>0.26676124211720997</v>
      </c>
      <c r="F24" s="3">
        <f t="shared" si="4"/>
        <v>11.929925422727228</v>
      </c>
      <c r="G24" s="5">
        <f t="shared" si="5"/>
        <v>102.68328157299976</v>
      </c>
      <c r="H24" s="5">
        <f t="shared" si="6"/>
        <v>326.58170844715789</v>
      </c>
      <c r="I24" s="5">
        <f t="shared" si="7"/>
        <v>429.26499002015765</v>
      </c>
    </row>
    <row r="25" spans="1:9" x14ac:dyDescent="0.35">
      <c r="A25" s="4">
        <v>0.4</v>
      </c>
      <c r="B25" s="5">
        <f t="shared" si="0"/>
        <v>17.888543819998318</v>
      </c>
      <c r="C25" s="14">
        <f t="shared" si="1"/>
        <v>0.36827014030332333</v>
      </c>
      <c r="D25" s="14">
        <f t="shared" si="2"/>
        <v>0.65542174161032429</v>
      </c>
      <c r="E25" s="14">
        <f t="shared" si="3"/>
        <v>0.23043883694745304</v>
      </c>
      <c r="F25" s="3">
        <f t="shared" si="4"/>
        <v>10.305538081409903</v>
      </c>
      <c r="G25" s="5">
        <f t="shared" si="5"/>
        <v>103.57770876399967</v>
      </c>
      <c r="H25" s="5">
        <f t="shared" si="6"/>
        <v>282.11410497859606</v>
      </c>
      <c r="I25" s="5">
        <f t="shared" si="7"/>
        <v>385.69181374259574</v>
      </c>
    </row>
    <row r="26" spans="1:9" x14ac:dyDescent="0.35">
      <c r="A26" s="4">
        <v>0.5</v>
      </c>
      <c r="B26" s="5">
        <f t="shared" si="0"/>
        <v>22.360679774997898</v>
      </c>
      <c r="C26" s="14">
        <f t="shared" si="1"/>
        <v>0.35206532676429952</v>
      </c>
      <c r="D26" s="14">
        <f t="shared" si="2"/>
        <v>0.69146246127401312</v>
      </c>
      <c r="E26" s="14">
        <f t="shared" si="3"/>
        <v>0.19779655740130608</v>
      </c>
      <c r="F26" s="3">
        <f t="shared" si="4"/>
        <v>8.8457309612951907</v>
      </c>
      <c r="G26" s="5">
        <f t="shared" si="5"/>
        <v>104.4721359549996</v>
      </c>
      <c r="H26" s="5">
        <f t="shared" si="6"/>
        <v>242.15188506545584</v>
      </c>
      <c r="I26" s="5">
        <f t="shared" si="7"/>
        <v>346.62402102045542</v>
      </c>
    </row>
    <row r="27" spans="1:9" x14ac:dyDescent="0.35">
      <c r="A27" s="4">
        <v>0.6</v>
      </c>
      <c r="B27" s="5">
        <f t="shared" si="0"/>
        <v>26.832815729997478</v>
      </c>
      <c r="C27" s="14">
        <f t="shared" si="1"/>
        <v>0.33322460289179967</v>
      </c>
      <c r="D27" s="14">
        <f t="shared" si="2"/>
        <v>0.72574688224992645</v>
      </c>
      <c r="E27" s="14">
        <f t="shared" si="3"/>
        <v>0.16867273224175555</v>
      </c>
      <c r="F27" s="3">
        <f t="shared" si="4"/>
        <v>7.5432739048637183</v>
      </c>
      <c r="G27" s="5">
        <f t="shared" si="5"/>
        <v>105.36656314599951</v>
      </c>
      <c r="H27" s="5">
        <f t="shared" si="6"/>
        <v>206.49712314564431</v>
      </c>
      <c r="I27" s="5">
        <f t="shared" si="7"/>
        <v>311.86368629164383</v>
      </c>
    </row>
    <row r="28" spans="1:9" x14ac:dyDescent="0.35">
      <c r="A28" s="4">
        <v>0.7</v>
      </c>
      <c r="B28" s="5">
        <f t="shared" si="0"/>
        <v>31.304951684997057</v>
      </c>
      <c r="C28" s="14">
        <f t="shared" si="1"/>
        <v>0.31225393336676127</v>
      </c>
      <c r="D28" s="14">
        <f t="shared" si="2"/>
        <v>0.75803634777692697</v>
      </c>
      <c r="E28" s="14">
        <f t="shared" si="3"/>
        <v>0.14287937681061016</v>
      </c>
      <c r="F28" s="3">
        <f t="shared" si="4"/>
        <v>6.3897599826266287</v>
      </c>
      <c r="G28" s="5">
        <f t="shared" si="5"/>
        <v>106.26099033699941</v>
      </c>
      <c r="H28" s="5">
        <f t="shared" si="6"/>
        <v>174.91967952440396</v>
      </c>
      <c r="I28" s="5">
        <f t="shared" si="7"/>
        <v>281.18066986140337</v>
      </c>
    </row>
    <row r="29" spans="1:9" x14ac:dyDescent="0.35">
      <c r="A29" s="4">
        <v>0.8</v>
      </c>
      <c r="B29" s="5">
        <f t="shared" si="0"/>
        <v>35.777087639996637</v>
      </c>
      <c r="C29" s="14">
        <f t="shared" si="1"/>
        <v>0.28969155276148273</v>
      </c>
      <c r="D29" s="14">
        <f t="shared" si="2"/>
        <v>0.78814460141660336</v>
      </c>
      <c r="E29" s="14">
        <f t="shared" si="3"/>
        <v>0.1202072338947654</v>
      </c>
      <c r="F29" s="3">
        <f t="shared" si="4"/>
        <v>5.375830927518245</v>
      </c>
      <c r="G29" s="5">
        <f t="shared" si="5"/>
        <v>107.15541752799932</v>
      </c>
      <c r="H29" s="5">
        <f t="shared" si="6"/>
        <v>147.16337164081196</v>
      </c>
      <c r="I29" s="5">
        <f t="shared" si="7"/>
        <v>254.31878916881129</v>
      </c>
    </row>
    <row r="30" spans="1:9" x14ac:dyDescent="0.35">
      <c r="A30" s="4">
        <v>0.9</v>
      </c>
      <c r="B30" s="5">
        <f t="shared" si="0"/>
        <v>40.249223594996216</v>
      </c>
      <c r="C30" s="14">
        <f t="shared" si="1"/>
        <v>0.26608524989875482</v>
      </c>
      <c r="D30" s="14">
        <f t="shared" si="2"/>
        <v>0.81593987465324047</v>
      </c>
      <c r="E30" s="14">
        <f t="shared" si="3"/>
        <v>0.10043113708667123</v>
      </c>
      <c r="F30" s="3">
        <f t="shared" si="4"/>
        <v>4.4914169916679416</v>
      </c>
      <c r="G30" s="5">
        <f t="shared" si="5"/>
        <v>108.04984471899925</v>
      </c>
      <c r="H30" s="5">
        <f t="shared" si="6"/>
        <v>122.95254014690991</v>
      </c>
      <c r="I30" s="5">
        <f t="shared" si="7"/>
        <v>231.00238486590916</v>
      </c>
    </row>
    <row r="31" spans="1:9" x14ac:dyDescent="0.35">
      <c r="A31" s="4">
        <v>1</v>
      </c>
      <c r="B31" s="5">
        <f t="shared" si="0"/>
        <v>44.721359549995796</v>
      </c>
      <c r="C31" s="14">
        <f t="shared" si="1"/>
        <v>0.24197072451914337</v>
      </c>
      <c r="D31" s="14">
        <f t="shared" si="2"/>
        <v>0.84134474606854304</v>
      </c>
      <c r="E31" s="14">
        <f t="shared" si="3"/>
        <v>8.3315470587686402E-2</v>
      </c>
      <c r="F31" s="3">
        <f t="shared" si="4"/>
        <v>3.7259811162290233</v>
      </c>
      <c r="G31" s="5">
        <f t="shared" si="5"/>
        <v>108.94427190999916</v>
      </c>
      <c r="H31" s="5">
        <f t="shared" si="6"/>
        <v>101.99873305676951</v>
      </c>
      <c r="I31" s="5">
        <f t="shared" si="7"/>
        <v>210.94300496676868</v>
      </c>
    </row>
    <row r="32" spans="1:9" x14ac:dyDescent="0.35">
      <c r="A32" s="4">
        <v>1.1000000000000001</v>
      </c>
      <c r="B32" s="5">
        <f t="shared" si="0"/>
        <v>49.193495504995376</v>
      </c>
      <c r="C32" s="14">
        <f t="shared" si="1"/>
        <v>0.21785217703255053</v>
      </c>
      <c r="D32" s="14">
        <f t="shared" si="2"/>
        <v>0.86433393905361733</v>
      </c>
      <c r="E32" s="14">
        <f t="shared" si="3"/>
        <v>6.8619509991529576E-2</v>
      </c>
      <c r="F32" s="3">
        <f t="shared" si="4"/>
        <v>3.0687577784757232</v>
      </c>
      <c r="G32" s="5">
        <f t="shared" si="5"/>
        <v>109.83869910099907</v>
      </c>
      <c r="H32" s="5">
        <f t="shared" si="6"/>
        <v>84.007244185772919</v>
      </c>
      <c r="I32" s="5">
        <f t="shared" si="7"/>
        <v>193.84594328677198</v>
      </c>
    </row>
    <row r="33" spans="1:9" x14ac:dyDescent="0.35">
      <c r="A33" s="4">
        <v>1.2</v>
      </c>
      <c r="B33" s="5">
        <f t="shared" si="0"/>
        <v>53.665631459994955</v>
      </c>
      <c r="C33" s="14">
        <f t="shared" si="1"/>
        <v>0.19418605498321295</v>
      </c>
      <c r="D33" s="14">
        <f t="shared" si="2"/>
        <v>0.88493032977829178</v>
      </c>
      <c r="E33" s="14">
        <f t="shared" si="3"/>
        <v>5.6102450717163105E-2</v>
      </c>
      <c r="F33" s="3">
        <f t="shared" si="4"/>
        <v>2.5089778701581706</v>
      </c>
      <c r="G33" s="5">
        <f t="shared" si="5"/>
        <v>110.733126291999</v>
      </c>
      <c r="H33" s="5">
        <f t="shared" si="6"/>
        <v>68.683269195579925</v>
      </c>
      <c r="I33" s="5">
        <f t="shared" si="7"/>
        <v>179.41639548757894</v>
      </c>
    </row>
    <row r="34" spans="1:9" x14ac:dyDescent="0.35">
      <c r="A34" s="4">
        <v>1.3</v>
      </c>
      <c r="B34" s="5">
        <f t="shared" si="0"/>
        <v>58.137767414994535</v>
      </c>
      <c r="C34" s="14">
        <f t="shared" si="1"/>
        <v>0.17136859204780736</v>
      </c>
      <c r="D34" s="14">
        <f t="shared" si="2"/>
        <v>0.9031995154143897</v>
      </c>
      <c r="E34" s="14">
        <f t="shared" si="3"/>
        <v>4.5527962086513968E-2</v>
      </c>
      <c r="F34" s="3">
        <f t="shared" si="4"/>
        <v>2.036072362049568</v>
      </c>
      <c r="G34" s="5">
        <f t="shared" si="5"/>
        <v>111.62755348299891</v>
      </c>
      <c r="H34" s="5">
        <f t="shared" si="6"/>
        <v>55.737480911106928</v>
      </c>
      <c r="I34" s="5">
        <f t="shared" si="7"/>
        <v>167.36503439410583</v>
      </c>
    </row>
    <row r="35" spans="1:9" x14ac:dyDescent="0.35">
      <c r="A35" s="4">
        <v>1.4</v>
      </c>
      <c r="B35" s="5">
        <f t="shared" si="0"/>
        <v>62.609903369994115</v>
      </c>
      <c r="C35" s="14">
        <f t="shared" si="1"/>
        <v>0.14972746563574488</v>
      </c>
      <c r="D35" s="14">
        <f t="shared" si="2"/>
        <v>0.91924334076622893</v>
      </c>
      <c r="E35" s="14">
        <f t="shared" si="3"/>
        <v>3.6668142708465398E-2</v>
      </c>
      <c r="F35" s="3">
        <f t="shared" si="4"/>
        <v>1.6398491940958377</v>
      </c>
      <c r="G35" s="5">
        <f t="shared" si="5"/>
        <v>112.52198067399883</v>
      </c>
      <c r="H35" s="5">
        <f t="shared" si="6"/>
        <v>44.890871688373558</v>
      </c>
      <c r="I35" s="5">
        <f t="shared" si="7"/>
        <v>157.41285236237238</v>
      </c>
    </row>
    <row r="36" spans="1:9" x14ac:dyDescent="0.35">
      <c r="A36" s="4">
        <v>1.5</v>
      </c>
      <c r="B36" s="5">
        <f t="shared" si="0"/>
        <v>67.082039324993701</v>
      </c>
      <c r="C36" s="14">
        <f t="shared" si="1"/>
        <v>0.12951759566589174</v>
      </c>
      <c r="D36" s="14">
        <f t="shared" si="2"/>
        <v>0.93319279873114191</v>
      </c>
      <c r="E36" s="14">
        <f t="shared" si="3"/>
        <v>2.9306793762604616E-2</v>
      </c>
      <c r="F36" s="3">
        <f t="shared" si="4"/>
        <v>1.3106396611150151</v>
      </c>
      <c r="G36" s="5">
        <f t="shared" si="5"/>
        <v>113.41640786499875</v>
      </c>
      <c r="H36" s="5">
        <f t="shared" si="6"/>
        <v>35.878760723023539</v>
      </c>
      <c r="I36" s="5">
        <f t="shared" si="7"/>
        <v>149.29516858802228</v>
      </c>
    </row>
    <row r="37" spans="1:9" x14ac:dyDescent="0.35">
      <c r="A37" s="4">
        <v>1.6</v>
      </c>
      <c r="B37" s="5">
        <f t="shared" si="0"/>
        <v>71.554175279993274</v>
      </c>
      <c r="C37" s="14">
        <f t="shared" si="1"/>
        <v>0.11092083467945554</v>
      </c>
      <c r="D37" s="14">
        <f t="shared" si="2"/>
        <v>0.94520070830044201</v>
      </c>
      <c r="E37" s="14">
        <f t="shared" si="3"/>
        <v>2.3241967960162743E-2</v>
      </c>
      <c r="F37" s="3">
        <f t="shared" si="4"/>
        <v>1.0394124057959204</v>
      </c>
      <c r="G37" s="5">
        <f t="shared" si="5"/>
        <v>114.31083505599867</v>
      </c>
      <c r="H37" s="5">
        <f t="shared" si="6"/>
        <v>28.453914608663325</v>
      </c>
      <c r="I37" s="5">
        <f t="shared" si="7"/>
        <v>142.76474966466199</v>
      </c>
    </row>
    <row r="38" spans="1:9" x14ac:dyDescent="0.35">
      <c r="A38" s="4">
        <v>1.7</v>
      </c>
      <c r="B38" s="5">
        <f t="shared" si="0"/>
        <v>76.026311234992846</v>
      </c>
      <c r="C38" s="14">
        <f t="shared" si="1"/>
        <v>9.4049077376886947E-2</v>
      </c>
      <c r="D38" s="14">
        <f t="shared" si="2"/>
        <v>0.95543453724145699</v>
      </c>
      <c r="E38" s="14">
        <f t="shared" si="3"/>
        <v>1.8287790687363845E-2</v>
      </c>
      <c r="F38" s="3">
        <f t="shared" si="4"/>
        <v>0.81785486270466323</v>
      </c>
      <c r="G38" s="5">
        <f t="shared" si="5"/>
        <v>115.20526224699857</v>
      </c>
      <c r="H38" s="5">
        <f t="shared" si="6"/>
        <v>22.388776866540155</v>
      </c>
      <c r="I38" s="5">
        <f t="shared" si="7"/>
        <v>137.59403911353871</v>
      </c>
    </row>
    <row r="39" spans="1:9" x14ac:dyDescent="0.35">
      <c r="A39" s="4">
        <v>1.8</v>
      </c>
      <c r="B39" s="5">
        <f t="shared" si="0"/>
        <v>80.498447189992433</v>
      </c>
      <c r="C39" s="14">
        <f t="shared" si="1"/>
        <v>7.8950158300894149E-2</v>
      </c>
      <c r="D39" s="14">
        <f t="shared" si="2"/>
        <v>0.96406968088707423</v>
      </c>
      <c r="E39" s="14">
        <f t="shared" si="3"/>
        <v>1.4275583897627758E-2</v>
      </c>
      <c r="F39" s="3">
        <f t="shared" si="4"/>
        <v>0.63842352027194138</v>
      </c>
      <c r="G39" s="5">
        <f t="shared" si="5"/>
        <v>116.09968943799851</v>
      </c>
      <c r="H39" s="5">
        <f t="shared" si="6"/>
        <v>17.476843867444394</v>
      </c>
      <c r="I39" s="5">
        <f t="shared" si="7"/>
        <v>133.57653330544289</v>
      </c>
    </row>
    <row r="40" spans="1:9" x14ac:dyDescent="0.35">
      <c r="A40" s="4">
        <v>1.9</v>
      </c>
      <c r="B40" s="5">
        <f t="shared" si="0"/>
        <v>84.97058314499202</v>
      </c>
      <c r="C40" s="14">
        <f t="shared" si="1"/>
        <v>6.5615814774676595E-2</v>
      </c>
      <c r="D40" s="14">
        <f t="shared" si="2"/>
        <v>0.97128344018399815</v>
      </c>
      <c r="E40" s="14">
        <f t="shared" si="3"/>
        <v>1.1054351124273082E-2</v>
      </c>
      <c r="F40" s="3">
        <f t="shared" si="4"/>
        <v>0.49436561122051675</v>
      </c>
      <c r="G40" s="5">
        <f t="shared" si="5"/>
        <v>116.99411662899841</v>
      </c>
      <c r="H40" s="5">
        <f t="shared" si="6"/>
        <v>13.533258607161645</v>
      </c>
      <c r="I40" s="5">
        <f t="shared" si="7"/>
        <v>130.52737523616005</v>
      </c>
    </row>
    <row r="41" spans="1:9" x14ac:dyDescent="0.35">
      <c r="A41" s="4">
        <v>2</v>
      </c>
      <c r="B41" s="5">
        <f t="shared" si="0"/>
        <v>89.442719099991592</v>
      </c>
      <c r="C41" s="14">
        <f t="shared" si="1"/>
        <v>5.3990966513188063E-2</v>
      </c>
      <c r="D41" s="14">
        <f t="shared" si="2"/>
        <v>0.97724986805182079</v>
      </c>
      <c r="E41" s="14">
        <f t="shared" si="3"/>
        <v>8.4907026168296457E-3</v>
      </c>
      <c r="F41" s="3">
        <f t="shared" si="4"/>
        <v>0.37971576455932876</v>
      </c>
      <c r="G41" s="5">
        <f t="shared" si="5"/>
        <v>117.88854381999832</v>
      </c>
      <c r="H41" s="5">
        <f t="shared" si="6"/>
        <v>10.394719054811624</v>
      </c>
      <c r="I41" s="5">
        <f t="shared" si="7"/>
        <v>128.28326287480994</v>
      </c>
    </row>
    <row r="42" spans="1:9" x14ac:dyDescent="0.35">
      <c r="A42" s="4">
        <v>2.1</v>
      </c>
      <c r="B42" s="5">
        <f t="shared" si="0"/>
        <v>93.914855054991165</v>
      </c>
      <c r="C42" s="33">
        <f t="shared" si="1"/>
        <v>4.3983595980427191E-2</v>
      </c>
      <c r="D42" s="33">
        <f t="shared" si="2"/>
        <v>0.98213557943718344</v>
      </c>
      <c r="E42" s="33">
        <f t="shared" si="3"/>
        <v>6.4683127985124059E-3</v>
      </c>
      <c r="F42" s="3">
        <f t="shared" si="4"/>
        <v>0.28927174234411279</v>
      </c>
      <c r="G42" s="5">
        <f t="shared" si="5"/>
        <v>118.78297101099825</v>
      </c>
      <c r="H42" s="5">
        <f t="shared" si="6"/>
        <v>7.9188139466700873</v>
      </c>
      <c r="I42" s="5">
        <f t="shared" si="7"/>
        <v>126.70178495766834</v>
      </c>
    </row>
    <row r="43" spans="1:9" x14ac:dyDescent="0.35">
      <c r="A43" s="4">
        <v>2.2000000000000002</v>
      </c>
      <c r="B43" s="5">
        <f t="shared" si="0"/>
        <v>98.386991009990751</v>
      </c>
      <c r="C43" s="33">
        <f t="shared" si="1"/>
        <v>3.5474592846231424E-2</v>
      </c>
      <c r="D43" s="33">
        <f t="shared" si="2"/>
        <v>0.98609655248650141</v>
      </c>
      <c r="E43" s="33">
        <f t="shared" si="3"/>
        <v>4.8870083165345225E-3</v>
      </c>
      <c r="F43" s="3">
        <f t="shared" si="4"/>
        <v>0.21855365604756005</v>
      </c>
      <c r="G43" s="5">
        <f t="shared" si="5"/>
        <v>119.67739820199816</v>
      </c>
      <c r="H43" s="5">
        <f t="shared" si="6"/>
        <v>5.9829063343019566</v>
      </c>
      <c r="I43" s="5">
        <f t="shared" si="7"/>
        <v>125.66030453630012</v>
      </c>
    </row>
    <row r="44" spans="1:9" x14ac:dyDescent="0.35">
      <c r="A44" s="4">
        <v>2.2999999999999998</v>
      </c>
      <c r="B44" s="5">
        <f t="shared" si="0"/>
        <v>102.85912696499034</v>
      </c>
      <c r="C44" s="14">
        <f t="shared" si="1"/>
        <v>2.8327037741601186E-2</v>
      </c>
      <c r="D44" s="14">
        <f t="shared" si="2"/>
        <v>0.98927588997832416</v>
      </c>
      <c r="E44" s="14">
        <f t="shared" si="3"/>
        <v>3.661584691746763E-3</v>
      </c>
      <c r="F44" s="3">
        <f t="shared" si="4"/>
        <v>0.16375104552236752</v>
      </c>
      <c r="G44" s="5">
        <f t="shared" si="5"/>
        <v>120.57182539299806</v>
      </c>
      <c r="H44" s="5">
        <f t="shared" si="6"/>
        <v>4.4826848711748104</v>
      </c>
      <c r="I44" s="5">
        <f t="shared" si="7"/>
        <v>125.05451026417288</v>
      </c>
    </row>
    <row r="45" spans="1:9" x14ac:dyDescent="0.35">
      <c r="A45" s="30">
        <v>2.4</v>
      </c>
      <c r="B45" s="2">
        <f t="shared" si="0"/>
        <v>107.33126291998991</v>
      </c>
      <c r="C45" s="32">
        <f t="shared" si="1"/>
        <v>2.2394530294842899E-2</v>
      </c>
      <c r="D45" s="32">
        <f t="shared" si="2"/>
        <v>0.99180246407540384</v>
      </c>
      <c r="E45" s="32">
        <f t="shared" si="3"/>
        <v>2.7204440758121264E-3</v>
      </c>
      <c r="F45" s="22">
        <f t="shared" si="4"/>
        <v>0.12166195765005013</v>
      </c>
      <c r="G45" s="2">
        <f t="shared" si="5"/>
        <v>121.466252583998</v>
      </c>
      <c r="H45" s="2">
        <f t="shared" si="6"/>
        <v>3.3304960906701222</v>
      </c>
      <c r="I45" s="2">
        <f t="shared" si="7"/>
        <v>124.79674867466812</v>
      </c>
    </row>
    <row r="46" spans="1:9" x14ac:dyDescent="0.35">
      <c r="A46" s="30">
        <v>2.5</v>
      </c>
      <c r="B46" s="2">
        <f t="shared" si="0"/>
        <v>111.80339887498948</v>
      </c>
      <c r="C46" s="32">
        <f t="shared" si="1"/>
        <v>1.752830049356854E-2</v>
      </c>
      <c r="D46" s="32">
        <f t="shared" si="2"/>
        <v>0.99379033467422384</v>
      </c>
      <c r="E46" s="32">
        <f t="shared" si="3"/>
        <v>2.0041371791281425E-3</v>
      </c>
      <c r="F46" s="22">
        <f t="shared" si="4"/>
        <v>8.9627739375303994E-2</v>
      </c>
      <c r="G46" s="2">
        <f t="shared" si="5"/>
        <v>122.36067977499791</v>
      </c>
      <c r="H46" s="2">
        <f t="shared" si="6"/>
        <v>2.4535593653989469</v>
      </c>
      <c r="I46" s="2">
        <f t="shared" si="7"/>
        <v>124.81423914039685</v>
      </c>
    </row>
    <row r="47" spans="1:9" x14ac:dyDescent="0.35">
      <c r="A47" s="4">
        <v>2.6</v>
      </c>
      <c r="B47" s="5">
        <f t="shared" si="0"/>
        <v>116.27553482998907</v>
      </c>
      <c r="C47" s="14">
        <f t="shared" si="1"/>
        <v>1.3582969233685613E-2</v>
      </c>
      <c r="D47" s="14">
        <f t="shared" si="2"/>
        <v>0.99533881197628127</v>
      </c>
      <c r="E47" s="14">
        <f t="shared" si="3"/>
        <v>1.4638803720169093E-3</v>
      </c>
      <c r="F47" s="3">
        <f t="shared" si="4"/>
        <v>6.5466720455149813E-2</v>
      </c>
      <c r="G47" s="5">
        <f t="shared" si="5"/>
        <v>123.25510696599781</v>
      </c>
      <c r="H47" s="5">
        <f t="shared" si="6"/>
        <v>1.7921514724597263</v>
      </c>
      <c r="I47" s="5">
        <f t="shared" si="7"/>
        <v>125.04725843845753</v>
      </c>
    </row>
    <row r="48" spans="1:9" x14ac:dyDescent="0.35">
      <c r="A48" s="4">
        <v>2.7</v>
      </c>
      <c r="B48" s="5">
        <f t="shared" si="0"/>
        <v>120.74767078498866</v>
      </c>
      <c r="C48" s="14">
        <f t="shared" si="1"/>
        <v>1.0420934814422592E-2</v>
      </c>
      <c r="D48" s="14">
        <f t="shared" si="2"/>
        <v>0.99653302619695938</v>
      </c>
      <c r="E48" s="14">
        <f t="shared" si="3"/>
        <v>1.0601055462129208E-3</v>
      </c>
      <c r="F48" s="3">
        <f t="shared" si="4"/>
        <v>4.7409361293132717E-2</v>
      </c>
      <c r="G48" s="5">
        <f t="shared" si="5"/>
        <v>124.14953415699775</v>
      </c>
      <c r="H48" s="5">
        <f t="shared" si="6"/>
        <v>1.2978312653995081</v>
      </c>
      <c r="I48" s="5">
        <f t="shared" si="7"/>
        <v>125.44736542239725</v>
      </c>
    </row>
    <row r="49" spans="1:9" x14ac:dyDescent="0.35">
      <c r="A49" s="4">
        <v>2.8</v>
      </c>
      <c r="B49" s="5">
        <f t="shared" si="0"/>
        <v>125.21980673998823</v>
      </c>
      <c r="C49" s="14">
        <f t="shared" si="1"/>
        <v>7.9154515829799686E-3</v>
      </c>
      <c r="D49" s="14">
        <f t="shared" si="2"/>
        <v>0.99744486966957202</v>
      </c>
      <c r="E49" s="14">
        <f t="shared" si="3"/>
        <v>7.6108665778162714E-4</v>
      </c>
      <c r="F49" s="3">
        <f t="shared" si="4"/>
        <v>3.4036830071356751E-2</v>
      </c>
      <c r="G49" s="5">
        <f t="shared" si="5"/>
        <v>125.04396134799765</v>
      </c>
      <c r="H49" s="5">
        <f t="shared" si="6"/>
        <v>0.93175822320339097</v>
      </c>
      <c r="I49" s="5">
        <f t="shared" si="7"/>
        <v>125.97571957120104</v>
      </c>
    </row>
    <row r="50" spans="1:9" x14ac:dyDescent="0.35">
      <c r="A50" s="4">
        <v>2.9</v>
      </c>
      <c r="B50" s="5">
        <f t="shared" si="0"/>
        <v>129.6919426949878</v>
      </c>
      <c r="C50" s="14">
        <f t="shared" si="1"/>
        <v>5.9525324197758538E-3</v>
      </c>
      <c r="D50" s="14">
        <f t="shared" si="2"/>
        <v>0.99813418669961596</v>
      </c>
      <c r="E50" s="14">
        <f t="shared" si="3"/>
        <v>5.4167384866212354E-4</v>
      </c>
      <c r="F50" s="3">
        <f t="shared" si="4"/>
        <v>2.4224390944848836E-2</v>
      </c>
      <c r="G50" s="5">
        <f t="shared" si="5"/>
        <v>125.93838853899757</v>
      </c>
      <c r="H50" s="5">
        <f t="shared" si="6"/>
        <v>0.66314270211523696</v>
      </c>
      <c r="I50" s="5">
        <f t="shared" si="7"/>
        <v>126.60153124111281</v>
      </c>
    </row>
    <row r="51" spans="1:9" x14ac:dyDescent="0.35">
      <c r="A51" s="4">
        <v>3</v>
      </c>
      <c r="B51" s="5">
        <f t="shared" si="0"/>
        <v>134.1640786499874</v>
      </c>
      <c r="C51" s="14">
        <f t="shared" si="1"/>
        <v>4.4318484119380075E-3</v>
      </c>
      <c r="D51" s="14">
        <f t="shared" si="2"/>
        <v>0.9986501019683699</v>
      </c>
      <c r="E51" s="14">
        <f t="shared" si="3"/>
        <v>3.8215431704769712E-4</v>
      </c>
      <c r="F51" s="3">
        <f t="shared" si="4"/>
        <v>1.7090460616273152E-2</v>
      </c>
      <c r="G51" s="5">
        <f t="shared" si="5"/>
        <v>126.83281572999749</v>
      </c>
      <c r="H51" s="5">
        <f t="shared" si="6"/>
        <v>0.4678513593704775</v>
      </c>
      <c r="I51" s="5">
        <f t="shared" si="7"/>
        <v>127.30066708936796</v>
      </c>
    </row>
    <row r="52" spans="1:9" x14ac:dyDescent="0.35">
      <c r="A52" s="4">
        <v>3.1</v>
      </c>
      <c r="B52" s="5">
        <f t="shared" si="0"/>
        <v>138.63621460498698</v>
      </c>
      <c r="C52" s="14">
        <f t="shared" si="1"/>
        <v>3.2668190561999182E-3</v>
      </c>
      <c r="D52" s="14">
        <f t="shared" si="2"/>
        <v>0.99903239678678168</v>
      </c>
      <c r="E52" s="14">
        <f t="shared" si="3"/>
        <v>2.6724909522314036E-4</v>
      </c>
      <c r="F52" s="3">
        <f t="shared" si="4"/>
        <v>1.1951742876885123E-2</v>
      </c>
      <c r="G52" s="5">
        <f t="shared" si="5"/>
        <v>127.72724292099741</v>
      </c>
      <c r="H52" s="5">
        <f t="shared" si="6"/>
        <v>0.32717896125473023</v>
      </c>
      <c r="I52" s="5">
        <f t="shared" si="7"/>
        <v>128.05442188225214</v>
      </c>
    </row>
    <row r="53" spans="1:9" x14ac:dyDescent="0.35">
      <c r="A53" s="4">
        <v>3.2</v>
      </c>
      <c r="B53" s="5">
        <f t="shared" si="0"/>
        <v>143.10835055998655</v>
      </c>
      <c r="C53" s="14">
        <f t="shared" si="1"/>
        <v>2.3840882014648404E-3</v>
      </c>
      <c r="D53" s="14">
        <f t="shared" si="2"/>
        <v>0.99931286206208414</v>
      </c>
      <c r="E53" s="14">
        <f t="shared" si="3"/>
        <v>1.8524680013408705E-4</v>
      </c>
      <c r="F53" s="3">
        <f t="shared" si="4"/>
        <v>8.2844887542827157E-3</v>
      </c>
      <c r="G53" s="5">
        <f t="shared" si="5"/>
        <v>128.6216701119973</v>
      </c>
      <c r="H53" s="5">
        <f t="shared" si="6"/>
        <v>0.22678787964848934</v>
      </c>
      <c r="I53" s="5">
        <f t="shared" si="7"/>
        <v>128.8484579916458</v>
      </c>
    </row>
    <row r="54" spans="1:9" x14ac:dyDescent="0.35">
      <c r="A54" s="4">
        <v>3.3</v>
      </c>
      <c r="B54" s="5">
        <f t="shared" ref="B54:B85" si="8">A54*$B$4*SQRT($B$5)</f>
        <v>147.58048651498612</v>
      </c>
      <c r="C54" s="14">
        <f t="shared" ref="C54:C85" si="9">NORMDIST(A54,0,1,FALSE)</f>
        <v>1.7225689390536812E-3</v>
      </c>
      <c r="D54" s="14">
        <f t="shared" ref="D54:D85" si="10">NORMDIST(A54,0,1,TRUE)</f>
        <v>0.99951657585761622</v>
      </c>
      <c r="E54" s="14">
        <f t="shared" ref="E54:E85" si="11">C54-A54*(1-D54)</f>
        <v>1.2726926918720243E-4</v>
      </c>
      <c r="F54" s="3">
        <f t="shared" ref="F54:F85" si="12">$B$4*SQRT($B$5)*$E54</f>
        <v>5.6916547469860806E-3</v>
      </c>
      <c r="G54" s="5">
        <f t="shared" ref="G54:G85" si="13">(($B$6/2)+$B54)*$B$7</f>
        <v>129.51609730299722</v>
      </c>
      <c r="H54" s="5">
        <f t="shared" ref="H54:H85" si="14">($B$2/$B$6)*$F54*$B$8</f>
        <v>0.15580904869874396</v>
      </c>
      <c r="I54" s="5">
        <f t="shared" si="7"/>
        <v>129.67190635169598</v>
      </c>
    </row>
    <row r="55" spans="1:9" x14ac:dyDescent="0.35">
      <c r="A55" s="4">
        <v>3.4</v>
      </c>
      <c r="B55" s="5">
        <f t="shared" si="8"/>
        <v>152.05262246998569</v>
      </c>
      <c r="C55" s="14">
        <f t="shared" si="9"/>
        <v>1.2322191684730199E-3</v>
      </c>
      <c r="D55" s="14">
        <f t="shared" si="10"/>
        <v>0.99966307073432314</v>
      </c>
      <c r="E55" s="14">
        <f t="shared" si="11"/>
        <v>8.6659665171712197E-5</v>
      </c>
      <c r="F55" s="3">
        <f t="shared" si="12"/>
        <v>3.8755380446263894E-3</v>
      </c>
      <c r="G55" s="5">
        <f t="shared" si="13"/>
        <v>130.41052449399714</v>
      </c>
      <c r="H55" s="5">
        <f t="shared" si="14"/>
        <v>0.10609285397164742</v>
      </c>
      <c r="I55" s="5">
        <f t="shared" si="7"/>
        <v>130.5166173479688</v>
      </c>
    </row>
    <row r="56" spans="1:9" x14ac:dyDescent="0.35">
      <c r="A56" s="4">
        <v>3.5</v>
      </c>
      <c r="B56" s="5">
        <f t="shared" si="8"/>
        <v>156.52475842498529</v>
      </c>
      <c r="C56" s="14">
        <f t="shared" si="9"/>
        <v>8.7268269504576015E-4</v>
      </c>
      <c r="D56" s="14">
        <f t="shared" si="10"/>
        <v>0.99976737092096446</v>
      </c>
      <c r="E56" s="14">
        <f t="shared" si="11"/>
        <v>5.8480918421369849E-5</v>
      </c>
      <c r="F56" s="3">
        <f t="shared" si="12"/>
        <v>2.6153461795360537E-3</v>
      </c>
      <c r="G56" s="5">
        <f t="shared" si="13"/>
        <v>131.30495168499706</v>
      </c>
      <c r="H56" s="5">
        <f t="shared" si="14"/>
        <v>7.159510166479946E-2</v>
      </c>
      <c r="I56" s="5">
        <f t="shared" si="7"/>
        <v>131.37654678666186</v>
      </c>
    </row>
    <row r="57" spans="1:9" x14ac:dyDescent="0.35">
      <c r="A57" s="4">
        <v>3.6</v>
      </c>
      <c r="B57" s="5">
        <f t="shared" si="8"/>
        <v>160.99689437998487</v>
      </c>
      <c r="C57" s="14">
        <f t="shared" si="9"/>
        <v>6.119019301137719E-4</v>
      </c>
      <c r="D57" s="14">
        <f t="shared" si="10"/>
        <v>0.99984089140984245</v>
      </c>
      <c r="E57" s="14">
        <f t="shared" si="11"/>
        <v>3.9111005546581625E-5</v>
      </c>
      <c r="F57" s="3">
        <f t="shared" si="12"/>
        <v>1.7490973414105567E-3</v>
      </c>
      <c r="G57" s="5">
        <f t="shared" si="13"/>
        <v>132.19937887599698</v>
      </c>
      <c r="H57" s="5">
        <f t="shared" si="14"/>
        <v>4.7881539721113989E-2</v>
      </c>
      <c r="I57" s="5">
        <f t="shared" si="7"/>
        <v>132.2472604157181</v>
      </c>
    </row>
    <row r="58" spans="1:9" x14ac:dyDescent="0.35">
      <c r="A58" s="4">
        <v>3.7</v>
      </c>
      <c r="B58" s="5">
        <f t="shared" si="8"/>
        <v>165.46903033498444</v>
      </c>
      <c r="C58" s="14">
        <f t="shared" si="9"/>
        <v>4.2478027055075143E-4</v>
      </c>
      <c r="D58" s="14">
        <f t="shared" si="10"/>
        <v>0.99989220026652259</v>
      </c>
      <c r="E58" s="14">
        <f t="shared" si="11"/>
        <v>2.5921256684336422E-5</v>
      </c>
      <c r="F58" s="3">
        <f t="shared" si="12"/>
        <v>1.159233840167941E-3</v>
      </c>
      <c r="G58" s="5">
        <f t="shared" si="13"/>
        <v>133.09380606699688</v>
      </c>
      <c r="H58" s="5">
        <f t="shared" si="14"/>
        <v>3.1734026374597386E-2</v>
      </c>
      <c r="I58" s="5">
        <f t="shared" si="7"/>
        <v>133.12554009337148</v>
      </c>
    </row>
    <row r="59" spans="1:9" x14ac:dyDescent="0.35">
      <c r="A59" s="4">
        <v>3.8</v>
      </c>
      <c r="B59" s="5">
        <f t="shared" si="8"/>
        <v>169.94116628998404</v>
      </c>
      <c r="C59" s="14">
        <f t="shared" si="9"/>
        <v>2.9194692579146027E-4</v>
      </c>
      <c r="D59" s="14">
        <f t="shared" si="10"/>
        <v>0.99992765195607491</v>
      </c>
      <c r="E59" s="14">
        <f t="shared" si="11"/>
        <v>1.7024358876134842E-5</v>
      </c>
      <c r="F59" s="3">
        <f t="shared" si="12"/>
        <v>7.6135247440778863E-4</v>
      </c>
      <c r="G59" s="5">
        <f t="shared" si="13"/>
        <v>133.98823325799682</v>
      </c>
      <c r="H59" s="5">
        <f t="shared" si="14"/>
        <v>2.0842023986913212E-2</v>
      </c>
      <c r="I59" s="5">
        <f t="shared" si="7"/>
        <v>134.00907528198374</v>
      </c>
    </row>
    <row r="60" spans="1:9" x14ac:dyDescent="0.35">
      <c r="A60" s="4">
        <v>3.9</v>
      </c>
      <c r="B60" s="5">
        <f t="shared" si="8"/>
        <v>174.41330224498361</v>
      </c>
      <c r="C60" s="14">
        <f t="shared" si="9"/>
        <v>1.9865547139277272E-4</v>
      </c>
      <c r="D60" s="14">
        <f t="shared" si="10"/>
        <v>0.99995190365598241</v>
      </c>
      <c r="E60" s="14">
        <f t="shared" si="11"/>
        <v>1.1079729724173035E-5</v>
      </c>
      <c r="F60" s="3">
        <f t="shared" si="12"/>
        <v>4.9550057671151801E-4</v>
      </c>
      <c r="G60" s="5">
        <f t="shared" si="13"/>
        <v>134.88266044899672</v>
      </c>
      <c r="H60" s="5">
        <f t="shared" si="14"/>
        <v>1.3564328287477806E-2</v>
      </c>
      <c r="I60" s="5">
        <f t="shared" si="7"/>
        <v>134.8962247772842</v>
      </c>
    </row>
    <row r="61" spans="1:9" x14ac:dyDescent="0.35">
      <c r="A61" s="4">
        <v>4</v>
      </c>
      <c r="B61" s="5">
        <f t="shared" si="8"/>
        <v>178.88543819998318</v>
      </c>
      <c r="C61" s="14">
        <f t="shared" si="9"/>
        <v>1.3383022576488537E-4</v>
      </c>
      <c r="D61" s="14">
        <f t="shared" si="10"/>
        <v>0.99996832875816688</v>
      </c>
      <c r="E61" s="14">
        <f t="shared" si="11"/>
        <v>7.1452584324054535E-6</v>
      </c>
      <c r="F61" s="3">
        <f t="shared" si="12"/>
        <v>3.195456714332436E-4</v>
      </c>
      <c r="G61" s="5">
        <f t="shared" si="13"/>
        <v>135.77708763999664</v>
      </c>
      <c r="H61" s="5">
        <f t="shared" si="14"/>
        <v>8.747562755485043E-3</v>
      </c>
      <c r="I61" s="5">
        <f t="shared" si="7"/>
        <v>135.78583520275211</v>
      </c>
    </row>
    <row r="62" spans="1:9" x14ac:dyDescent="0.35">
      <c r="A62" s="4">
        <v>4.0999999999999996</v>
      </c>
      <c r="B62" s="5">
        <f t="shared" si="8"/>
        <v>183.35757415498276</v>
      </c>
      <c r="C62" s="14">
        <f t="shared" si="9"/>
        <v>8.9261657177132928E-5</v>
      </c>
      <c r="D62" s="14">
        <f t="shared" si="10"/>
        <v>0.99997934249308751</v>
      </c>
      <c r="E62" s="14">
        <f t="shared" si="11"/>
        <v>4.5658788359179332E-6</v>
      </c>
      <c r="F62" s="3">
        <f t="shared" si="12"/>
        <v>2.0419230908280214E-4</v>
      </c>
      <c r="G62" s="5">
        <f t="shared" si="13"/>
        <v>136.67151483099656</v>
      </c>
      <c r="H62" s="5">
        <f t="shared" si="14"/>
        <v>5.5897644611417087E-3</v>
      </c>
      <c r="I62" s="5">
        <f t="shared" si="7"/>
        <v>136.67710459545771</v>
      </c>
    </row>
    <row r="63" spans="1:9" x14ac:dyDescent="0.35">
      <c r="A63" s="4">
        <v>4.2</v>
      </c>
      <c r="B63" s="5">
        <f t="shared" si="8"/>
        <v>187.82971010998233</v>
      </c>
      <c r="C63" s="14">
        <f t="shared" si="9"/>
        <v>5.8943067756539855E-5</v>
      </c>
      <c r="D63" s="14">
        <f t="shared" si="10"/>
        <v>0.9999866542509841</v>
      </c>
      <c r="E63" s="14">
        <f t="shared" si="11"/>
        <v>2.8909218897481078E-6</v>
      </c>
      <c r="F63" s="3">
        <f t="shared" si="12"/>
        <v>1.2928595726237842E-4</v>
      </c>
      <c r="G63" s="5">
        <f t="shared" si="13"/>
        <v>137.56594202199648</v>
      </c>
      <c r="H63" s="5">
        <f t="shared" si="14"/>
        <v>3.5392030800576093E-3</v>
      </c>
      <c r="I63" s="5">
        <f t="shared" si="7"/>
        <v>137.56948122507654</v>
      </c>
    </row>
    <row r="64" spans="1:9" x14ac:dyDescent="0.35">
      <c r="A64" s="4">
        <v>4.3</v>
      </c>
      <c r="B64" s="5">
        <f t="shared" si="8"/>
        <v>192.30184606498193</v>
      </c>
      <c r="C64" s="14">
        <f t="shared" si="9"/>
        <v>3.8535196742087129E-5</v>
      </c>
      <c r="D64" s="14">
        <f t="shared" si="10"/>
        <v>0.99999146009452899</v>
      </c>
      <c r="E64" s="14">
        <f t="shared" si="11"/>
        <v>1.8136032167631247E-6</v>
      </c>
      <c r="F64" s="3">
        <f t="shared" si="12"/>
        <v>8.1106801537892664E-5</v>
      </c>
      <c r="G64" s="5">
        <f t="shared" si="13"/>
        <v>138.46036921299637</v>
      </c>
      <c r="H64" s="5">
        <f t="shared" si="14"/>
        <v>2.2202986920998114E-3</v>
      </c>
      <c r="I64" s="5">
        <f t="shared" si="7"/>
        <v>138.46258951168846</v>
      </c>
    </row>
    <row r="65" spans="1:9" x14ac:dyDescent="0.35">
      <c r="A65" s="4">
        <v>4.4000000000000004</v>
      </c>
      <c r="B65" s="5">
        <f t="shared" si="8"/>
        <v>196.7739820199815</v>
      </c>
      <c r="C65" s="14">
        <f t="shared" si="9"/>
        <v>2.4942471290053535E-5</v>
      </c>
      <c r="D65" s="14">
        <f t="shared" si="10"/>
        <v>0.99999458745609227</v>
      </c>
      <c r="E65" s="14">
        <f t="shared" si="11"/>
        <v>1.1272780960212863E-6</v>
      </c>
      <c r="F65" s="3">
        <f t="shared" si="12"/>
        <v>5.0413409045002629E-5</v>
      </c>
      <c r="G65" s="5">
        <f t="shared" si="13"/>
        <v>139.35479640399632</v>
      </c>
      <c r="H65" s="5">
        <f t="shared" si="14"/>
        <v>1.3800670726069469E-3</v>
      </c>
      <c r="I65" s="5">
        <f t="shared" si="7"/>
        <v>139.35617647106892</v>
      </c>
    </row>
    <row r="66" spans="1:9" x14ac:dyDescent="0.35">
      <c r="A66" s="4">
        <v>4.5</v>
      </c>
      <c r="B66" s="5">
        <f t="shared" si="8"/>
        <v>201.24611797498108</v>
      </c>
      <c r="C66" s="14">
        <f t="shared" si="9"/>
        <v>1.5983741106905475E-5</v>
      </c>
      <c r="D66" s="14">
        <f t="shared" si="10"/>
        <v>0.99999660232687526</v>
      </c>
      <c r="E66" s="14">
        <f t="shared" si="11"/>
        <v>6.9421204558128274E-7</v>
      </c>
      <c r="F66" s="3">
        <f t="shared" si="12"/>
        <v>3.1046106494378617E-5</v>
      </c>
      <c r="G66" s="5">
        <f t="shared" si="13"/>
        <v>140.24922359499621</v>
      </c>
      <c r="H66" s="5">
        <f t="shared" si="14"/>
        <v>8.4988716528361461E-4</v>
      </c>
      <c r="I66" s="5">
        <f t="shared" si="7"/>
        <v>140.2500734821615</v>
      </c>
    </row>
    <row r="67" spans="1:9" x14ac:dyDescent="0.35">
      <c r="A67" s="4">
        <v>4.5999999999999996</v>
      </c>
      <c r="B67" s="5">
        <f t="shared" si="8"/>
        <v>205.71825392998068</v>
      </c>
      <c r="C67" s="14">
        <f t="shared" si="9"/>
        <v>1.0140852065486758E-5</v>
      </c>
      <c r="D67" s="14">
        <f t="shared" si="10"/>
        <v>0.9999978875452975</v>
      </c>
      <c r="E67" s="14">
        <f t="shared" si="11"/>
        <v>4.2356043400315425E-7</v>
      </c>
      <c r="F67" s="3">
        <f t="shared" si="12"/>
        <v>1.8942198460207326E-5</v>
      </c>
      <c r="G67" s="5">
        <f t="shared" si="13"/>
        <v>141.14365078599613</v>
      </c>
      <c r="H67" s="5">
        <f t="shared" si="14"/>
        <v>5.1854268284817556E-4</v>
      </c>
      <c r="I67" s="5">
        <f t="shared" si="7"/>
        <v>141.14416932867897</v>
      </c>
    </row>
    <row r="68" spans="1:9" x14ac:dyDescent="0.35">
      <c r="A68" s="4">
        <v>4.7</v>
      </c>
      <c r="B68" s="5">
        <f t="shared" si="8"/>
        <v>210.19038988498025</v>
      </c>
      <c r="C68" s="14">
        <f t="shared" si="9"/>
        <v>6.3698251788670899E-6</v>
      </c>
      <c r="D68" s="14">
        <f t="shared" si="10"/>
        <v>0.99999869919254614</v>
      </c>
      <c r="E68" s="14">
        <f t="shared" si="11"/>
        <v>2.5603014570908023E-7</v>
      </c>
      <c r="F68" s="3">
        <f t="shared" si="12"/>
        <v>1.145001620189359E-5</v>
      </c>
      <c r="G68" s="5">
        <f t="shared" si="13"/>
        <v>142.03807797699605</v>
      </c>
      <c r="H68" s="5">
        <f t="shared" si="14"/>
        <v>3.1344419352683704E-4</v>
      </c>
      <c r="I68" s="5">
        <f t="shared" si="7"/>
        <v>142.03839142118957</v>
      </c>
    </row>
    <row r="69" spans="1:9" x14ac:dyDescent="0.35">
      <c r="A69" s="4">
        <v>4.8</v>
      </c>
      <c r="B69" s="5">
        <f t="shared" si="8"/>
        <v>214.66252583997982</v>
      </c>
      <c r="C69" s="14">
        <f t="shared" si="9"/>
        <v>3.9612990910320753E-6</v>
      </c>
      <c r="D69" s="14">
        <f t="shared" si="10"/>
        <v>0.99999920667184805</v>
      </c>
      <c r="E69" s="14">
        <f t="shared" si="11"/>
        <v>1.5332396167691895E-7</v>
      </c>
      <c r="F69" s="3">
        <f t="shared" si="12"/>
        <v>6.8568560177832687E-6</v>
      </c>
      <c r="G69" s="5">
        <f t="shared" si="13"/>
        <v>142.93250516799597</v>
      </c>
      <c r="H69" s="5">
        <f t="shared" si="14"/>
        <v>1.8770643348681697E-4</v>
      </c>
      <c r="I69" s="5">
        <f t="shared" si="7"/>
        <v>142.93269287442945</v>
      </c>
    </row>
    <row r="70" spans="1:9" x14ac:dyDescent="0.35">
      <c r="A70" s="4">
        <v>4.9000000000000004</v>
      </c>
      <c r="B70" s="5">
        <f t="shared" si="8"/>
        <v>219.13466179497939</v>
      </c>
      <c r="C70" s="14">
        <f t="shared" si="9"/>
        <v>2.4389607458933522E-6</v>
      </c>
      <c r="D70" s="14">
        <f t="shared" si="10"/>
        <v>0.99999952081672339</v>
      </c>
      <c r="E70" s="14">
        <f t="shared" si="11"/>
        <v>9.0962690485822132E-8</v>
      </c>
      <c r="F70" s="3">
        <f t="shared" si="12"/>
        <v>4.0679751868514335E-6</v>
      </c>
      <c r="G70" s="5">
        <f t="shared" si="13"/>
        <v>143.82693235899589</v>
      </c>
      <c r="H70" s="5">
        <f t="shared" si="14"/>
        <v>1.1136082074005799E-4</v>
      </c>
      <c r="I70" s="5">
        <f t="shared" si="7"/>
        <v>143.82704371981663</v>
      </c>
    </row>
    <row r="71" spans="1:9" x14ac:dyDescent="0.35">
      <c r="A71" s="4">
        <v>5</v>
      </c>
      <c r="B71" s="5">
        <f t="shared" si="8"/>
        <v>223.60679774997897</v>
      </c>
      <c r="C71" s="14">
        <f t="shared" si="9"/>
        <v>1.4867195147342977E-6</v>
      </c>
      <c r="D71" s="14">
        <f t="shared" si="10"/>
        <v>0.99999971334842808</v>
      </c>
      <c r="E71" s="14">
        <f t="shared" si="11"/>
        <v>5.3461655116621745E-8</v>
      </c>
      <c r="F71" s="3">
        <f t="shared" si="12"/>
        <v>2.3908779006083134E-6</v>
      </c>
      <c r="G71" s="5">
        <f t="shared" si="13"/>
        <v>144.72135954999581</v>
      </c>
      <c r="H71" s="5">
        <f t="shared" si="14"/>
        <v>6.5450282529152585E-5</v>
      </c>
      <c r="I71" s="5">
        <f t="shared" si="7"/>
        <v>144.72142500027834</v>
      </c>
    </row>
    <row r="72" spans="1:9" x14ac:dyDescent="0.35">
      <c r="A72" s="4">
        <v>5.0999999999999996</v>
      </c>
      <c r="B72" s="5">
        <f t="shared" si="8"/>
        <v>228.07893370497857</v>
      </c>
      <c r="C72" s="14">
        <f t="shared" si="9"/>
        <v>8.9724351623833374E-7</v>
      </c>
      <c r="D72" s="14">
        <f t="shared" si="10"/>
        <v>0.99999983017325933</v>
      </c>
      <c r="E72" s="14">
        <f t="shared" si="11"/>
        <v>3.112713882015361E-8</v>
      </c>
      <c r="F72" s="3">
        <f t="shared" si="12"/>
        <v>1.3920479669387214E-6</v>
      </c>
      <c r="G72" s="5">
        <f t="shared" si="13"/>
        <v>145.61578674099573</v>
      </c>
      <c r="H72" s="5">
        <f t="shared" si="14"/>
        <v>3.8107313094947497E-5</v>
      </c>
      <c r="I72" s="5">
        <f t="shared" si="7"/>
        <v>145.61582484830882</v>
      </c>
    </row>
    <row r="73" spans="1:9" x14ac:dyDescent="0.35">
      <c r="A73" s="4">
        <v>5.2</v>
      </c>
      <c r="B73" s="5">
        <f t="shared" si="8"/>
        <v>232.55106965997814</v>
      </c>
      <c r="C73" s="14">
        <f t="shared" si="9"/>
        <v>5.3610353446976145E-7</v>
      </c>
      <c r="D73" s="14">
        <f t="shared" si="10"/>
        <v>0.99999990035573683</v>
      </c>
      <c r="E73" s="14">
        <f t="shared" si="11"/>
        <v>1.7953365965000711E-8</v>
      </c>
      <c r="F73" s="3">
        <f t="shared" si="12"/>
        <v>8.0289893445345403E-7</v>
      </c>
      <c r="G73" s="5">
        <f t="shared" si="13"/>
        <v>146.51021393199562</v>
      </c>
      <c r="H73" s="5">
        <f t="shared" si="14"/>
        <v>2.1979358330663306E-5</v>
      </c>
      <c r="I73" s="5">
        <f t="shared" si="7"/>
        <v>146.51023591135396</v>
      </c>
    </row>
    <row r="74" spans="1:9" x14ac:dyDescent="0.35">
      <c r="A74" s="4">
        <v>5.3</v>
      </c>
      <c r="B74" s="5">
        <f t="shared" si="8"/>
        <v>237.02320561497771</v>
      </c>
      <c r="C74" s="14">
        <f t="shared" si="9"/>
        <v>3.1713492167159759E-7</v>
      </c>
      <c r="D74" s="14">
        <f t="shared" si="10"/>
        <v>0.99999994209865961</v>
      </c>
      <c r="E74" s="14">
        <f t="shared" si="11"/>
        <v>1.0257817610077237E-8</v>
      </c>
      <c r="F74" s="3">
        <f t="shared" si="12"/>
        <v>4.587435495385427E-7</v>
      </c>
      <c r="G74" s="5">
        <f t="shared" si="13"/>
        <v>147.40464112299557</v>
      </c>
      <c r="H74" s="5">
        <f t="shared" si="14"/>
        <v>1.2558104668617605E-5</v>
      </c>
      <c r="I74" s="5">
        <f t="shared" si="7"/>
        <v>147.40465368110023</v>
      </c>
    </row>
    <row r="75" spans="1:9" x14ac:dyDescent="0.35">
      <c r="A75" s="4">
        <v>5.4</v>
      </c>
      <c r="B75" s="5">
        <f t="shared" si="8"/>
        <v>241.49534156997731</v>
      </c>
      <c r="C75" s="14">
        <f t="shared" si="9"/>
        <v>1.8573618445552897E-7</v>
      </c>
      <c r="D75" s="14">
        <f t="shared" si="10"/>
        <v>0.99999996667955149</v>
      </c>
      <c r="E75" s="14">
        <f t="shared" si="11"/>
        <v>5.8057624936797888E-9</v>
      </c>
      <c r="F75" s="3">
        <f t="shared" si="12"/>
        <v>2.5964159194173405E-7</v>
      </c>
      <c r="G75" s="5">
        <f t="shared" si="13"/>
        <v>148.29906831399546</v>
      </c>
      <c r="H75" s="5">
        <f t="shared" si="14"/>
        <v>7.1076885794049697E-6</v>
      </c>
      <c r="I75" s="5">
        <f t="shared" si="7"/>
        <v>148.29907542168405</v>
      </c>
    </row>
    <row r="76" spans="1:9" x14ac:dyDescent="0.35">
      <c r="A76" s="4">
        <v>5.5</v>
      </c>
      <c r="B76" s="5">
        <f t="shared" si="8"/>
        <v>245.96747752497689</v>
      </c>
      <c r="C76" s="14">
        <f t="shared" si="9"/>
        <v>1.0769760042543276E-7</v>
      </c>
      <c r="D76" s="14">
        <f t="shared" si="10"/>
        <v>0.99999998101043752</v>
      </c>
      <c r="E76" s="14">
        <f t="shared" si="11"/>
        <v>3.2550067962490276E-9</v>
      </c>
      <c r="F76" s="3">
        <f t="shared" si="12"/>
        <v>1.4556832927273267E-7</v>
      </c>
      <c r="G76" s="5">
        <f t="shared" si="13"/>
        <v>149.19349550499538</v>
      </c>
      <c r="H76" s="5">
        <f t="shared" si="14"/>
        <v>3.9849330138410571E-6</v>
      </c>
      <c r="I76" s="5">
        <f t="shared" si="7"/>
        <v>149.1934994899284</v>
      </c>
    </row>
    <row r="77" spans="1:9" x14ac:dyDescent="0.35">
      <c r="A77" s="4">
        <v>5.6</v>
      </c>
      <c r="B77" s="5">
        <f t="shared" si="8"/>
        <v>250.43961347997646</v>
      </c>
      <c r="C77" s="14">
        <f t="shared" si="9"/>
        <v>6.1826205001658573E-8</v>
      </c>
      <c r="D77" s="14">
        <f t="shared" si="10"/>
        <v>0.99999998928240974</v>
      </c>
      <c r="E77" s="14">
        <f t="shared" si="11"/>
        <v>1.8076995472074826E-9</v>
      </c>
      <c r="F77" s="3">
        <f t="shared" si="12"/>
        <v>8.0842781409030428E-8</v>
      </c>
      <c r="G77" s="5">
        <f t="shared" si="13"/>
        <v>150.0879226959953</v>
      </c>
      <c r="H77" s="5">
        <f t="shared" si="14"/>
        <v>2.2130711410722081E-6</v>
      </c>
      <c r="I77" s="5">
        <f t="shared" si="7"/>
        <v>150.08792490906643</v>
      </c>
    </row>
    <row r="78" spans="1:9" x14ac:dyDescent="0.35">
      <c r="A78" s="4">
        <v>5.7</v>
      </c>
      <c r="B78" s="5">
        <f t="shared" si="8"/>
        <v>254.91174943497603</v>
      </c>
      <c r="C78" s="14">
        <f t="shared" si="9"/>
        <v>3.513955094820434E-8</v>
      </c>
      <c r="D78" s="14">
        <f t="shared" si="10"/>
        <v>0.99999999400962858</v>
      </c>
      <c r="E78" s="14">
        <f t="shared" si="11"/>
        <v>9.9443384777844665E-10</v>
      </c>
      <c r="F78" s="3">
        <f t="shared" si="12"/>
        <v>4.4472433655185701E-8</v>
      </c>
      <c r="G78" s="5">
        <f t="shared" si="13"/>
        <v>150.98234988699522</v>
      </c>
      <c r="H78" s="5">
        <f t="shared" si="14"/>
        <v>1.2174328713107085E-6</v>
      </c>
      <c r="I78" s="5">
        <f t="shared" si="7"/>
        <v>150.98235110442809</v>
      </c>
    </row>
    <row r="79" spans="1:9" x14ac:dyDescent="0.35">
      <c r="A79" s="4">
        <v>5.8</v>
      </c>
      <c r="B79" s="5">
        <f t="shared" si="8"/>
        <v>259.3838853899756</v>
      </c>
      <c r="C79" s="14">
        <f t="shared" si="9"/>
        <v>1.9773196406244672E-8</v>
      </c>
      <c r="D79" s="14">
        <f t="shared" si="10"/>
        <v>0.99999999668425399</v>
      </c>
      <c r="E79" s="14">
        <f t="shared" si="11"/>
        <v>5.4186954192284247E-10</v>
      </c>
      <c r="F79" s="3">
        <f t="shared" si="12"/>
        <v>2.4233142613522959E-8</v>
      </c>
      <c r="G79" s="5">
        <f t="shared" si="13"/>
        <v>151.87677707799511</v>
      </c>
      <c r="H79" s="5">
        <f t="shared" si="14"/>
        <v>6.6338227904519096E-7</v>
      </c>
      <c r="I79" s="5">
        <f t="shared" si="7"/>
        <v>151.8767777413774</v>
      </c>
    </row>
    <row r="80" spans="1:9" x14ac:dyDescent="0.35">
      <c r="A80" s="4">
        <v>5.9</v>
      </c>
      <c r="B80" s="5">
        <f t="shared" si="8"/>
        <v>263.8560213449752</v>
      </c>
      <c r="C80" s="14">
        <f t="shared" si="9"/>
        <v>1.1015763624682308E-8</v>
      </c>
      <c r="D80" s="14">
        <f t="shared" si="10"/>
        <v>0.99999999818249219</v>
      </c>
      <c r="E80" s="14">
        <f t="shared" si="11"/>
        <v>2.9246754025729259E-10</v>
      </c>
      <c r="F80" s="3">
        <f t="shared" si="12"/>
        <v>1.3079546024549253E-8</v>
      </c>
      <c r="G80" s="5">
        <f t="shared" si="13"/>
        <v>152.77120426899506</v>
      </c>
      <c r="H80" s="5">
        <f t="shared" si="14"/>
        <v>3.5805257242203577E-7</v>
      </c>
      <c r="I80" s="5">
        <f t="shared" si="7"/>
        <v>152.77120462704764</v>
      </c>
    </row>
    <row r="81" spans="1:9" x14ac:dyDescent="0.35">
      <c r="A81" s="4">
        <v>6</v>
      </c>
      <c r="B81" s="5">
        <f t="shared" si="8"/>
        <v>268.32815729997481</v>
      </c>
      <c r="C81" s="14">
        <f t="shared" si="9"/>
        <v>6.0758828498232861E-9</v>
      </c>
      <c r="D81" s="14">
        <f t="shared" si="10"/>
        <v>0.9999999990134123</v>
      </c>
      <c r="E81" s="14">
        <f t="shared" si="11"/>
        <v>1.5635664727640964E-10</v>
      </c>
      <c r="F81" s="3">
        <f t="shared" si="12"/>
        <v>6.9924818408801861E-9</v>
      </c>
      <c r="G81" s="5">
        <f t="shared" si="13"/>
        <v>153.66563145999498</v>
      </c>
      <c r="H81" s="5">
        <f t="shared" si="14"/>
        <v>1.9141919039409508E-7</v>
      </c>
      <c r="I81" s="5">
        <f t="shared" si="7"/>
        <v>153.66563165141417</v>
      </c>
    </row>
    <row r="82" spans="1:9" x14ac:dyDescent="0.35">
      <c r="A82" s="4">
        <v>6.1</v>
      </c>
      <c r="B82" s="5">
        <f t="shared" si="8"/>
        <v>272.80029325497435</v>
      </c>
      <c r="C82" s="14">
        <f t="shared" si="9"/>
        <v>3.3178842435473049E-9</v>
      </c>
      <c r="D82" s="14">
        <f t="shared" si="10"/>
        <v>0.99999999946965767</v>
      </c>
      <c r="E82" s="14">
        <f t="shared" si="11"/>
        <v>8.2796057320884821E-11</v>
      </c>
      <c r="F82" s="3">
        <f t="shared" si="12"/>
        <v>3.7027522487693519E-9</v>
      </c>
      <c r="G82" s="5">
        <f t="shared" si="13"/>
        <v>154.56005865099488</v>
      </c>
      <c r="H82" s="5">
        <f t="shared" si="14"/>
        <v>1.0136284281006101E-7</v>
      </c>
      <c r="I82" s="5">
        <f t="shared" si="7"/>
        <v>154.56005875235772</v>
      </c>
    </row>
    <row r="83" spans="1:9" x14ac:dyDescent="0.35">
      <c r="A83" s="4">
        <v>6.2</v>
      </c>
      <c r="B83" s="5">
        <f t="shared" si="8"/>
        <v>277.27242920997395</v>
      </c>
      <c r="C83" s="14">
        <f t="shared" si="9"/>
        <v>1.7937839079640794E-9</v>
      </c>
      <c r="D83" s="14">
        <f t="shared" si="10"/>
        <v>0.99999999971768416</v>
      </c>
      <c r="E83" s="14">
        <f t="shared" si="11"/>
        <v>4.3425716242988552E-11</v>
      </c>
      <c r="F83" s="3">
        <f t="shared" si="12"/>
        <v>1.9420570698187835E-9</v>
      </c>
      <c r="G83" s="5">
        <f t="shared" si="13"/>
        <v>155.45448584199482</v>
      </c>
      <c r="H83" s="5">
        <f t="shared" si="14"/>
        <v>5.31638122862892E-8</v>
      </c>
      <c r="I83" s="5">
        <f t="shared" si="7"/>
        <v>155.45448589515863</v>
      </c>
    </row>
    <row r="84" spans="1:9" x14ac:dyDescent="0.35">
      <c r="A84" s="4">
        <v>6.3</v>
      </c>
      <c r="B84" s="5">
        <f t="shared" si="8"/>
        <v>281.74456516497349</v>
      </c>
      <c r="C84" s="14">
        <f t="shared" si="9"/>
        <v>9.6014333703123363E-10</v>
      </c>
      <c r="D84" s="14">
        <f t="shared" si="10"/>
        <v>0.99999999985117716</v>
      </c>
      <c r="E84" s="14">
        <f t="shared" si="11"/>
        <v>2.2559426521546413E-11</v>
      </c>
      <c r="F84" s="3">
        <f t="shared" si="12"/>
        <v>1.008888224711788E-9</v>
      </c>
      <c r="G84" s="5">
        <f t="shared" si="13"/>
        <v>156.34891303299469</v>
      </c>
      <c r="H84" s="5">
        <f t="shared" si="14"/>
        <v>2.7618315151485196E-8</v>
      </c>
      <c r="I84" s="5">
        <f t="shared" si="7"/>
        <v>156.348913060613</v>
      </c>
    </row>
    <row r="85" spans="1:9" x14ac:dyDescent="0.35">
      <c r="A85" s="4">
        <v>6.4</v>
      </c>
      <c r="B85" s="5">
        <f t="shared" si="8"/>
        <v>286.2167011199731</v>
      </c>
      <c r="C85" s="14">
        <f t="shared" si="9"/>
        <v>5.0881402816450389E-10</v>
      </c>
      <c r="D85" s="14">
        <f t="shared" si="10"/>
        <v>0.99999999992231148</v>
      </c>
      <c r="E85" s="14">
        <f t="shared" si="11"/>
        <v>1.160748555995918E-11</v>
      </c>
      <c r="F85" s="3">
        <f t="shared" si="12"/>
        <v>5.1910253519831874E-10</v>
      </c>
      <c r="G85" s="5">
        <f t="shared" si="13"/>
        <v>157.24334022399464</v>
      </c>
      <c r="H85" s="5">
        <f t="shared" si="14"/>
        <v>1.4210431901053977E-8</v>
      </c>
      <c r="I85" s="5">
        <f t="shared" si="7"/>
        <v>157.24334023820506</v>
      </c>
    </row>
    <row r="86" spans="1:9" x14ac:dyDescent="0.35">
      <c r="A86" s="4">
        <v>6.5</v>
      </c>
      <c r="B86" s="5">
        <f t="shared" ref="B86:B101" si="15">A86*$B$4*SQRT($B$5)</f>
        <v>290.6888370749727</v>
      </c>
      <c r="C86" s="14">
        <f t="shared" ref="C86:C101" si="16">NORMDIST(A86,0,1,FALSE)</f>
        <v>2.6695566147628519E-10</v>
      </c>
      <c r="D86" s="14">
        <f t="shared" ref="D86:D101" si="17">NORMDIST(A86,0,1,TRUE)</f>
        <v>0.99999999995984001</v>
      </c>
      <c r="E86" s="14">
        <f t="shared" ref="E86:E101" si="18">C86-A86*(1-D86)</f>
        <v>5.9157495677735792E-12</v>
      </c>
      <c r="F86" s="3">
        <f t="shared" ref="F86:F101" si="19">$B$4*SQRT($B$5)*$E86</f>
        <v>2.6456036342813447E-10</v>
      </c>
      <c r="G86" s="5">
        <f t="shared" ref="G86:G101" si="20">(($B$6/2)+$B86)*$B$7</f>
        <v>158.13776741499456</v>
      </c>
      <c r="H86" s="5">
        <f t="shared" ref="H86:H101" si="21">($B$2/$B$6)*$F86*$B$8</f>
        <v>7.242339948845181E-9</v>
      </c>
      <c r="I86" s="5">
        <f t="shared" si="7"/>
        <v>158.13776742223689</v>
      </c>
    </row>
    <row r="87" spans="1:9" x14ac:dyDescent="0.35">
      <c r="A87" s="4">
        <v>6.6</v>
      </c>
      <c r="B87" s="5">
        <f t="shared" si="15"/>
        <v>295.16097302997224</v>
      </c>
      <c r="C87" s="14">
        <f t="shared" si="16"/>
        <v>1.3866799941653172E-10</v>
      </c>
      <c r="D87" s="14">
        <f t="shared" si="17"/>
        <v>0.99999999997944211</v>
      </c>
      <c r="E87" s="14">
        <f t="shared" si="18"/>
        <v>2.985933833633428E-12</v>
      </c>
      <c r="F87" s="3">
        <f t="shared" si="19"/>
        <v>1.3353502056641788E-10</v>
      </c>
      <c r="G87" s="5">
        <f t="shared" si="20"/>
        <v>159.03219460599445</v>
      </c>
      <c r="H87" s="5">
        <f t="shared" si="21"/>
        <v>3.6555211880056894E-9</v>
      </c>
      <c r="I87" s="5">
        <f t="shared" ref="I87:I101" si="22">SUM(G87:H87)</f>
        <v>159.03219460964996</v>
      </c>
    </row>
    <row r="88" spans="1:9" x14ac:dyDescent="0.35">
      <c r="A88" s="4">
        <v>6.7</v>
      </c>
      <c r="B88" s="5">
        <f t="shared" si="15"/>
        <v>299.63310898497184</v>
      </c>
      <c r="C88" s="14">
        <f t="shared" si="16"/>
        <v>7.1313281239960764E-11</v>
      </c>
      <c r="D88" s="14">
        <f t="shared" si="17"/>
        <v>0.999999999989579</v>
      </c>
      <c r="E88" s="14">
        <f t="shared" si="18"/>
        <v>1.4925986710722439E-12</v>
      </c>
      <c r="F88" s="3">
        <f t="shared" si="19"/>
        <v>6.6751041832867727E-11</v>
      </c>
      <c r="G88" s="5">
        <f t="shared" si="20"/>
        <v>159.92662179699437</v>
      </c>
      <c r="H88" s="5">
        <f t="shared" si="21"/>
        <v>1.8273097701747539E-9</v>
      </c>
      <c r="I88" s="5">
        <f t="shared" si="22"/>
        <v>159.92662179882169</v>
      </c>
    </row>
    <row r="89" spans="1:9" x14ac:dyDescent="0.35">
      <c r="A89" s="4">
        <v>6.8</v>
      </c>
      <c r="B89" s="5">
        <f t="shared" si="15"/>
        <v>304.10524493997139</v>
      </c>
      <c r="C89" s="14">
        <f t="shared" si="16"/>
        <v>3.6309615017918004E-11</v>
      </c>
      <c r="D89" s="14">
        <f t="shared" si="17"/>
        <v>0.99999999999476907</v>
      </c>
      <c r="E89" s="14">
        <f t="shared" si="18"/>
        <v>7.3931275871557033E-13</v>
      </c>
      <c r="F89" s="3">
        <f t="shared" si="19"/>
        <v>3.3063071702418307E-11</v>
      </c>
      <c r="G89" s="5">
        <f t="shared" si="20"/>
        <v>160.82104898799429</v>
      </c>
      <c r="H89" s="5">
        <f t="shared" si="21"/>
        <v>9.0510158785370108E-10</v>
      </c>
      <c r="I89" s="5">
        <f t="shared" si="22"/>
        <v>160.82104898889938</v>
      </c>
    </row>
    <row r="90" spans="1:9" x14ac:dyDescent="0.35">
      <c r="A90" s="4">
        <v>6.9</v>
      </c>
      <c r="B90" s="5">
        <f t="shared" si="15"/>
        <v>308.57738089497099</v>
      </c>
      <c r="C90" s="14">
        <f t="shared" si="16"/>
        <v>1.8303322170155714E-11</v>
      </c>
      <c r="D90" s="14">
        <f t="shared" si="17"/>
        <v>0.99999999999739986</v>
      </c>
      <c r="E90" s="14">
        <f t="shared" si="18"/>
        <v>3.6234013681810907E-13</v>
      </c>
      <c r="F90" s="3">
        <f t="shared" si="19"/>
        <v>1.6204343538037325E-11</v>
      </c>
      <c r="G90" s="5">
        <f t="shared" si="20"/>
        <v>161.71547617899421</v>
      </c>
      <c r="H90" s="5">
        <f t="shared" si="21"/>
        <v>4.435939043537718E-10</v>
      </c>
      <c r="I90" s="5">
        <f t="shared" si="22"/>
        <v>161.71547617943781</v>
      </c>
    </row>
    <row r="91" spans="1:9" x14ac:dyDescent="0.35">
      <c r="A91" s="4">
        <v>7</v>
      </c>
      <c r="B91" s="5">
        <f t="shared" si="15"/>
        <v>313.04951684997059</v>
      </c>
      <c r="C91" s="14">
        <f t="shared" si="16"/>
        <v>9.1347204083645936E-12</v>
      </c>
      <c r="D91" s="14">
        <f t="shared" si="17"/>
        <v>0.99999999999872013</v>
      </c>
      <c r="E91" s="14">
        <f t="shared" si="18"/>
        <v>1.7566468884943042E-13</v>
      </c>
      <c r="F91" s="3">
        <f t="shared" si="19"/>
        <v>7.8559637102735159E-12</v>
      </c>
      <c r="G91" s="5">
        <f t="shared" si="20"/>
        <v>162.60990336999413</v>
      </c>
      <c r="H91" s="5">
        <f t="shared" si="21"/>
        <v>2.1505700656873751E-10</v>
      </c>
      <c r="I91" s="5">
        <f t="shared" si="22"/>
        <v>162.6099033702092</v>
      </c>
    </row>
    <row r="92" spans="1:9" x14ac:dyDescent="0.35">
      <c r="A92" s="4">
        <v>7.1</v>
      </c>
      <c r="B92" s="5">
        <f t="shared" si="15"/>
        <v>317.52165280497013</v>
      </c>
      <c r="C92" s="14">
        <f t="shared" si="16"/>
        <v>4.5135436772055174E-12</v>
      </c>
      <c r="D92" s="14">
        <f t="shared" si="17"/>
        <v>0.99999999999937617</v>
      </c>
      <c r="E92" s="14">
        <f t="shared" si="18"/>
        <v>8.4320022693701507E-14</v>
      </c>
      <c r="F92" s="3">
        <f t="shared" si="19"/>
        <v>3.7709060521488301E-12</v>
      </c>
      <c r="G92" s="5">
        <f t="shared" si="20"/>
        <v>163.50433056099405</v>
      </c>
      <c r="H92" s="5">
        <f t="shared" si="21"/>
        <v>1.0322855317757422E-10</v>
      </c>
      <c r="I92" s="5">
        <f t="shared" si="22"/>
        <v>163.50433056109728</v>
      </c>
    </row>
    <row r="93" spans="1:9" x14ac:dyDescent="0.35">
      <c r="A93" s="4">
        <v>7.2</v>
      </c>
      <c r="B93" s="5">
        <f t="shared" si="15"/>
        <v>321.99378875996973</v>
      </c>
      <c r="C93" s="14">
        <f t="shared" si="16"/>
        <v>2.2079899631371392E-12</v>
      </c>
      <c r="D93" s="14">
        <f t="shared" si="17"/>
        <v>0.99999999999969891</v>
      </c>
      <c r="E93" s="14">
        <f t="shared" si="18"/>
        <v>4.0124076333073415E-14</v>
      </c>
      <c r="F93" s="3">
        <f t="shared" si="19"/>
        <v>1.7944032443028531E-12</v>
      </c>
      <c r="G93" s="5">
        <f t="shared" si="20"/>
        <v>164.39875775199394</v>
      </c>
      <c r="H93" s="5">
        <f t="shared" si="21"/>
        <v>4.9121788812790609E-11</v>
      </c>
      <c r="I93" s="5">
        <f t="shared" si="22"/>
        <v>164.39875775204305</v>
      </c>
    </row>
    <row r="94" spans="1:9" x14ac:dyDescent="0.35">
      <c r="A94" s="4">
        <v>7.3</v>
      </c>
      <c r="B94" s="5">
        <f t="shared" si="15"/>
        <v>326.46592471496933</v>
      </c>
      <c r="C94" s="14">
        <f t="shared" si="16"/>
        <v>1.069383787154164E-12</v>
      </c>
      <c r="D94" s="14">
        <f t="shared" si="17"/>
        <v>0.99999999999985612</v>
      </c>
      <c r="E94" s="14">
        <f t="shared" si="18"/>
        <v>1.9023988016795965E-14</v>
      </c>
      <c r="F94" s="3">
        <f t="shared" si="19"/>
        <v>8.5077860817394379E-13</v>
      </c>
      <c r="G94" s="5">
        <f t="shared" si="20"/>
        <v>165.29318494299389</v>
      </c>
      <c r="H94" s="5">
        <f t="shared" si="21"/>
        <v>2.3290064398761713E-11</v>
      </c>
      <c r="I94" s="5">
        <f t="shared" si="22"/>
        <v>165.29318494301717</v>
      </c>
    </row>
    <row r="95" spans="1:9" x14ac:dyDescent="0.35">
      <c r="A95" s="4">
        <v>7.4</v>
      </c>
      <c r="B95" s="5">
        <f t="shared" si="15"/>
        <v>330.93806066996888</v>
      </c>
      <c r="C95" s="14">
        <f t="shared" si="16"/>
        <v>5.1277536367966629E-13</v>
      </c>
      <c r="D95" s="14">
        <f t="shared" si="17"/>
        <v>0.99999999999993194</v>
      </c>
      <c r="E95" s="14">
        <f t="shared" si="18"/>
        <v>9.1559952492028045E-15</v>
      </c>
      <c r="F95" s="3">
        <f t="shared" si="19"/>
        <v>4.09468555577652E-13</v>
      </c>
      <c r="G95" s="5">
        <f t="shared" si="20"/>
        <v>166.18761213399378</v>
      </c>
      <c r="H95" s="5">
        <f t="shared" si="21"/>
        <v>1.1209201708938223E-11</v>
      </c>
      <c r="I95" s="5">
        <f t="shared" si="22"/>
        <v>166.18761213400498</v>
      </c>
    </row>
    <row r="96" spans="1:9" x14ac:dyDescent="0.35">
      <c r="A96" s="4">
        <v>7.5</v>
      </c>
      <c r="B96" s="5">
        <f t="shared" si="15"/>
        <v>335.41019662496848</v>
      </c>
      <c r="C96" s="14">
        <f t="shared" si="16"/>
        <v>2.4343205330290096E-13</v>
      </c>
      <c r="D96" s="14">
        <f t="shared" si="17"/>
        <v>0.99999999999996814</v>
      </c>
      <c r="E96" s="14">
        <f t="shared" si="18"/>
        <v>4.4565472523360151E-15</v>
      </c>
      <c r="F96" s="3">
        <f t="shared" si="19"/>
        <v>1.9930285202326477E-13</v>
      </c>
      <c r="G96" s="5">
        <f t="shared" si="20"/>
        <v>167.0820393249937</v>
      </c>
      <c r="H96" s="5">
        <f t="shared" si="21"/>
        <v>5.4559155741368725E-12</v>
      </c>
      <c r="I96" s="5">
        <f t="shared" si="22"/>
        <v>167.08203932499916</v>
      </c>
    </row>
    <row r="97" spans="1:9" x14ac:dyDescent="0.35">
      <c r="A97" s="4">
        <v>7.6</v>
      </c>
      <c r="B97" s="5">
        <f t="shared" si="15"/>
        <v>339.88233257996808</v>
      </c>
      <c r="C97" s="14">
        <f t="shared" si="16"/>
        <v>1.144156490180137E-13</v>
      </c>
      <c r="D97" s="14">
        <f t="shared" si="17"/>
        <v>0.99999999999998523</v>
      </c>
      <c r="E97" s="14">
        <f t="shared" si="18"/>
        <v>2.1943056889028782E-15</v>
      </c>
      <c r="F97" s="3">
        <f t="shared" si="19"/>
        <v>9.8132333676026833E-14</v>
      </c>
      <c r="G97" s="5">
        <f t="shared" si="20"/>
        <v>167.97646651599362</v>
      </c>
      <c r="H97" s="5">
        <f t="shared" si="21"/>
        <v>2.6863726343812345E-12</v>
      </c>
      <c r="I97" s="5">
        <f t="shared" si="22"/>
        <v>167.97646651599632</v>
      </c>
    </row>
    <row r="98" spans="1:9" x14ac:dyDescent="0.35">
      <c r="A98" s="4">
        <v>7.7</v>
      </c>
      <c r="B98" s="5">
        <f t="shared" si="15"/>
        <v>344.35446853496762</v>
      </c>
      <c r="C98" s="14">
        <f t="shared" si="16"/>
        <v>5.3241483722529429E-14</v>
      </c>
      <c r="D98" s="14">
        <f t="shared" si="17"/>
        <v>0.99999999999999323</v>
      </c>
      <c r="E98" s="14">
        <f t="shared" si="18"/>
        <v>1.0943082558858274E-15</v>
      </c>
      <c r="F98" s="3">
        <f t="shared" si="19"/>
        <v>4.8938952969998891E-14</v>
      </c>
      <c r="G98" s="5">
        <f t="shared" si="20"/>
        <v>168.87089370699354</v>
      </c>
      <c r="H98" s="5">
        <f t="shared" si="21"/>
        <v>1.3397038375537195E-12</v>
      </c>
      <c r="I98" s="5">
        <f t="shared" si="22"/>
        <v>168.87089370699488</v>
      </c>
    </row>
    <row r="99" spans="1:9" x14ac:dyDescent="0.35">
      <c r="A99" s="4">
        <v>7.8</v>
      </c>
      <c r="B99" s="5">
        <f t="shared" si="15"/>
        <v>348.82660448996722</v>
      </c>
      <c r="C99" s="14">
        <f t="shared" si="16"/>
        <v>2.4528552856964324E-14</v>
      </c>
      <c r="D99" s="14">
        <f t="shared" si="17"/>
        <v>0.99999999999999689</v>
      </c>
      <c r="E99" s="14">
        <f t="shared" si="18"/>
        <v>2.8128199915090418E-16</v>
      </c>
      <c r="F99" s="3">
        <f t="shared" si="19"/>
        <v>1.2579313418969198E-14</v>
      </c>
      <c r="G99" s="5">
        <f t="shared" si="20"/>
        <v>169.76532089799343</v>
      </c>
      <c r="H99" s="5">
        <f t="shared" si="21"/>
        <v>3.4435870484428179E-13</v>
      </c>
      <c r="I99" s="5">
        <f t="shared" si="22"/>
        <v>169.76532089799377</v>
      </c>
    </row>
    <row r="100" spans="1:9" x14ac:dyDescent="0.35">
      <c r="A100" s="4">
        <v>7.9</v>
      </c>
      <c r="B100" s="5">
        <f t="shared" si="15"/>
        <v>353.29874044496677</v>
      </c>
      <c r="C100" s="14">
        <f t="shared" si="16"/>
        <v>1.1187956214351817E-14</v>
      </c>
      <c r="D100" s="14">
        <f t="shared" si="17"/>
        <v>0.99999999999999856</v>
      </c>
      <c r="E100" s="14">
        <f t="shared" si="18"/>
        <v>-2.1403424854854097E-16</v>
      </c>
      <c r="F100" s="3">
        <f t="shared" si="19"/>
        <v>-9.5719025853524673E-15</v>
      </c>
      <c r="G100" s="5">
        <f t="shared" si="20"/>
        <v>170.65974808899338</v>
      </c>
      <c r="H100" s="5">
        <f t="shared" si="21"/>
        <v>-2.6203083327402379E-13</v>
      </c>
      <c r="I100" s="5">
        <f t="shared" si="22"/>
        <v>170.65974808899313</v>
      </c>
    </row>
    <row r="101" spans="1:9" x14ac:dyDescent="0.35">
      <c r="A101" s="4">
        <v>8</v>
      </c>
      <c r="B101" s="5">
        <f t="shared" si="15"/>
        <v>357.77087639996637</v>
      </c>
      <c r="C101" s="14">
        <f t="shared" si="16"/>
        <v>5.0522710835368927E-15</v>
      </c>
      <c r="D101" s="14">
        <f t="shared" si="17"/>
        <v>0.99999999999999933</v>
      </c>
      <c r="E101" s="14">
        <f t="shared" si="18"/>
        <v>-2.7679943466385866E-16</v>
      </c>
      <c r="F101" s="3">
        <f t="shared" si="19"/>
        <v>-1.2378847040837994E-14</v>
      </c>
      <c r="G101" s="5">
        <f t="shared" si="20"/>
        <v>171.55417527999327</v>
      </c>
      <c r="H101" s="5">
        <f t="shared" si="21"/>
        <v>-3.3887093774294006E-13</v>
      </c>
      <c r="I101" s="5">
        <f t="shared" si="22"/>
        <v>171.55417527999293</v>
      </c>
    </row>
    <row r="102" spans="1:9" x14ac:dyDescent="0.35">
      <c r="A102" s="7"/>
      <c r="B102" s="8"/>
    </row>
  </sheetData>
  <pageMargins left="0.78740157499999996" right="0.78740157499999996" top="0.984251969" bottom="0.984251969" header="0.4921259845" footer="0.4921259845"/>
  <pageSetup orientation="portrait" horizontalDpi="4294967292" verticalDpi="4294967292"/>
  <headerFooter alignWithMargins="0"/>
  <drawing r:id="rId1"/>
  <legacyDrawing r:id="rId2"/>
  <oleObjects>
    <mc:AlternateContent xmlns:mc="http://schemas.openxmlformats.org/markup-compatibility/2006">
      <mc:Choice Requires="x14">
        <oleObject shapeId="2049" r:id="rId3">
          <objectPr defaultSize="0" autoPict="0" r:id="rId4">
            <anchor moveWithCells="1">
              <from>
                <xdr:col>9</xdr:col>
                <xdr:colOff>260350</xdr:colOff>
                <xdr:row>20</xdr:row>
                <xdr:rowOff>19050</xdr:rowOff>
              </from>
              <to>
                <xdr:col>12</xdr:col>
                <xdr:colOff>400050</xdr:colOff>
                <xdr:row>22</xdr:row>
                <xdr:rowOff>82550</xdr:rowOff>
              </to>
            </anchor>
          </objectPr>
        </oleObject>
      </mc:Choice>
      <mc:Fallback>
        <oleObject shapeId="2049" r:id="rId3"/>
      </mc:Fallback>
    </mc:AlternateContent>
    <mc:AlternateContent xmlns:mc="http://schemas.openxmlformats.org/markup-compatibility/2006">
      <mc:Choice Requires="x14">
        <oleObject shapeId="2050" r:id="rId5">
          <objectPr defaultSize="0" autoPict="0" r:id="rId6">
            <anchor moveWithCells="1">
              <from>
                <xdr:col>7</xdr:col>
                <xdr:colOff>374650</xdr:colOff>
                <xdr:row>2</xdr:row>
                <xdr:rowOff>44450</xdr:rowOff>
              </from>
              <to>
                <xdr:col>12</xdr:col>
                <xdr:colOff>215900</xdr:colOff>
                <xdr:row>6</xdr:row>
                <xdr:rowOff>19050</xdr:rowOff>
              </to>
            </anchor>
          </objectPr>
        </oleObject>
      </mc:Choice>
      <mc:Fallback>
        <oleObject shapeId="2050" r:id="rId5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3C65-640B-4D8C-86E9-E2ACA2A011A7}">
  <dimension ref="A1:Z227"/>
  <sheetViews>
    <sheetView workbookViewId="0">
      <selection activeCell="G2" sqref="G2"/>
    </sheetView>
  </sheetViews>
  <sheetFormatPr defaultRowHeight="13" x14ac:dyDescent="0.3"/>
  <cols>
    <col min="1" max="1" width="15.26953125" style="39" bestFit="1" customWidth="1"/>
    <col min="2" max="2" width="10.26953125" style="39" customWidth="1"/>
    <col min="3" max="6" width="8.36328125" style="39" customWidth="1"/>
    <col min="7" max="9" width="10.26953125" style="39" customWidth="1"/>
    <col min="10" max="11" width="1.08984375" style="39" customWidth="1"/>
    <col min="12" max="13" width="8.7265625" style="39"/>
    <col min="14" max="15" width="10.26953125" style="39" customWidth="1"/>
    <col min="16" max="24" width="8.7265625" style="39"/>
    <col min="25" max="25" width="8.81640625" style="39" customWidth="1"/>
    <col min="26" max="16384" width="8.7265625" style="39"/>
  </cols>
  <sheetData>
    <row r="1" spans="1:26" ht="14.5" x14ac:dyDescent="0.35">
      <c r="A1" s="57" t="s">
        <v>50</v>
      </c>
      <c r="B1" s="58">
        <f>'(s,Q)'!B1</f>
        <v>100</v>
      </c>
      <c r="L1" s="41" t="s">
        <v>45</v>
      </c>
      <c r="O1" s="40"/>
    </row>
    <row r="2" spans="1:26" ht="26.5" x14ac:dyDescent="0.35">
      <c r="A2" s="59" t="s">
        <v>75</v>
      </c>
      <c r="B2" s="68">
        <v>0.25</v>
      </c>
      <c r="C2" s="40">
        <f>B2*B1</f>
        <v>25</v>
      </c>
      <c r="D2" s="39" t="s">
        <v>69</v>
      </c>
      <c r="L2" s="70"/>
      <c r="M2" s="62"/>
      <c r="N2" s="71" t="s">
        <v>74</v>
      </c>
      <c r="O2" s="71" t="s">
        <v>70</v>
      </c>
      <c r="P2" s="62"/>
    </row>
    <row r="3" spans="1:26" ht="14.5" x14ac:dyDescent="0.35">
      <c r="A3" s="57" t="s">
        <v>1</v>
      </c>
      <c r="B3" s="58">
        <f>'(s,Q)'!B3</f>
        <v>5</v>
      </c>
      <c r="C3" s="61" t="s">
        <v>67</v>
      </c>
      <c r="L3" s="62"/>
      <c r="M3" s="72" t="s">
        <v>46</v>
      </c>
      <c r="N3" s="63">
        <f ca="1">COUNTIF($E$12:$E$63,"&lt;0")/52</f>
        <v>0</v>
      </c>
      <c r="O3" s="63">
        <f ca="1">'(s,Q)'!K2</f>
        <v>0</v>
      </c>
      <c r="P3" s="62"/>
      <c r="Q3" s="40"/>
    </row>
    <row r="4" spans="1:26" x14ac:dyDescent="0.3">
      <c r="L4" s="62"/>
      <c r="M4" s="72" t="s">
        <v>47</v>
      </c>
      <c r="N4" s="63">
        <f ca="1">(SUM($D$12:$D$63)+SUMIF($E$12:$E$63,"&lt;0"))/SUM($D$12:$D$63)</f>
        <v>1</v>
      </c>
      <c r="O4" s="63">
        <f ca="1">'(s,Q)'!K3</f>
        <v>1</v>
      </c>
      <c r="P4" s="62"/>
      <c r="Q4" s="40"/>
    </row>
    <row r="5" spans="1:26" ht="14.5" x14ac:dyDescent="0.35">
      <c r="A5" s="9" t="s">
        <v>36</v>
      </c>
      <c r="B5" s="55">
        <f>'(s,Q)'!B5</f>
        <v>500</v>
      </c>
      <c r="L5" s="73"/>
      <c r="M5" s="72" t="s">
        <v>58</v>
      </c>
      <c r="N5" s="62">
        <f ca="1">COUNTIF($I$12:$I$63,"&gt;0")</f>
        <v>11</v>
      </c>
      <c r="O5" s="62">
        <f ca="1">'(s,Q)'!K4</f>
        <v>11</v>
      </c>
      <c r="P5" s="73" t="s">
        <v>61</v>
      </c>
    </row>
    <row r="6" spans="1:26" ht="14.5" x14ac:dyDescent="0.35">
      <c r="A6" s="9" t="s">
        <v>44</v>
      </c>
      <c r="B6" s="56">
        <f>'(s,Q)'!B6</f>
        <v>0.95</v>
      </c>
      <c r="C6" s="42">
        <f>NORMINV($B$6,0,1)</f>
        <v>1.6448536269514715</v>
      </c>
      <c r="D6" s="43" t="s">
        <v>39</v>
      </c>
      <c r="L6" s="73"/>
      <c r="M6" s="72" t="s">
        <v>64</v>
      </c>
      <c r="N6" s="64">
        <f ca="1">SUMIF($I$12:$I$63,"&gt;0")/N5</f>
        <v>500</v>
      </c>
      <c r="O6" s="64">
        <f ca="1">'(s,Q)'!K5</f>
        <v>500</v>
      </c>
      <c r="P6" s="73" t="s">
        <v>60</v>
      </c>
    </row>
    <row r="7" spans="1:26" ht="14.5" x14ac:dyDescent="0.35">
      <c r="A7" s="54" t="s">
        <v>71</v>
      </c>
      <c r="B7" s="69">
        <f>ROUNDUP($C$6*$C$2*SQRT($B$3),0)</f>
        <v>92</v>
      </c>
      <c r="L7" s="73"/>
      <c r="M7" s="72" t="s">
        <v>59</v>
      </c>
      <c r="N7" s="64">
        <f ca="1">SUMIF($E$12:$E$63,"&gt;0")/52</f>
        <v>357.23076923076923</v>
      </c>
      <c r="O7" s="64">
        <f ca="1">'(s,Q)'!K6</f>
        <v>328.38461538461536</v>
      </c>
      <c r="P7" s="73" t="s">
        <v>60</v>
      </c>
    </row>
    <row r="8" spans="1:26" ht="14.5" x14ac:dyDescent="0.35">
      <c r="A8" s="9" t="s">
        <v>2</v>
      </c>
      <c r="B8" s="55">
        <f>'(s,Q)'!B8</f>
        <v>500</v>
      </c>
      <c r="C8" s="61" t="s">
        <v>63</v>
      </c>
    </row>
    <row r="9" spans="1:26" ht="14.5" x14ac:dyDescent="0.35">
      <c r="A9" s="1"/>
      <c r="B9" s="37"/>
    </row>
    <row r="10" spans="1:26" x14ac:dyDescent="0.3">
      <c r="B10" s="46" t="s">
        <v>41</v>
      </c>
      <c r="C10" s="46" t="s">
        <v>42</v>
      </c>
      <c r="D10" s="47" t="s">
        <v>43</v>
      </c>
      <c r="E10" s="46" t="s">
        <v>48</v>
      </c>
      <c r="F10" s="46" t="s">
        <v>49</v>
      </c>
      <c r="G10" s="46"/>
      <c r="H10" s="46"/>
    </row>
    <row r="11" spans="1:26" ht="14.5" x14ac:dyDescent="0.35">
      <c r="A11" s="38" t="s">
        <v>30</v>
      </c>
      <c r="B11" s="48" t="s">
        <v>32</v>
      </c>
      <c r="C11" s="48" t="s">
        <v>31</v>
      </c>
      <c r="D11" s="48" t="s">
        <v>33</v>
      </c>
      <c r="E11" s="48" t="s">
        <v>34</v>
      </c>
      <c r="F11" s="48" t="s">
        <v>38</v>
      </c>
      <c r="G11" s="67" t="s">
        <v>68</v>
      </c>
      <c r="H11" s="67" t="s">
        <v>8</v>
      </c>
      <c r="I11" s="48" t="s">
        <v>35</v>
      </c>
      <c r="J11" s="49" t="s">
        <v>73</v>
      </c>
      <c r="K11" s="49" t="s">
        <v>72</v>
      </c>
    </row>
    <row r="12" spans="1:26" x14ac:dyDescent="0.3">
      <c r="A12" s="39">
        <v>1</v>
      </c>
      <c r="B12" s="40">
        <f>$B$5</f>
        <v>500</v>
      </c>
      <c r="C12" s="39">
        <v>0</v>
      </c>
      <c r="D12" s="39">
        <f ca="1">'(s,Q)'!D12</f>
        <v>79</v>
      </c>
      <c r="E12" s="40">
        <f ca="1">B12+C12-D12</f>
        <v>421</v>
      </c>
      <c r="F12" s="40">
        <f ca="1">IF(A12+$B$3&lt;=MAX(A:A),E12+IF($B$3&gt;1,SUM(C13:INDEX(C13:C$115,$B$3-1,1)),0),E12)</f>
        <v>421</v>
      </c>
      <c r="G12" s="66">
        <v>93</v>
      </c>
      <c r="H12" s="66">
        <f>ROUNDUP(SUM(G13:INDEX(G13:G$115,MIN(COUNT(G13:G$115),$B$3),1))+$B$7,0)</f>
        <v>506</v>
      </c>
      <c r="I12" s="39">
        <f ca="1">IF(AND(F12&lt;=H12,A12+$B$3&lt;=MAX(A:A)),$B$8,0)</f>
        <v>500</v>
      </c>
      <c r="J12" s="50">
        <f>$B$7</f>
        <v>92</v>
      </c>
      <c r="K12" s="40">
        <f>'(s,Q)'!$C$6*'(s,Q)'!$B$2*SQRT('(s,Q)'!$B$3)</f>
        <v>73.560090458011416</v>
      </c>
      <c r="O12" s="40"/>
      <c r="Z12" s="40"/>
    </row>
    <row r="13" spans="1:26" x14ac:dyDescent="0.3">
      <c r="A13" s="39">
        <v>2</v>
      </c>
      <c r="B13" s="40">
        <f ca="1">E12</f>
        <v>421</v>
      </c>
      <c r="C13" s="39" cm="1">
        <f t="array" ref="C13">IF(A13&lt;=$B$3,0,INDEX(I$12:I12,$A13-$B$3,1))</f>
        <v>0</v>
      </c>
      <c r="D13" s="39">
        <f ca="1">'(s,Q)'!D13</f>
        <v>132</v>
      </c>
      <c r="E13" s="40">
        <f t="shared" ref="E13:E76" ca="1" si="0">B13+C13-D13</f>
        <v>289</v>
      </c>
      <c r="F13" s="40">
        <f ca="1">IF(A13+$B$3&lt;=MAX(A:A),E13+IF($B$3&gt;1,SUM(C14:INDEX(C14:C$115,$B$3-1,1)),0),E13)</f>
        <v>789</v>
      </c>
      <c r="G13" s="66">
        <v>110</v>
      </c>
      <c r="H13" s="66">
        <f>ROUNDUP(SUM(G14:INDEX(G14:G$115,MIN(COUNT(G14:G$115),$B$3),1))+$B$7,0)</f>
        <v>532</v>
      </c>
      <c r="I13" s="39">
        <f t="shared" ref="I13:I76" ca="1" si="1">IF(AND(F13&lt;=H13,A13+$B$3&lt;=MAX(A:A)),$B$8,0)</f>
        <v>0</v>
      </c>
      <c r="J13" s="50">
        <f t="shared" ref="J13:J76" si="2">$B$7</f>
        <v>92</v>
      </c>
      <c r="K13" s="40">
        <f>'(s,Q)'!$C$6*'(s,Q)'!$B$2*SQRT('(s,Q)'!$B$3)</f>
        <v>73.560090458011416</v>
      </c>
      <c r="M13" s="40"/>
      <c r="O13" s="40"/>
      <c r="P13" s="40"/>
      <c r="Z13" s="40"/>
    </row>
    <row r="14" spans="1:26" x14ac:dyDescent="0.3">
      <c r="A14" s="39">
        <v>3</v>
      </c>
      <c r="B14" s="40">
        <f t="shared" ref="B14" ca="1" si="3">E13</f>
        <v>289</v>
      </c>
      <c r="C14" s="39" cm="1">
        <f t="array" ref="C14">IF(A14&lt;=$B$3,0,INDEX(I$12:I13,$A14-$B$3,1))</f>
        <v>0</v>
      </c>
      <c r="D14" s="39">
        <f ca="1">'(s,Q)'!D14</f>
        <v>63</v>
      </c>
      <c r="E14" s="40">
        <f t="shared" ca="1" si="0"/>
        <v>226</v>
      </c>
      <c r="F14" s="40">
        <f ca="1">IF(A14+$B$3&lt;=MAX(A:A),E14+IF($B$3&gt;1,SUM(C15:INDEX(C15:C$115,$B$3-1,1)),0),E14)</f>
        <v>726</v>
      </c>
      <c r="G14" s="66">
        <v>87</v>
      </c>
      <c r="H14" s="66">
        <f>ROUNDUP(SUM(G15:INDEX(G15:G$115,MIN(COUNT(G15:G$115),$B$3),1))+$B$7,0)</f>
        <v>556</v>
      </c>
      <c r="I14" s="39">
        <f t="shared" ca="1" si="1"/>
        <v>0</v>
      </c>
      <c r="J14" s="50">
        <f t="shared" si="2"/>
        <v>92</v>
      </c>
      <c r="K14" s="40">
        <f>'(s,Q)'!$C$6*'(s,Q)'!$B$2*SQRT('(s,Q)'!$B$3)</f>
        <v>73.560090458011416</v>
      </c>
      <c r="L14" s="40"/>
      <c r="M14" s="40"/>
      <c r="O14" s="40"/>
      <c r="Z14" s="40"/>
    </row>
    <row r="15" spans="1:26" x14ac:dyDescent="0.3">
      <c r="A15" s="39">
        <v>4</v>
      </c>
      <c r="B15" s="40">
        <f ca="1">E14</f>
        <v>226</v>
      </c>
      <c r="C15" s="39" cm="1">
        <f t="array" ref="C15">IF(A15&lt;=$B$3,0,INDEX(I$12:I14,$A15-$B$3,1))</f>
        <v>0</v>
      </c>
      <c r="D15" s="39">
        <f ca="1">'(s,Q)'!D15</f>
        <v>90</v>
      </c>
      <c r="E15" s="40">
        <f t="shared" ca="1" si="0"/>
        <v>136</v>
      </c>
      <c r="F15" s="40">
        <f ca="1">IF(A15+$B$3&lt;=MAX(A:A),E15+IF($B$3&gt;1,SUM(C16:INDEX(C16:C$115,$B$3-1,1)),0),E15)</f>
        <v>636</v>
      </c>
      <c r="G15" s="66">
        <v>75</v>
      </c>
      <c r="H15" s="66">
        <f>ROUNDUP(SUM(G16:INDEX(G16:G$115,MIN(COUNT(G16:G$115),$B$3),1))+$B$7,0)</f>
        <v>561</v>
      </c>
      <c r="I15" s="39">
        <f t="shared" ca="1" si="1"/>
        <v>0</v>
      </c>
      <c r="J15" s="50">
        <f t="shared" si="2"/>
        <v>92</v>
      </c>
      <c r="K15" s="40">
        <f>'(s,Q)'!$C$6*'(s,Q)'!$B$2*SQRT('(s,Q)'!$B$3)</f>
        <v>73.560090458011416</v>
      </c>
      <c r="L15" s="40"/>
      <c r="O15" s="40"/>
      <c r="Z15" s="40"/>
    </row>
    <row r="16" spans="1:26" x14ac:dyDescent="0.3">
      <c r="A16" s="39">
        <v>5</v>
      </c>
      <c r="B16" s="40">
        <f t="shared" ref="B16:B79" ca="1" si="4">E15</f>
        <v>136</v>
      </c>
      <c r="C16" s="39" cm="1">
        <f t="array" ref="C16">IF(A16&lt;=$B$3,0,INDEX(I$12:I15,$A16-$B$3,1))</f>
        <v>0</v>
      </c>
      <c r="D16" s="39">
        <f ca="1">'(s,Q)'!D16</f>
        <v>112</v>
      </c>
      <c r="E16" s="40">
        <f t="shared" ca="1" si="0"/>
        <v>24</v>
      </c>
      <c r="F16" s="40">
        <f ca="1">IF(A16+$B$3&lt;=MAX(A:A),E16+IF($B$3&gt;1,SUM(C17:INDEX(C17:C$115,$B$3-1,1)),0),E16)</f>
        <v>524</v>
      </c>
      <c r="G16" s="66">
        <v>84</v>
      </c>
      <c r="H16" s="66">
        <f>ROUNDUP(SUM(G17:INDEX(G17:G$115,MIN(COUNT(G17:G$115),$B$3),1))+$B$7,0)</f>
        <v>587</v>
      </c>
      <c r="I16" s="39">
        <f t="shared" ca="1" si="1"/>
        <v>500</v>
      </c>
      <c r="J16" s="50">
        <f t="shared" si="2"/>
        <v>92</v>
      </c>
      <c r="K16" s="40">
        <f>'(s,Q)'!$C$6*'(s,Q)'!$B$2*SQRT('(s,Q)'!$B$3)</f>
        <v>73.560090458011416</v>
      </c>
      <c r="L16" s="40"/>
      <c r="O16" s="40"/>
      <c r="Q16" s="40"/>
      <c r="Z16" s="40"/>
    </row>
    <row r="17" spans="1:26" x14ac:dyDescent="0.3">
      <c r="A17" s="39">
        <v>6</v>
      </c>
      <c r="B17" s="40">
        <f t="shared" ca="1" si="4"/>
        <v>24</v>
      </c>
      <c r="C17" s="39" cm="1">
        <f t="array" aca="1" ref="C17" ca="1">IF(A17&lt;=$B$3,0,INDEX(I$12:I16,$A17-$B$3,1))</f>
        <v>500</v>
      </c>
      <c r="D17" s="39">
        <f ca="1">'(s,Q)'!D17</f>
        <v>107</v>
      </c>
      <c r="E17" s="40">
        <f t="shared" ca="1" si="0"/>
        <v>417</v>
      </c>
      <c r="F17" s="40">
        <f ca="1">IF(A17+$B$3&lt;=MAX(A:A),E17+IF($B$3&gt;1,SUM(C18:INDEX(C18:C$115,$B$3-1,1)),0),E17)</f>
        <v>917</v>
      </c>
      <c r="G17" s="66">
        <v>58</v>
      </c>
      <c r="H17" s="66">
        <f>ROUNDUP(SUM(G18:INDEX(G18:G$115,MIN(COUNT(G18:G$115),$B$3),1))+$B$7,0)</f>
        <v>620</v>
      </c>
      <c r="I17" s="39">
        <f t="shared" ca="1" si="1"/>
        <v>0</v>
      </c>
      <c r="J17" s="50">
        <f t="shared" si="2"/>
        <v>92</v>
      </c>
      <c r="K17" s="40">
        <f>'(s,Q)'!$C$6*'(s,Q)'!$B$2*SQRT('(s,Q)'!$B$3)</f>
        <v>73.560090458011416</v>
      </c>
      <c r="L17" s="40"/>
      <c r="O17" s="40"/>
      <c r="Z17" s="40"/>
    </row>
    <row r="18" spans="1:26" x14ac:dyDescent="0.3">
      <c r="A18" s="39">
        <v>7</v>
      </c>
      <c r="B18" s="40">
        <f t="shared" ca="1" si="4"/>
        <v>417</v>
      </c>
      <c r="C18" s="39" cm="1">
        <f t="array" aca="1" ref="C18" ca="1">IF(A18&lt;=$B$3,0,INDEX(I$12:I17,$A18-$B$3,1))</f>
        <v>0</v>
      </c>
      <c r="D18" s="39">
        <f ca="1">'(s,Q)'!D18</f>
        <v>98</v>
      </c>
      <c r="E18" s="40">
        <f t="shared" ca="1" si="0"/>
        <v>319</v>
      </c>
      <c r="F18" s="40">
        <f ca="1">IF(A18+$B$3&lt;=MAX(A:A),E18+IF($B$3&gt;1,SUM(C19:INDEX(C19:C$115,$B$3-1,1)),0),E18)</f>
        <v>819</v>
      </c>
      <c r="G18" s="66">
        <v>136</v>
      </c>
      <c r="H18" s="66">
        <f>ROUNDUP(SUM(G19:INDEX(G19:G$115,MIN(COUNT(G19:G$115),$B$3),1))+$B$7,0)</f>
        <v>572</v>
      </c>
      <c r="I18" s="39">
        <f t="shared" ca="1" si="1"/>
        <v>0</v>
      </c>
      <c r="J18" s="50">
        <f t="shared" si="2"/>
        <v>92</v>
      </c>
      <c r="K18" s="40">
        <f>'(s,Q)'!$C$6*'(s,Q)'!$B$2*SQRT('(s,Q)'!$B$3)</f>
        <v>73.560090458011416</v>
      </c>
      <c r="L18" s="40"/>
      <c r="M18" s="40"/>
      <c r="O18" s="40"/>
      <c r="Z18" s="40"/>
    </row>
    <row r="19" spans="1:26" x14ac:dyDescent="0.3">
      <c r="A19" s="39">
        <v>8</v>
      </c>
      <c r="B19" s="40">
        <f t="shared" ca="1" si="4"/>
        <v>319</v>
      </c>
      <c r="C19" s="39" cm="1">
        <f t="array" aca="1" ref="C19" ca="1">IF(A19&lt;=$B$3,0,INDEX(I$12:I18,$A19-$B$3,1))</f>
        <v>0</v>
      </c>
      <c r="D19" s="39">
        <f ca="1">'(s,Q)'!D19</f>
        <v>99</v>
      </c>
      <c r="E19" s="40">
        <f t="shared" ca="1" si="0"/>
        <v>220</v>
      </c>
      <c r="F19" s="40">
        <f ca="1">IF(A19+$B$3&lt;=MAX(A:A),E19+IF($B$3&gt;1,SUM(C20:INDEX(C20:C$115,$B$3-1,1)),0),E19)</f>
        <v>720</v>
      </c>
      <c r="G19" s="66">
        <v>111</v>
      </c>
      <c r="H19" s="66">
        <f>ROUNDUP(SUM(G20:INDEX(G20:G$115,MIN(COUNT(G20:G$115),$B$3),1))+$B$7,0)</f>
        <v>555</v>
      </c>
      <c r="I19" s="39">
        <f t="shared" ca="1" si="1"/>
        <v>0</v>
      </c>
      <c r="J19" s="50">
        <f t="shared" si="2"/>
        <v>92</v>
      </c>
      <c r="K19" s="40">
        <f>'(s,Q)'!$C$6*'(s,Q)'!$B$2*SQRT('(s,Q)'!$B$3)</f>
        <v>73.560090458011416</v>
      </c>
      <c r="L19" s="40"/>
      <c r="O19" s="40"/>
      <c r="Z19" s="40"/>
    </row>
    <row r="20" spans="1:26" x14ac:dyDescent="0.3">
      <c r="A20" s="39">
        <v>9</v>
      </c>
      <c r="B20" s="40">
        <f t="shared" ca="1" si="4"/>
        <v>220</v>
      </c>
      <c r="C20" s="39" cm="1">
        <f t="array" aca="1" ref="C20" ca="1">IF(A20&lt;=$B$3,0,INDEX(I$12:I19,$A20-$B$3,1))</f>
        <v>0</v>
      </c>
      <c r="D20" s="39">
        <f ca="1">'(s,Q)'!D20</f>
        <v>96</v>
      </c>
      <c r="E20" s="40">
        <f t="shared" ca="1" si="0"/>
        <v>124</v>
      </c>
      <c r="F20" s="40">
        <f ca="1">IF(A20+$B$3&lt;=MAX(A:A),E20+IF($B$3&gt;1,SUM(C21:INDEX(C21:C$115,$B$3-1,1)),0),E20)</f>
        <v>624</v>
      </c>
      <c r="G20" s="66">
        <v>80</v>
      </c>
      <c r="H20" s="66">
        <f>ROUNDUP(SUM(G21:INDEX(G21:G$115,MIN(COUNT(G21:G$115),$B$3),1))+$B$7,0)</f>
        <v>571</v>
      </c>
      <c r="I20" s="39">
        <f t="shared" ca="1" si="1"/>
        <v>0</v>
      </c>
      <c r="J20" s="50">
        <f t="shared" si="2"/>
        <v>92</v>
      </c>
      <c r="K20" s="40">
        <f>'(s,Q)'!$C$6*'(s,Q)'!$B$2*SQRT('(s,Q)'!$B$3)</f>
        <v>73.560090458011416</v>
      </c>
      <c r="L20" s="40"/>
      <c r="O20" s="40"/>
      <c r="Z20" s="40"/>
    </row>
    <row r="21" spans="1:26" x14ac:dyDescent="0.3">
      <c r="A21" s="39">
        <v>10</v>
      </c>
      <c r="B21" s="40">
        <f t="shared" ca="1" si="4"/>
        <v>124</v>
      </c>
      <c r="C21" s="39" cm="1">
        <f t="array" aca="1" ref="C21" ca="1">IF(A21&lt;=$B$3,0,INDEX(I$12:I20,$A21-$B$3,1))</f>
        <v>500</v>
      </c>
      <c r="D21" s="39">
        <f ca="1">'(s,Q)'!D21</f>
        <v>86</v>
      </c>
      <c r="E21" s="40">
        <f t="shared" ca="1" si="0"/>
        <v>538</v>
      </c>
      <c r="F21" s="40">
        <f ca="1">IF(A21+$B$3&lt;=MAX(A:A),E21+IF($B$3&gt;1,SUM(C22:INDEX(C22:C$115,$B$3-1,1)),0),E21)</f>
        <v>538</v>
      </c>
      <c r="G21" s="66">
        <v>110</v>
      </c>
      <c r="H21" s="66">
        <f>ROUNDUP(SUM(G22:INDEX(G22:G$115,MIN(COUNT(G22:G$115),$B$3),1))+$B$7,0)</f>
        <v>561</v>
      </c>
      <c r="I21" s="39">
        <f t="shared" ca="1" si="1"/>
        <v>500</v>
      </c>
      <c r="J21" s="50">
        <f t="shared" si="2"/>
        <v>92</v>
      </c>
      <c r="K21" s="40">
        <f>'(s,Q)'!$C$6*'(s,Q)'!$B$2*SQRT('(s,Q)'!$B$3)</f>
        <v>73.560090458011416</v>
      </c>
      <c r="L21" s="40"/>
      <c r="O21" s="40"/>
      <c r="Z21" s="40"/>
    </row>
    <row r="22" spans="1:26" x14ac:dyDescent="0.3">
      <c r="A22" s="39">
        <v>11</v>
      </c>
      <c r="B22" s="40">
        <f t="shared" ca="1" si="4"/>
        <v>538</v>
      </c>
      <c r="C22" s="39" cm="1">
        <f t="array" aca="1" ref="C22" ca="1">IF(A22&lt;=$B$3,0,INDEX(I$12:I21,$A22-$B$3,1))</f>
        <v>0</v>
      </c>
      <c r="D22" s="39">
        <f ca="1">'(s,Q)'!D22</f>
        <v>63</v>
      </c>
      <c r="E22" s="40">
        <f t="shared" ca="1" si="0"/>
        <v>475</v>
      </c>
      <c r="F22" s="40">
        <f ca="1">IF(A22+$B$3&lt;=MAX(A:A),E22+IF($B$3&gt;1,SUM(C23:INDEX(C23:C$115,$B$3-1,1)),0),E22)</f>
        <v>975</v>
      </c>
      <c r="G22" s="66">
        <v>91</v>
      </c>
      <c r="H22" s="66">
        <f>ROUNDUP(SUM(G23:INDEX(G23:G$115,MIN(COUNT(G23:G$115),$B$3),1))+$B$7,0)</f>
        <v>591</v>
      </c>
      <c r="I22" s="39">
        <f t="shared" ca="1" si="1"/>
        <v>0</v>
      </c>
      <c r="J22" s="50">
        <f t="shared" si="2"/>
        <v>92</v>
      </c>
      <c r="K22" s="40">
        <f>'(s,Q)'!$C$6*'(s,Q)'!$B$2*SQRT('(s,Q)'!$B$3)</f>
        <v>73.560090458011416</v>
      </c>
      <c r="L22" s="40"/>
      <c r="O22" s="40"/>
      <c r="Z22" s="40"/>
    </row>
    <row r="23" spans="1:26" x14ac:dyDescent="0.3">
      <c r="A23" s="39">
        <v>12</v>
      </c>
      <c r="B23" s="40">
        <f t="shared" ca="1" si="4"/>
        <v>475</v>
      </c>
      <c r="C23" s="39" cm="1">
        <f t="array" aca="1" ref="C23" ca="1">IF(A23&lt;=$B$3,0,INDEX(I$12:I22,$A23-$B$3,1))</f>
        <v>0</v>
      </c>
      <c r="D23" s="39">
        <f ca="1">'(s,Q)'!D23</f>
        <v>91</v>
      </c>
      <c r="E23" s="40">
        <f t="shared" ca="1" si="0"/>
        <v>384</v>
      </c>
      <c r="F23" s="40">
        <f ca="1">IF(A23+$B$3&lt;=MAX(A:A),E23+IF($B$3&gt;1,SUM(C24:INDEX(C24:C$115,$B$3-1,1)),0),E23)</f>
        <v>884</v>
      </c>
      <c r="G23" s="66">
        <v>88</v>
      </c>
      <c r="H23" s="66">
        <f>ROUNDUP(SUM(G24:INDEX(G24:G$115,MIN(COUNT(G24:G$115),$B$3),1))+$B$7,0)</f>
        <v>594</v>
      </c>
      <c r="I23" s="39">
        <f t="shared" ca="1" si="1"/>
        <v>0</v>
      </c>
      <c r="J23" s="50">
        <f t="shared" si="2"/>
        <v>92</v>
      </c>
      <c r="K23" s="40">
        <f>'(s,Q)'!$C$6*'(s,Q)'!$B$2*SQRT('(s,Q)'!$B$3)</f>
        <v>73.560090458011416</v>
      </c>
      <c r="L23" s="40"/>
      <c r="O23" s="40"/>
      <c r="Z23" s="40"/>
    </row>
    <row r="24" spans="1:26" x14ac:dyDescent="0.3">
      <c r="A24" s="39">
        <v>13</v>
      </c>
      <c r="B24" s="40">
        <f t="shared" ca="1" si="4"/>
        <v>384</v>
      </c>
      <c r="C24" s="39" cm="1">
        <f t="array" aca="1" ref="C24" ca="1">IF(A24&lt;=$B$3,0,INDEX(I$12:I23,$A24-$B$3,1))</f>
        <v>0</v>
      </c>
      <c r="D24" s="39">
        <f ca="1">'(s,Q)'!D24</f>
        <v>128</v>
      </c>
      <c r="E24" s="40">
        <f t="shared" ca="1" si="0"/>
        <v>256</v>
      </c>
      <c r="F24" s="40">
        <f ca="1">IF(A24+$B$3&lt;=MAX(A:A),E24+IF($B$3&gt;1,SUM(C25:INDEX(C25:C$115,$B$3-1,1)),0),E24)</f>
        <v>756</v>
      </c>
      <c r="G24" s="66">
        <v>94</v>
      </c>
      <c r="H24" s="66">
        <f>ROUNDUP(SUM(G25:INDEX(G25:G$115,MIN(COUNT(G25:G$115),$B$3),1))+$B$7,0)</f>
        <v>603</v>
      </c>
      <c r="I24" s="39">
        <f t="shared" ca="1" si="1"/>
        <v>0</v>
      </c>
      <c r="J24" s="50">
        <f t="shared" si="2"/>
        <v>92</v>
      </c>
      <c r="K24" s="40">
        <f>'(s,Q)'!$C$6*'(s,Q)'!$B$2*SQRT('(s,Q)'!$B$3)</f>
        <v>73.560090458011416</v>
      </c>
      <c r="L24" s="40"/>
      <c r="O24" s="40"/>
      <c r="Z24" s="40"/>
    </row>
    <row r="25" spans="1:26" x14ac:dyDescent="0.3">
      <c r="A25" s="39">
        <v>14</v>
      </c>
      <c r="B25" s="40">
        <f t="shared" ca="1" si="4"/>
        <v>256</v>
      </c>
      <c r="C25" s="39" cm="1">
        <f t="array" aca="1" ref="C25" ca="1">IF(A25&lt;=$B$3,0,INDEX(I$12:I24,$A25-$B$3,1))</f>
        <v>0</v>
      </c>
      <c r="D25" s="39">
        <f ca="1">'(s,Q)'!D25</f>
        <v>96</v>
      </c>
      <c r="E25" s="40">
        <f t="shared" ca="1" si="0"/>
        <v>160</v>
      </c>
      <c r="F25" s="40">
        <f ca="1">IF(A25+$B$3&lt;=MAX(A:A),E25+IF($B$3&gt;1,SUM(C26:INDEX(C26:C$115,$B$3-1,1)),0),E25)</f>
        <v>660</v>
      </c>
      <c r="G25" s="66">
        <v>96</v>
      </c>
      <c r="H25" s="66">
        <f>ROUNDUP(SUM(G26:INDEX(G26:G$115,MIN(COUNT(G26:G$115),$B$3),1))+$B$7,0)</f>
        <v>568</v>
      </c>
      <c r="I25" s="39">
        <f t="shared" ca="1" si="1"/>
        <v>0</v>
      </c>
      <c r="J25" s="50">
        <f t="shared" si="2"/>
        <v>92</v>
      </c>
      <c r="K25" s="40">
        <f>'(s,Q)'!$C$6*'(s,Q)'!$B$2*SQRT('(s,Q)'!$B$3)</f>
        <v>73.560090458011416</v>
      </c>
      <c r="L25" s="40"/>
      <c r="O25" s="40"/>
      <c r="Z25" s="40"/>
    </row>
    <row r="26" spans="1:26" x14ac:dyDescent="0.3">
      <c r="A26" s="39">
        <v>15</v>
      </c>
      <c r="B26" s="40">
        <f t="shared" ca="1" si="4"/>
        <v>160</v>
      </c>
      <c r="C26" s="39" cm="1">
        <f t="array" aca="1" ref="C26" ca="1">IF(A26&lt;=$B$3,0,INDEX(I$12:I25,$A26-$B$3,1))</f>
        <v>500</v>
      </c>
      <c r="D26" s="39">
        <f ca="1">'(s,Q)'!D26</f>
        <v>106</v>
      </c>
      <c r="E26" s="40">
        <f t="shared" ca="1" si="0"/>
        <v>554</v>
      </c>
      <c r="F26" s="40">
        <f ca="1">IF(A26+$B$3&lt;=MAX(A:A),E26+IF($B$3&gt;1,SUM(C27:INDEX(C27:C$115,$B$3-1,1)),0),E26)</f>
        <v>554</v>
      </c>
      <c r="G26" s="66">
        <v>100</v>
      </c>
      <c r="H26" s="66">
        <f>ROUNDUP(SUM(G27:INDEX(G27:G$115,MIN(COUNT(G27:G$115),$B$3),1))+$B$7,0)</f>
        <v>579</v>
      </c>
      <c r="I26" s="39">
        <f t="shared" ca="1" si="1"/>
        <v>500</v>
      </c>
      <c r="J26" s="50">
        <f t="shared" si="2"/>
        <v>92</v>
      </c>
      <c r="K26" s="40">
        <f>'(s,Q)'!$C$6*'(s,Q)'!$B$2*SQRT('(s,Q)'!$B$3)</f>
        <v>73.560090458011416</v>
      </c>
      <c r="L26" s="40"/>
      <c r="O26" s="40"/>
      <c r="Z26" s="40"/>
    </row>
    <row r="27" spans="1:26" x14ac:dyDescent="0.3">
      <c r="A27" s="39">
        <v>16</v>
      </c>
      <c r="B27" s="40">
        <f t="shared" ca="1" si="4"/>
        <v>554</v>
      </c>
      <c r="C27" s="39" cm="1">
        <f t="array" aca="1" ref="C27" ca="1">IF(A27&lt;=$B$3,0,INDEX(I$12:I26,$A27-$B$3,1))</f>
        <v>0</v>
      </c>
      <c r="D27" s="39">
        <f ca="1">'(s,Q)'!D27</f>
        <v>112</v>
      </c>
      <c r="E27" s="40">
        <f t="shared" ca="1" si="0"/>
        <v>442</v>
      </c>
      <c r="F27" s="40">
        <f ca="1">IF(A27+$B$3&lt;=MAX(A:A),E27+IF($B$3&gt;1,SUM(C28:INDEX(C28:C$115,$B$3-1,1)),0),E27)</f>
        <v>942</v>
      </c>
      <c r="G27" s="66">
        <v>121</v>
      </c>
      <c r="H27" s="66">
        <f>ROUNDUP(SUM(G28:INDEX(G28:G$115,MIN(COUNT(G28:G$115),$B$3),1))+$B$7,0)</f>
        <v>554</v>
      </c>
      <c r="I27" s="39">
        <f t="shared" ca="1" si="1"/>
        <v>0</v>
      </c>
      <c r="J27" s="50">
        <f t="shared" si="2"/>
        <v>92</v>
      </c>
      <c r="K27" s="40">
        <f>'(s,Q)'!$C$6*'(s,Q)'!$B$2*SQRT('(s,Q)'!$B$3)</f>
        <v>73.560090458011416</v>
      </c>
      <c r="L27" s="40"/>
      <c r="O27" s="40"/>
      <c r="Z27" s="40"/>
    </row>
    <row r="28" spans="1:26" x14ac:dyDescent="0.3">
      <c r="A28" s="39">
        <v>17</v>
      </c>
      <c r="B28" s="40">
        <f t="shared" ca="1" si="4"/>
        <v>442</v>
      </c>
      <c r="C28" s="39" cm="1">
        <f t="array" aca="1" ref="C28" ca="1">IF(A28&lt;=$B$3,0,INDEX(I$12:I27,$A28-$B$3,1))</f>
        <v>0</v>
      </c>
      <c r="D28" s="39">
        <f ca="1">'(s,Q)'!D28</f>
        <v>54</v>
      </c>
      <c r="E28" s="40">
        <f t="shared" ca="1" si="0"/>
        <v>388</v>
      </c>
      <c r="F28" s="40">
        <f ca="1">IF(A28+$B$3&lt;=MAX(A:A),E28+IF($B$3&gt;1,SUM(C29:INDEX(C29:C$115,$B$3-1,1)),0),E28)</f>
        <v>888</v>
      </c>
      <c r="G28" s="66">
        <v>91</v>
      </c>
      <c r="H28" s="66">
        <f>ROUNDUP(SUM(G29:INDEX(G29:G$115,MIN(COUNT(G29:G$115),$B$3),1))+$B$7,0)</f>
        <v>543</v>
      </c>
      <c r="I28" s="39">
        <f t="shared" ca="1" si="1"/>
        <v>0</v>
      </c>
      <c r="J28" s="50">
        <f t="shared" si="2"/>
        <v>92</v>
      </c>
      <c r="K28" s="40">
        <f>'(s,Q)'!$C$6*'(s,Q)'!$B$2*SQRT('(s,Q)'!$B$3)</f>
        <v>73.560090458011416</v>
      </c>
      <c r="L28" s="40"/>
      <c r="O28" s="40"/>
      <c r="Z28" s="40"/>
    </row>
    <row r="29" spans="1:26" x14ac:dyDescent="0.3">
      <c r="A29" s="39">
        <v>18</v>
      </c>
      <c r="B29" s="40">
        <f t="shared" ca="1" si="4"/>
        <v>388</v>
      </c>
      <c r="C29" s="39" cm="1">
        <f t="array" aca="1" ref="C29" ca="1">IF(A29&lt;=$B$3,0,INDEX(I$12:I28,$A29-$B$3,1))</f>
        <v>0</v>
      </c>
      <c r="D29" s="39">
        <f ca="1">'(s,Q)'!D29</f>
        <v>84</v>
      </c>
      <c r="E29" s="40">
        <f t="shared" ca="1" si="0"/>
        <v>304</v>
      </c>
      <c r="F29" s="40">
        <f ca="1">IF(A29+$B$3&lt;=MAX(A:A),E29+IF($B$3&gt;1,SUM(C30:INDEX(C30:C$115,$B$3-1,1)),0),E29)</f>
        <v>804</v>
      </c>
      <c r="G29" s="66">
        <v>103</v>
      </c>
      <c r="H29" s="66">
        <f>ROUNDUP(SUM(G30:INDEX(G30:G$115,MIN(COUNT(G30:G$115),$B$3),1))+$B$7,0)</f>
        <v>549</v>
      </c>
      <c r="I29" s="39">
        <f t="shared" ca="1" si="1"/>
        <v>0</v>
      </c>
      <c r="J29" s="50">
        <f t="shared" si="2"/>
        <v>92</v>
      </c>
      <c r="K29" s="40">
        <f>'(s,Q)'!$C$6*'(s,Q)'!$B$2*SQRT('(s,Q)'!$B$3)</f>
        <v>73.560090458011416</v>
      </c>
      <c r="L29" s="40"/>
      <c r="O29" s="40"/>
      <c r="Z29" s="40"/>
    </row>
    <row r="30" spans="1:26" x14ac:dyDescent="0.3">
      <c r="A30" s="39">
        <v>19</v>
      </c>
      <c r="B30" s="40">
        <f t="shared" ca="1" si="4"/>
        <v>304</v>
      </c>
      <c r="C30" s="39" cm="1">
        <f t="array" aca="1" ref="C30" ca="1">IF(A30&lt;=$B$3,0,INDEX(I$12:I29,$A30-$B$3,1))</f>
        <v>0</v>
      </c>
      <c r="D30" s="39">
        <f ca="1">'(s,Q)'!D30</f>
        <v>105</v>
      </c>
      <c r="E30" s="40">
        <f t="shared" ca="1" si="0"/>
        <v>199</v>
      </c>
      <c r="F30" s="40">
        <f ca="1">IF(A30+$B$3&lt;=MAX(A:A),E30+IF($B$3&gt;1,SUM(C31:INDEX(C31:C$115,$B$3-1,1)),0),E30)</f>
        <v>699</v>
      </c>
      <c r="G30" s="66">
        <v>61</v>
      </c>
      <c r="H30" s="66">
        <f>ROUNDUP(SUM(G31:INDEX(G31:G$115,MIN(COUNT(G31:G$115),$B$3),1))+$B$7,0)</f>
        <v>586</v>
      </c>
      <c r="I30" s="39">
        <f t="shared" ca="1" si="1"/>
        <v>0</v>
      </c>
      <c r="J30" s="50">
        <f t="shared" si="2"/>
        <v>92</v>
      </c>
      <c r="K30" s="40">
        <f>'(s,Q)'!$C$6*'(s,Q)'!$B$2*SQRT('(s,Q)'!$B$3)</f>
        <v>73.560090458011416</v>
      </c>
      <c r="L30" s="40"/>
      <c r="O30" s="40"/>
      <c r="Z30" s="40"/>
    </row>
    <row r="31" spans="1:26" x14ac:dyDescent="0.3">
      <c r="A31" s="39">
        <v>20</v>
      </c>
      <c r="B31" s="40">
        <f t="shared" ca="1" si="4"/>
        <v>199</v>
      </c>
      <c r="C31" s="39" cm="1">
        <f t="array" aca="1" ref="C31" ca="1">IF(A31&lt;=$B$3,0,INDEX(I$12:I30,$A31-$B$3,1))</f>
        <v>500</v>
      </c>
      <c r="D31" s="39">
        <f ca="1">'(s,Q)'!D31</f>
        <v>99</v>
      </c>
      <c r="E31" s="40">
        <f t="shared" ca="1" si="0"/>
        <v>600</v>
      </c>
      <c r="F31" s="40">
        <f ca="1">IF(A31+$B$3&lt;=MAX(A:A),E31+IF($B$3&gt;1,SUM(C32:INDEX(C32:C$115,$B$3-1,1)),0),E31)</f>
        <v>600</v>
      </c>
      <c r="G31" s="66">
        <v>111</v>
      </c>
      <c r="H31" s="66">
        <f>ROUNDUP(SUM(G32:INDEX(G32:G$115,MIN(COUNT(G32:G$115),$B$3),1))+$B$7,0)</f>
        <v>588</v>
      </c>
      <c r="I31" s="39">
        <f t="shared" ca="1" si="1"/>
        <v>0</v>
      </c>
      <c r="J31" s="50">
        <f t="shared" si="2"/>
        <v>92</v>
      </c>
      <c r="K31" s="40">
        <f>'(s,Q)'!$C$6*'(s,Q)'!$B$2*SQRT('(s,Q)'!$B$3)</f>
        <v>73.560090458011416</v>
      </c>
      <c r="L31" s="40"/>
      <c r="O31" s="40"/>
      <c r="Z31" s="40"/>
    </row>
    <row r="32" spans="1:26" x14ac:dyDescent="0.3">
      <c r="A32" s="39">
        <v>21</v>
      </c>
      <c r="B32" s="40">
        <f t="shared" ca="1" si="4"/>
        <v>600</v>
      </c>
      <c r="C32" s="39" cm="1">
        <f t="array" aca="1" ref="C32" ca="1">IF(A32&lt;=$B$3,0,INDEX(I$12:I31,$A32-$B$3,1))</f>
        <v>0</v>
      </c>
      <c r="D32" s="39">
        <f ca="1">'(s,Q)'!D32</f>
        <v>131</v>
      </c>
      <c r="E32" s="40">
        <f t="shared" ca="1" si="0"/>
        <v>469</v>
      </c>
      <c r="F32" s="40">
        <f ca="1">IF(A32+$B$3&lt;=MAX(A:A),E32+IF($B$3&gt;1,SUM(C33:INDEX(C33:C$115,$B$3-1,1)),0),E32)</f>
        <v>469</v>
      </c>
      <c r="G32" s="66">
        <v>96</v>
      </c>
      <c r="H32" s="66">
        <f>ROUNDUP(SUM(G33:INDEX(G33:G$115,MIN(COUNT(G33:G$115),$B$3),1))+$B$7,0)</f>
        <v>600</v>
      </c>
      <c r="I32" s="39">
        <f t="shared" ca="1" si="1"/>
        <v>500</v>
      </c>
      <c r="J32" s="50">
        <f t="shared" si="2"/>
        <v>92</v>
      </c>
      <c r="K32" s="40">
        <f>'(s,Q)'!$C$6*'(s,Q)'!$B$2*SQRT('(s,Q)'!$B$3)</f>
        <v>73.560090458011416</v>
      </c>
      <c r="L32" s="40"/>
      <c r="O32" s="40"/>
      <c r="Z32" s="40"/>
    </row>
    <row r="33" spans="1:26" x14ac:dyDescent="0.3">
      <c r="A33" s="39">
        <v>22</v>
      </c>
      <c r="B33" s="40">
        <f t="shared" ca="1" si="4"/>
        <v>469</v>
      </c>
      <c r="C33" s="39" cm="1">
        <f t="array" aca="1" ref="C33" ca="1">IF(A33&lt;=$B$3,0,INDEX(I$12:I32,$A33-$B$3,1))</f>
        <v>0</v>
      </c>
      <c r="D33" s="39">
        <f ca="1">'(s,Q)'!D33</f>
        <v>71</v>
      </c>
      <c r="E33" s="40">
        <f t="shared" ca="1" si="0"/>
        <v>398</v>
      </c>
      <c r="F33" s="40">
        <f ca="1">IF(A33+$B$3&lt;=MAX(A:A),E33+IF($B$3&gt;1,SUM(C34:INDEX(C34:C$115,$B$3-1,1)),0),E33)</f>
        <v>898</v>
      </c>
      <c r="G33" s="66">
        <v>80</v>
      </c>
      <c r="H33" s="66">
        <f>ROUNDUP(SUM(G34:INDEX(G34:G$115,MIN(COUNT(G34:G$115),$B$3),1))+$B$7,0)</f>
        <v>650</v>
      </c>
      <c r="I33" s="39">
        <f t="shared" ca="1" si="1"/>
        <v>0</v>
      </c>
      <c r="J33" s="50">
        <f t="shared" si="2"/>
        <v>92</v>
      </c>
      <c r="K33" s="40">
        <f>'(s,Q)'!$C$6*'(s,Q)'!$B$2*SQRT('(s,Q)'!$B$3)</f>
        <v>73.560090458011416</v>
      </c>
      <c r="L33" s="40"/>
      <c r="O33" s="40"/>
      <c r="Z33" s="40"/>
    </row>
    <row r="34" spans="1:26" x14ac:dyDescent="0.3">
      <c r="A34" s="39">
        <v>23</v>
      </c>
      <c r="B34" s="40">
        <f t="shared" ca="1" si="4"/>
        <v>398</v>
      </c>
      <c r="C34" s="39" cm="1">
        <f t="array" aca="1" ref="C34" ca="1">IF(A34&lt;=$B$3,0,INDEX(I$12:I33,$A34-$B$3,1))</f>
        <v>0</v>
      </c>
      <c r="D34" s="39">
        <f ca="1">'(s,Q)'!D34</f>
        <v>80</v>
      </c>
      <c r="E34" s="40">
        <f t="shared" ca="1" si="0"/>
        <v>318</v>
      </c>
      <c r="F34" s="40">
        <f ca="1">IF(A34+$B$3&lt;=MAX(A:A),E34+IF($B$3&gt;1,SUM(C35:INDEX(C35:C$115,$B$3-1,1)),0),E34)</f>
        <v>818</v>
      </c>
      <c r="G34" s="66">
        <v>109</v>
      </c>
      <c r="H34" s="66">
        <f>ROUNDUP(SUM(G35:INDEX(G35:G$115,MIN(COUNT(G35:G$115),$B$3),1))+$B$7,0)</f>
        <v>661</v>
      </c>
      <c r="I34" s="39">
        <f t="shared" ca="1" si="1"/>
        <v>0</v>
      </c>
      <c r="J34" s="50">
        <f t="shared" si="2"/>
        <v>92</v>
      </c>
      <c r="K34" s="40">
        <f>'(s,Q)'!$C$6*'(s,Q)'!$B$2*SQRT('(s,Q)'!$B$3)</f>
        <v>73.560090458011416</v>
      </c>
      <c r="L34" s="40"/>
      <c r="O34" s="40"/>
      <c r="Z34" s="40"/>
    </row>
    <row r="35" spans="1:26" x14ac:dyDescent="0.3">
      <c r="A35" s="39">
        <v>24</v>
      </c>
      <c r="B35" s="40">
        <f t="shared" ca="1" si="4"/>
        <v>318</v>
      </c>
      <c r="C35" s="39" cm="1">
        <f t="array" aca="1" ref="C35" ca="1">IF(A35&lt;=$B$3,0,INDEX(I$12:I34,$A35-$B$3,1))</f>
        <v>0</v>
      </c>
      <c r="D35" s="39">
        <f ca="1">'(s,Q)'!D35</f>
        <v>91</v>
      </c>
      <c r="E35" s="40">
        <f t="shared" ca="1" si="0"/>
        <v>227</v>
      </c>
      <c r="F35" s="40">
        <f ca="1">IF(A35+$B$3&lt;=MAX(A:A),E35+IF($B$3&gt;1,SUM(C36:INDEX(C36:C$115,$B$3-1,1)),0),E35)</f>
        <v>727</v>
      </c>
      <c r="G35" s="66">
        <v>98</v>
      </c>
      <c r="H35" s="66">
        <f>ROUNDUP(SUM(G36:INDEX(G36:G$115,MIN(COUNT(G36:G$115),$B$3),1))+$B$7,0)</f>
        <v>649</v>
      </c>
      <c r="I35" s="39">
        <f t="shared" ca="1" si="1"/>
        <v>0</v>
      </c>
      <c r="J35" s="50">
        <f t="shared" si="2"/>
        <v>92</v>
      </c>
      <c r="K35" s="40">
        <f>'(s,Q)'!$C$6*'(s,Q)'!$B$2*SQRT('(s,Q)'!$B$3)</f>
        <v>73.560090458011416</v>
      </c>
      <c r="L35" s="40"/>
      <c r="Z35" s="40"/>
    </row>
    <row r="36" spans="1:26" x14ac:dyDescent="0.3">
      <c r="A36" s="39">
        <v>25</v>
      </c>
      <c r="B36" s="40">
        <f t="shared" ca="1" si="4"/>
        <v>227</v>
      </c>
      <c r="C36" s="39" cm="1">
        <f t="array" aca="1" ref="C36" ca="1">IF(A36&lt;=$B$3,0,INDEX(I$12:I35,$A36-$B$3,1))</f>
        <v>0</v>
      </c>
      <c r="D36" s="39">
        <f ca="1">'(s,Q)'!D36</f>
        <v>115</v>
      </c>
      <c r="E36" s="40">
        <f t="shared" ca="1" si="0"/>
        <v>112</v>
      </c>
      <c r="F36" s="40">
        <f ca="1">IF(A36+$B$3&lt;=MAX(A:A),E36+IF($B$3&gt;1,SUM(C37:INDEX(C37:C$115,$B$3-1,1)),0),E36)</f>
        <v>612</v>
      </c>
      <c r="G36" s="66">
        <v>113</v>
      </c>
      <c r="H36" s="66">
        <f>ROUNDUP(SUM(G37:INDEX(G37:G$115,MIN(COUNT(G37:G$115),$B$3),1))+$B$7,0)</f>
        <v>614</v>
      </c>
      <c r="I36" s="39">
        <f t="shared" ca="1" si="1"/>
        <v>500</v>
      </c>
      <c r="J36" s="50">
        <f t="shared" si="2"/>
        <v>92</v>
      </c>
      <c r="K36" s="40">
        <f>'(s,Q)'!$C$6*'(s,Q)'!$B$2*SQRT('(s,Q)'!$B$3)</f>
        <v>73.560090458011416</v>
      </c>
      <c r="L36" s="40"/>
      <c r="Z36" s="40"/>
    </row>
    <row r="37" spans="1:26" x14ac:dyDescent="0.3">
      <c r="A37" s="39">
        <v>26</v>
      </c>
      <c r="B37" s="40">
        <f t="shared" ca="1" si="4"/>
        <v>112</v>
      </c>
      <c r="C37" s="39" cm="1">
        <f t="array" aca="1" ref="C37" ca="1">IF(A37&lt;=$B$3,0,INDEX(I$12:I36,$A37-$B$3,1))</f>
        <v>500</v>
      </c>
      <c r="D37" s="39">
        <f ca="1">'(s,Q)'!D37</f>
        <v>103</v>
      </c>
      <c r="E37" s="40">
        <f t="shared" ca="1" si="0"/>
        <v>509</v>
      </c>
      <c r="F37" s="40">
        <f ca="1">IF(A37+$B$3&lt;=MAX(A:A),E37+IF($B$3&gt;1,SUM(C38:INDEX(C38:C$115,$B$3-1,1)),0),E37)</f>
        <v>1009</v>
      </c>
      <c r="G37" s="66">
        <v>108</v>
      </c>
      <c r="H37" s="66">
        <f>ROUNDUP(SUM(G38:INDEX(G38:G$115,MIN(COUNT(G38:G$115),$B$3),1))+$B$7,0)</f>
        <v>595</v>
      </c>
      <c r="I37" s="39">
        <f t="shared" ca="1" si="1"/>
        <v>0</v>
      </c>
      <c r="J37" s="50">
        <f t="shared" si="2"/>
        <v>92</v>
      </c>
      <c r="K37" s="40">
        <f>'(s,Q)'!$C$6*'(s,Q)'!$B$2*SQRT('(s,Q)'!$B$3)</f>
        <v>73.560090458011416</v>
      </c>
      <c r="L37" s="40"/>
      <c r="Z37" s="40"/>
    </row>
    <row r="38" spans="1:26" x14ac:dyDescent="0.3">
      <c r="A38" s="39">
        <v>27</v>
      </c>
      <c r="B38" s="40">
        <f t="shared" ca="1" si="4"/>
        <v>509</v>
      </c>
      <c r="C38" s="39" cm="1">
        <f t="array" aca="1" ref="C38" ca="1">IF(A38&lt;=$B$3,0,INDEX(I$12:I37,$A38-$B$3,1))</f>
        <v>0</v>
      </c>
      <c r="D38" s="39">
        <f ca="1">'(s,Q)'!D38</f>
        <v>95</v>
      </c>
      <c r="E38" s="40">
        <f t="shared" ca="1" si="0"/>
        <v>414</v>
      </c>
      <c r="F38" s="40">
        <f ca="1">IF(A38+$B$3&lt;=MAX(A:A),E38+IF($B$3&gt;1,SUM(C39:INDEX(C39:C$115,$B$3-1,1)),0),E38)</f>
        <v>914</v>
      </c>
      <c r="G38" s="66">
        <v>130</v>
      </c>
      <c r="H38" s="66">
        <f>ROUNDUP(SUM(G39:INDEX(G39:G$115,MIN(COUNT(G39:G$115),$B$3),1))+$B$7,0)</f>
        <v>623</v>
      </c>
      <c r="I38" s="39">
        <f t="shared" ca="1" si="1"/>
        <v>0</v>
      </c>
      <c r="J38" s="50">
        <f t="shared" si="2"/>
        <v>92</v>
      </c>
      <c r="K38" s="40">
        <f>'(s,Q)'!$C$6*'(s,Q)'!$B$2*SQRT('(s,Q)'!$B$3)</f>
        <v>73.560090458011416</v>
      </c>
      <c r="L38" s="40"/>
      <c r="Z38" s="40"/>
    </row>
    <row r="39" spans="1:26" x14ac:dyDescent="0.3">
      <c r="A39" s="39">
        <v>28</v>
      </c>
      <c r="B39" s="40">
        <f t="shared" ca="1" si="4"/>
        <v>414</v>
      </c>
      <c r="C39" s="39" cm="1">
        <f t="array" aca="1" ref="C39" ca="1">IF(A39&lt;=$B$3,0,INDEX(I$12:I38,$A39-$B$3,1))</f>
        <v>0</v>
      </c>
      <c r="D39" s="39">
        <f ca="1">'(s,Q)'!D39</f>
        <v>93</v>
      </c>
      <c r="E39" s="40">
        <f t="shared" ca="1" si="0"/>
        <v>321</v>
      </c>
      <c r="F39" s="40">
        <f ca="1">IF(A39+$B$3&lt;=MAX(A:A),E39+IF($B$3&gt;1,SUM(C40:INDEX(C40:C$115,$B$3-1,1)),0),E39)</f>
        <v>821</v>
      </c>
      <c r="G39" s="66">
        <v>120</v>
      </c>
      <c r="H39" s="66">
        <f>ROUNDUP(SUM(G40:INDEX(G40:G$115,MIN(COUNT(G40:G$115),$B$3),1))+$B$7,0)</f>
        <v>633</v>
      </c>
      <c r="I39" s="39">
        <f t="shared" ca="1" si="1"/>
        <v>0</v>
      </c>
      <c r="J39" s="50">
        <f t="shared" si="2"/>
        <v>92</v>
      </c>
      <c r="K39" s="40">
        <f>'(s,Q)'!$C$6*'(s,Q)'!$B$2*SQRT('(s,Q)'!$B$3)</f>
        <v>73.560090458011416</v>
      </c>
      <c r="L39" s="40"/>
      <c r="Z39" s="40"/>
    </row>
    <row r="40" spans="1:26" x14ac:dyDescent="0.3">
      <c r="A40" s="39">
        <v>29</v>
      </c>
      <c r="B40" s="40">
        <f t="shared" ca="1" si="4"/>
        <v>321</v>
      </c>
      <c r="C40" s="39" cm="1">
        <f t="array" aca="1" ref="C40" ca="1">IF(A40&lt;=$B$3,0,INDEX(I$12:I39,$A40-$B$3,1))</f>
        <v>0</v>
      </c>
      <c r="D40" s="39">
        <f ca="1">'(s,Q)'!D40</f>
        <v>79</v>
      </c>
      <c r="E40" s="40">
        <f t="shared" ca="1" si="0"/>
        <v>242</v>
      </c>
      <c r="F40" s="40">
        <f ca="1">IF(A40+$B$3&lt;=MAX(A:A),E40+IF($B$3&gt;1,SUM(C41:INDEX(C41:C$115,$B$3-1,1)),0),E40)</f>
        <v>742</v>
      </c>
      <c r="G40" s="66">
        <v>86</v>
      </c>
      <c r="H40" s="66">
        <f>ROUNDUP(SUM(G41:INDEX(G41:G$115,MIN(COUNT(G41:G$115),$B$3),1))+$B$7,0)</f>
        <v>617</v>
      </c>
      <c r="I40" s="39">
        <f t="shared" ca="1" si="1"/>
        <v>0</v>
      </c>
      <c r="J40" s="50">
        <f t="shared" si="2"/>
        <v>92</v>
      </c>
      <c r="K40" s="40">
        <f>'(s,Q)'!$C$6*'(s,Q)'!$B$2*SQRT('(s,Q)'!$B$3)</f>
        <v>73.560090458011416</v>
      </c>
      <c r="L40" s="40"/>
      <c r="Z40" s="40"/>
    </row>
    <row r="41" spans="1:26" x14ac:dyDescent="0.3">
      <c r="A41" s="39">
        <v>30</v>
      </c>
      <c r="B41" s="40">
        <f t="shared" ca="1" si="4"/>
        <v>242</v>
      </c>
      <c r="C41" s="39" cm="1">
        <f t="array" aca="1" ref="C41" ca="1">IF(A41&lt;=$B$3,0,INDEX(I$12:I40,$A41-$B$3,1))</f>
        <v>500</v>
      </c>
      <c r="D41" s="39">
        <f ca="1">'(s,Q)'!D41</f>
        <v>116</v>
      </c>
      <c r="E41" s="40">
        <f t="shared" ca="1" si="0"/>
        <v>626</v>
      </c>
      <c r="F41" s="40">
        <f ca="1">IF(A41+$B$3&lt;=MAX(A:A),E41+IF($B$3&gt;1,SUM(C42:INDEX(C42:C$115,$B$3-1,1)),0),E41)</f>
        <v>626</v>
      </c>
      <c r="G41" s="66">
        <v>78</v>
      </c>
      <c r="H41" s="66">
        <f>ROUNDUP(SUM(G42:INDEX(G42:G$115,MIN(COUNT(G42:G$115),$B$3),1))+$B$7,0)</f>
        <v>669</v>
      </c>
      <c r="I41" s="39">
        <f t="shared" ca="1" si="1"/>
        <v>500</v>
      </c>
      <c r="J41" s="50">
        <f t="shared" si="2"/>
        <v>92</v>
      </c>
      <c r="K41" s="40">
        <f>'(s,Q)'!$C$6*'(s,Q)'!$B$2*SQRT('(s,Q)'!$B$3)</f>
        <v>73.560090458011416</v>
      </c>
      <c r="L41" s="40"/>
      <c r="Z41" s="40"/>
    </row>
    <row r="42" spans="1:26" x14ac:dyDescent="0.3">
      <c r="A42" s="39">
        <v>31</v>
      </c>
      <c r="B42" s="40">
        <f t="shared" ca="1" si="4"/>
        <v>626</v>
      </c>
      <c r="C42" s="39" cm="1">
        <f t="array" aca="1" ref="C42" ca="1">IF(A42&lt;=$B$3,0,INDEX(I$12:I41,$A42-$B$3,1))</f>
        <v>0</v>
      </c>
      <c r="D42" s="39">
        <f ca="1">'(s,Q)'!D42</f>
        <v>108</v>
      </c>
      <c r="E42" s="40">
        <f t="shared" ca="1" si="0"/>
        <v>518</v>
      </c>
      <c r="F42" s="40">
        <f ca="1">IF(A42+$B$3&lt;=MAX(A:A),E42+IF($B$3&gt;1,SUM(C43:INDEX(C43:C$115,$B$3-1,1)),0),E42)</f>
        <v>1018</v>
      </c>
      <c r="G42" s="66">
        <v>89</v>
      </c>
      <c r="H42" s="66">
        <f>ROUNDUP(SUM(G43:INDEX(G43:G$115,MIN(COUNT(G43:G$115),$B$3),1))+$B$7,0)</f>
        <v>673</v>
      </c>
      <c r="I42" s="39">
        <f t="shared" ca="1" si="1"/>
        <v>0</v>
      </c>
      <c r="J42" s="50">
        <f t="shared" si="2"/>
        <v>92</v>
      </c>
      <c r="K42" s="40">
        <f>'(s,Q)'!$C$6*'(s,Q)'!$B$2*SQRT('(s,Q)'!$B$3)</f>
        <v>73.560090458011416</v>
      </c>
      <c r="L42" s="40"/>
      <c r="Z42" s="40"/>
    </row>
    <row r="43" spans="1:26" x14ac:dyDescent="0.3">
      <c r="A43" s="39">
        <v>32</v>
      </c>
      <c r="B43" s="40">
        <f t="shared" ca="1" si="4"/>
        <v>518</v>
      </c>
      <c r="C43" s="39" cm="1">
        <f t="array" aca="1" ref="C43" ca="1">IF(A43&lt;=$B$3,0,INDEX(I$12:I42,$A43-$B$3,1))</f>
        <v>0</v>
      </c>
      <c r="D43" s="39">
        <f ca="1">'(s,Q)'!D43</f>
        <v>111</v>
      </c>
      <c r="E43" s="40">
        <f t="shared" ca="1" si="0"/>
        <v>407</v>
      </c>
      <c r="F43" s="40">
        <f ca="1">IF(A43+$B$3&lt;=MAX(A:A),E43+IF($B$3&gt;1,SUM(C44:INDEX(C44:C$115,$B$3-1,1)),0),E43)</f>
        <v>907</v>
      </c>
      <c r="G43" s="66">
        <v>158</v>
      </c>
      <c r="H43" s="66">
        <f>ROUNDUP(SUM(G44:INDEX(G44:G$115,MIN(COUNT(G44:G$115),$B$3),1))+$B$7,0)</f>
        <v>619</v>
      </c>
      <c r="I43" s="39">
        <f t="shared" ca="1" si="1"/>
        <v>0</v>
      </c>
      <c r="J43" s="50">
        <f t="shared" si="2"/>
        <v>92</v>
      </c>
      <c r="K43" s="40">
        <f>'(s,Q)'!$C$6*'(s,Q)'!$B$2*SQRT('(s,Q)'!$B$3)</f>
        <v>73.560090458011416</v>
      </c>
      <c r="L43" s="40"/>
      <c r="Z43" s="40"/>
    </row>
    <row r="44" spans="1:26" x14ac:dyDescent="0.3">
      <c r="A44" s="39">
        <v>33</v>
      </c>
      <c r="B44" s="40">
        <f t="shared" ca="1" si="4"/>
        <v>407</v>
      </c>
      <c r="C44" s="39" cm="1">
        <f t="array" aca="1" ref="C44" ca="1">IF(A44&lt;=$B$3,0,INDEX(I$12:I43,$A44-$B$3,1))</f>
        <v>0</v>
      </c>
      <c r="D44" s="39">
        <f ca="1">'(s,Q)'!D44</f>
        <v>84</v>
      </c>
      <c r="E44" s="40">
        <f t="shared" ca="1" si="0"/>
        <v>323</v>
      </c>
      <c r="F44" s="40">
        <f ca="1">IF(A44+$B$3&lt;=MAX(A:A),E44+IF($B$3&gt;1,SUM(C45:INDEX(C45:C$115,$B$3-1,1)),0),E44)</f>
        <v>823</v>
      </c>
      <c r="G44" s="66">
        <v>130</v>
      </c>
      <c r="H44" s="66">
        <f>ROUNDUP(SUM(G45:INDEX(G45:G$115,MIN(COUNT(G45:G$115),$B$3),1))+$B$7,0)</f>
        <v>588</v>
      </c>
      <c r="I44" s="39">
        <f t="shared" ca="1" si="1"/>
        <v>0</v>
      </c>
      <c r="J44" s="50">
        <f t="shared" si="2"/>
        <v>92</v>
      </c>
      <c r="K44" s="40">
        <f>'(s,Q)'!$C$6*'(s,Q)'!$B$2*SQRT('(s,Q)'!$B$3)</f>
        <v>73.560090458011416</v>
      </c>
      <c r="L44" s="40"/>
      <c r="Z44" s="40"/>
    </row>
    <row r="45" spans="1:26" x14ac:dyDescent="0.3">
      <c r="A45" s="39">
        <v>34</v>
      </c>
      <c r="B45" s="40">
        <f t="shared" ca="1" si="4"/>
        <v>323</v>
      </c>
      <c r="C45" s="39" cm="1">
        <f t="array" aca="1" ref="C45" ca="1">IF(A45&lt;=$B$3,0,INDEX(I$12:I44,$A45-$B$3,1))</f>
        <v>0</v>
      </c>
      <c r="D45" s="39">
        <f ca="1">'(s,Q)'!D45</f>
        <v>77</v>
      </c>
      <c r="E45" s="40">
        <f t="shared" ca="1" si="0"/>
        <v>246</v>
      </c>
      <c r="F45" s="40">
        <f ca="1">IF(A45+$B$3&lt;=MAX(A:A),E45+IF($B$3&gt;1,SUM(C46:INDEX(C46:C$115,$B$3-1,1)),0),E45)</f>
        <v>746</v>
      </c>
      <c r="G45" s="66">
        <v>70</v>
      </c>
      <c r="H45" s="66">
        <f>ROUNDUP(SUM(G46:INDEX(G46:G$115,MIN(COUNT(G46:G$115),$B$3),1))+$B$7,0)</f>
        <v>668</v>
      </c>
      <c r="I45" s="39">
        <f t="shared" ca="1" si="1"/>
        <v>0</v>
      </c>
      <c r="J45" s="50">
        <f t="shared" si="2"/>
        <v>92</v>
      </c>
      <c r="K45" s="40">
        <f>'(s,Q)'!$C$6*'(s,Q)'!$B$2*SQRT('(s,Q)'!$B$3)</f>
        <v>73.560090458011416</v>
      </c>
      <c r="L45" s="40"/>
      <c r="Z45" s="40"/>
    </row>
    <row r="46" spans="1:26" x14ac:dyDescent="0.3">
      <c r="A46" s="39">
        <v>35</v>
      </c>
      <c r="B46" s="40">
        <f t="shared" ca="1" si="4"/>
        <v>246</v>
      </c>
      <c r="C46" s="39" cm="1">
        <f t="array" aca="1" ref="C46" ca="1">IF(A46&lt;=$B$3,0,INDEX(I$12:I45,$A46-$B$3,1))</f>
        <v>500</v>
      </c>
      <c r="D46" s="39">
        <f ca="1">'(s,Q)'!D46</f>
        <v>120</v>
      </c>
      <c r="E46" s="40">
        <f t="shared" ca="1" si="0"/>
        <v>626</v>
      </c>
      <c r="F46" s="40">
        <f ca="1">IF(A46+$B$3&lt;=MAX(A:A),E46+IF($B$3&gt;1,SUM(C47:INDEX(C47:C$115,$B$3-1,1)),0),E46)</f>
        <v>626</v>
      </c>
      <c r="G46" s="66">
        <v>130</v>
      </c>
      <c r="H46" s="66">
        <f>ROUNDUP(SUM(G47:INDEX(G47:G$115,MIN(COUNT(G47:G$115),$B$3),1))+$B$7,0)</f>
        <v>622</v>
      </c>
      <c r="I46" s="39">
        <f t="shared" ca="1" si="1"/>
        <v>0</v>
      </c>
      <c r="J46" s="50">
        <f t="shared" si="2"/>
        <v>92</v>
      </c>
      <c r="K46" s="40">
        <f>'(s,Q)'!$C$6*'(s,Q)'!$B$2*SQRT('(s,Q)'!$B$3)</f>
        <v>73.560090458011416</v>
      </c>
      <c r="L46" s="40"/>
      <c r="Z46" s="40"/>
    </row>
    <row r="47" spans="1:26" x14ac:dyDescent="0.3">
      <c r="A47" s="39">
        <v>36</v>
      </c>
      <c r="B47" s="40">
        <f t="shared" ca="1" si="4"/>
        <v>626</v>
      </c>
      <c r="C47" s="39" cm="1">
        <f t="array" aca="1" ref="C47" ca="1">IF(A47&lt;=$B$3,0,INDEX(I$12:I46,$A47-$B$3,1))</f>
        <v>0</v>
      </c>
      <c r="D47" s="39">
        <f ca="1">'(s,Q)'!D47</f>
        <v>105</v>
      </c>
      <c r="E47" s="40">
        <f t="shared" ca="1" si="0"/>
        <v>521</v>
      </c>
      <c r="F47" s="40">
        <f ca="1">IF(A47+$B$3&lt;=MAX(A:A),E47+IF($B$3&gt;1,SUM(C48:INDEX(C48:C$115,$B$3-1,1)),0),E47)</f>
        <v>521</v>
      </c>
      <c r="G47" s="66">
        <v>93</v>
      </c>
      <c r="H47" s="66">
        <f>ROUNDUP(SUM(G48:INDEX(G48:G$115,MIN(COUNT(G48:G$115),$B$3),1))+$B$7,0)</f>
        <v>641</v>
      </c>
      <c r="I47" s="39">
        <f t="shared" ca="1" si="1"/>
        <v>500</v>
      </c>
      <c r="J47" s="50">
        <f t="shared" si="2"/>
        <v>92</v>
      </c>
      <c r="K47" s="40">
        <f>'(s,Q)'!$C$6*'(s,Q)'!$B$2*SQRT('(s,Q)'!$B$3)</f>
        <v>73.560090458011416</v>
      </c>
      <c r="L47" s="40"/>
      <c r="Z47" s="40"/>
    </row>
    <row r="48" spans="1:26" x14ac:dyDescent="0.3">
      <c r="A48" s="39">
        <v>37</v>
      </c>
      <c r="B48" s="40">
        <f t="shared" ca="1" si="4"/>
        <v>521</v>
      </c>
      <c r="C48" s="39" cm="1">
        <f t="array" aca="1" ref="C48" ca="1">IF(A48&lt;=$B$3,0,INDEX(I$12:I47,$A48-$B$3,1))</f>
        <v>0</v>
      </c>
      <c r="D48" s="39">
        <f ca="1">'(s,Q)'!D48</f>
        <v>112</v>
      </c>
      <c r="E48" s="40">
        <f t="shared" ca="1" si="0"/>
        <v>409</v>
      </c>
      <c r="F48" s="40">
        <f ca="1">IF(A48+$B$3&lt;=MAX(A:A),E48+IF($B$3&gt;1,SUM(C49:INDEX(C49:C$115,$B$3-1,1)),0),E48)</f>
        <v>909</v>
      </c>
      <c r="G48" s="66">
        <v>104</v>
      </c>
      <c r="H48" s="66">
        <f>ROUNDUP(SUM(G49:INDEX(G49:G$115,MIN(COUNT(G49:G$115),$B$3),1))+$B$7,0)</f>
        <v>637</v>
      </c>
      <c r="I48" s="39">
        <f t="shared" ca="1" si="1"/>
        <v>0</v>
      </c>
      <c r="J48" s="50">
        <f t="shared" si="2"/>
        <v>92</v>
      </c>
      <c r="K48" s="40">
        <f>'(s,Q)'!$C$6*'(s,Q)'!$B$2*SQRT('(s,Q)'!$B$3)</f>
        <v>73.560090458011416</v>
      </c>
      <c r="L48" s="40"/>
      <c r="Z48" s="40"/>
    </row>
    <row r="49" spans="1:26" x14ac:dyDescent="0.3">
      <c r="A49" s="39">
        <v>38</v>
      </c>
      <c r="B49" s="40">
        <f t="shared" ca="1" si="4"/>
        <v>409</v>
      </c>
      <c r="C49" s="39" cm="1">
        <f t="array" aca="1" ref="C49" ca="1">IF(A49&lt;=$B$3,0,INDEX(I$12:I48,$A49-$B$3,1))</f>
        <v>0</v>
      </c>
      <c r="D49" s="39">
        <f ca="1">'(s,Q)'!D49</f>
        <v>90</v>
      </c>
      <c r="E49" s="40">
        <f t="shared" ca="1" si="0"/>
        <v>319</v>
      </c>
      <c r="F49" s="40">
        <f ca="1">IF(A49+$B$3&lt;=MAX(A:A),E49+IF($B$3&gt;1,SUM(C50:INDEX(C50:C$115,$B$3-1,1)),0),E49)</f>
        <v>819</v>
      </c>
      <c r="G49" s="66">
        <v>99</v>
      </c>
      <c r="H49" s="66">
        <f>ROUNDUP(SUM(G50:INDEX(G50:G$115,MIN(COUNT(G50:G$115),$B$3),1))+$B$7,0)</f>
        <v>653</v>
      </c>
      <c r="I49" s="39">
        <f t="shared" ca="1" si="1"/>
        <v>0</v>
      </c>
      <c r="J49" s="50">
        <f t="shared" si="2"/>
        <v>92</v>
      </c>
      <c r="K49" s="40">
        <f>'(s,Q)'!$C$6*'(s,Q)'!$B$2*SQRT('(s,Q)'!$B$3)</f>
        <v>73.560090458011416</v>
      </c>
      <c r="L49" s="40"/>
      <c r="Z49" s="40"/>
    </row>
    <row r="50" spans="1:26" x14ac:dyDescent="0.3">
      <c r="A50" s="39">
        <v>39</v>
      </c>
      <c r="B50" s="40">
        <f t="shared" ca="1" si="4"/>
        <v>319</v>
      </c>
      <c r="C50" s="39" cm="1">
        <f t="array" aca="1" ref="C50" ca="1">IF(A50&lt;=$B$3,0,INDEX(I$12:I49,$A50-$B$3,1))</f>
        <v>0</v>
      </c>
      <c r="D50" s="39">
        <f ca="1">'(s,Q)'!D50</f>
        <v>97</v>
      </c>
      <c r="E50" s="40">
        <f t="shared" ca="1" si="0"/>
        <v>222</v>
      </c>
      <c r="F50" s="40">
        <f ca="1">IF(A50+$B$3&lt;=MAX(A:A),E50+IF($B$3&gt;1,SUM(C51:INDEX(C51:C$115,$B$3-1,1)),0),E50)</f>
        <v>722</v>
      </c>
      <c r="G50" s="66">
        <v>150</v>
      </c>
      <c r="H50" s="66">
        <f>ROUNDUP(SUM(G51:INDEX(G51:G$115,MIN(COUNT(G51:G$115),$B$3),1))+$B$7,0)</f>
        <v>620</v>
      </c>
      <c r="I50" s="39">
        <f t="shared" ca="1" si="1"/>
        <v>0</v>
      </c>
      <c r="J50" s="50">
        <f t="shared" si="2"/>
        <v>92</v>
      </c>
      <c r="K50" s="40">
        <f>'(s,Q)'!$C$6*'(s,Q)'!$B$2*SQRT('(s,Q)'!$B$3)</f>
        <v>73.560090458011416</v>
      </c>
      <c r="L50" s="40"/>
      <c r="Z50" s="40"/>
    </row>
    <row r="51" spans="1:26" x14ac:dyDescent="0.3">
      <c r="A51" s="39">
        <v>40</v>
      </c>
      <c r="B51" s="40">
        <f t="shared" ca="1" si="4"/>
        <v>222</v>
      </c>
      <c r="C51" s="39" cm="1">
        <f t="array" aca="1" ref="C51" ca="1">IF(A51&lt;=$B$3,0,INDEX(I$12:I50,$A51-$B$3,1))</f>
        <v>0</v>
      </c>
      <c r="D51" s="39">
        <f ca="1">'(s,Q)'!D51</f>
        <v>103</v>
      </c>
      <c r="E51" s="40">
        <f t="shared" ca="1" si="0"/>
        <v>119</v>
      </c>
      <c r="F51" s="40">
        <f ca="1">IF(A51+$B$3&lt;=MAX(A:A),E51+IF($B$3&gt;1,SUM(C52:INDEX(C52:C$115,$B$3-1,1)),0),E51)</f>
        <v>619</v>
      </c>
      <c r="G51" s="66">
        <v>84</v>
      </c>
      <c r="H51" s="66">
        <f>ROUNDUP(SUM(G52:INDEX(G52:G$115,MIN(COUNT(G52:G$115),$B$3),1))+$B$7,0)</f>
        <v>650</v>
      </c>
      <c r="I51" s="39">
        <f t="shared" ca="1" si="1"/>
        <v>500</v>
      </c>
      <c r="J51" s="50">
        <f t="shared" si="2"/>
        <v>92</v>
      </c>
      <c r="K51" s="40">
        <f>'(s,Q)'!$C$6*'(s,Q)'!$B$2*SQRT('(s,Q)'!$B$3)</f>
        <v>73.560090458011416</v>
      </c>
      <c r="L51" s="40"/>
      <c r="Z51" s="40"/>
    </row>
    <row r="52" spans="1:26" x14ac:dyDescent="0.3">
      <c r="A52" s="39">
        <v>41</v>
      </c>
      <c r="B52" s="40">
        <f t="shared" ca="1" si="4"/>
        <v>119</v>
      </c>
      <c r="C52" s="39" cm="1">
        <f t="array" aca="1" ref="C52" ca="1">IF(A52&lt;=$B$3,0,INDEX(I$12:I51,$A52-$B$3,1))</f>
        <v>500</v>
      </c>
      <c r="D52" s="39">
        <f ca="1">'(s,Q)'!D52</f>
        <v>115</v>
      </c>
      <c r="E52" s="40">
        <f t="shared" ca="1" si="0"/>
        <v>504</v>
      </c>
      <c r="F52" s="40">
        <f ca="1">IF(A52+$B$3&lt;=MAX(A:A),E52+IF($B$3&gt;1,SUM(C53:INDEX(C53:C$115,$B$3-1,1)),0),E52)</f>
        <v>1004</v>
      </c>
      <c r="G52" s="66">
        <v>112</v>
      </c>
      <c r="H52" s="66">
        <f>ROUNDUP(SUM(G53:INDEX(G53:G$115,MIN(COUNT(G53:G$115),$B$3),1))+$B$7,0)</f>
        <v>618</v>
      </c>
      <c r="I52" s="39">
        <f t="shared" ca="1" si="1"/>
        <v>0</v>
      </c>
      <c r="J52" s="50">
        <f t="shared" si="2"/>
        <v>92</v>
      </c>
      <c r="K52" s="40">
        <f>'(s,Q)'!$C$6*'(s,Q)'!$B$2*SQRT('(s,Q)'!$B$3)</f>
        <v>73.560090458011416</v>
      </c>
      <c r="L52" s="40"/>
      <c r="Z52" s="40"/>
    </row>
    <row r="53" spans="1:26" x14ac:dyDescent="0.3">
      <c r="A53" s="39">
        <v>42</v>
      </c>
      <c r="B53" s="40">
        <f t="shared" ca="1" si="4"/>
        <v>504</v>
      </c>
      <c r="C53" s="39" cm="1">
        <f t="array" aca="1" ref="C53" ca="1">IF(A53&lt;=$B$3,0,INDEX(I$12:I52,$A53-$B$3,1))</f>
        <v>0</v>
      </c>
      <c r="D53" s="39">
        <f ca="1">'(s,Q)'!D53</f>
        <v>75</v>
      </c>
      <c r="E53" s="40">
        <f t="shared" ca="1" si="0"/>
        <v>429</v>
      </c>
      <c r="F53" s="40">
        <f ca="1">IF(A53+$B$3&lt;=MAX(A:A),E53+IF($B$3&gt;1,SUM(C54:INDEX(C54:C$115,$B$3-1,1)),0),E53)</f>
        <v>929</v>
      </c>
      <c r="G53" s="66">
        <v>100</v>
      </c>
      <c r="H53" s="66">
        <f>ROUNDUP(SUM(G54:INDEX(G54:G$115,MIN(COUNT(G54:G$115),$B$3),1))+$B$7,0)</f>
        <v>632</v>
      </c>
      <c r="I53" s="39">
        <f t="shared" ca="1" si="1"/>
        <v>0</v>
      </c>
      <c r="J53" s="50">
        <f t="shared" si="2"/>
        <v>92</v>
      </c>
      <c r="K53" s="40">
        <f>'(s,Q)'!$C$6*'(s,Q)'!$B$2*SQRT('(s,Q)'!$B$3)</f>
        <v>73.560090458011416</v>
      </c>
      <c r="L53" s="40"/>
      <c r="Z53" s="40"/>
    </row>
    <row r="54" spans="1:26" x14ac:dyDescent="0.3">
      <c r="A54" s="39">
        <v>43</v>
      </c>
      <c r="B54" s="40">
        <f t="shared" ca="1" si="4"/>
        <v>429</v>
      </c>
      <c r="C54" s="39" cm="1">
        <f t="array" aca="1" ref="C54" ca="1">IF(A54&lt;=$B$3,0,INDEX(I$12:I53,$A54-$B$3,1))</f>
        <v>0</v>
      </c>
      <c r="D54" s="39">
        <f ca="1">'(s,Q)'!D54</f>
        <v>110</v>
      </c>
      <c r="E54" s="40">
        <f t="shared" ca="1" si="0"/>
        <v>319</v>
      </c>
      <c r="F54" s="40">
        <f ca="1">IF(A54+$B$3&lt;=MAX(A:A),E54+IF($B$3&gt;1,SUM(C55:INDEX(C55:C$115,$B$3-1,1)),0),E54)</f>
        <v>819</v>
      </c>
      <c r="G54" s="66">
        <v>115</v>
      </c>
      <c r="H54" s="66">
        <f>ROUNDUP(SUM(G55:INDEX(G55:G$115,MIN(COUNT(G55:G$115),$B$3),1))+$B$7,0)</f>
        <v>613</v>
      </c>
      <c r="I54" s="39">
        <f t="shared" ca="1" si="1"/>
        <v>0</v>
      </c>
      <c r="J54" s="50">
        <f t="shared" si="2"/>
        <v>92</v>
      </c>
      <c r="K54" s="40">
        <f>'(s,Q)'!$C$6*'(s,Q)'!$B$2*SQRT('(s,Q)'!$B$3)</f>
        <v>73.560090458011416</v>
      </c>
      <c r="L54" s="40"/>
      <c r="Z54" s="40"/>
    </row>
    <row r="55" spans="1:26" x14ac:dyDescent="0.3">
      <c r="A55" s="39">
        <v>44</v>
      </c>
      <c r="B55" s="40">
        <f t="shared" ca="1" si="4"/>
        <v>319</v>
      </c>
      <c r="C55" s="39" cm="1">
        <f t="array" aca="1" ref="C55" ca="1">IF(A55&lt;=$B$3,0,INDEX(I$12:I54,$A55-$B$3,1))</f>
        <v>0</v>
      </c>
      <c r="D55" s="39">
        <f ca="1">'(s,Q)'!D55</f>
        <v>73</v>
      </c>
      <c r="E55" s="40">
        <f t="shared" ca="1" si="0"/>
        <v>246</v>
      </c>
      <c r="F55" s="40">
        <f ca="1">IF(A55+$B$3&lt;=MAX(A:A),E55+IF($B$3&gt;1,SUM(C56:INDEX(C56:C$115,$B$3-1,1)),0),E55)</f>
        <v>746</v>
      </c>
      <c r="G55" s="66">
        <v>117</v>
      </c>
      <c r="H55" s="66">
        <f>ROUNDUP(SUM(G56:INDEX(G56:G$115,MIN(COUNT(G56:G$115),$B$3),1))+$B$7,0)</f>
        <v>575</v>
      </c>
      <c r="I55" s="39">
        <f t="shared" ca="1" si="1"/>
        <v>0</v>
      </c>
      <c r="J55" s="50">
        <f t="shared" si="2"/>
        <v>92</v>
      </c>
      <c r="K55" s="40">
        <f>'(s,Q)'!$C$6*'(s,Q)'!$B$2*SQRT('(s,Q)'!$B$3)</f>
        <v>73.560090458011416</v>
      </c>
      <c r="L55" s="40"/>
      <c r="Z55" s="40"/>
    </row>
    <row r="56" spans="1:26" x14ac:dyDescent="0.3">
      <c r="A56" s="39">
        <v>45</v>
      </c>
      <c r="B56" s="40">
        <f t="shared" ca="1" si="4"/>
        <v>246</v>
      </c>
      <c r="C56" s="39" cm="1">
        <f t="array" aca="1" ref="C56" ca="1">IF(A56&lt;=$B$3,0,INDEX(I$12:I55,$A56-$B$3,1))</f>
        <v>500</v>
      </c>
      <c r="D56" s="39">
        <f ca="1">'(s,Q)'!D56</f>
        <v>98</v>
      </c>
      <c r="E56" s="40">
        <f t="shared" ca="1" si="0"/>
        <v>648</v>
      </c>
      <c r="F56" s="40">
        <f ca="1">IF(A56+$B$3&lt;=MAX(A:A),E56+IF($B$3&gt;1,SUM(C57:INDEX(C57:C$115,$B$3-1,1)),0),E56)</f>
        <v>648</v>
      </c>
      <c r="G56" s="66">
        <v>114</v>
      </c>
      <c r="H56" s="66">
        <f>ROUNDUP(SUM(G57:INDEX(G57:G$115,MIN(COUNT(G57:G$115),$B$3),1))+$B$7,0)</f>
        <v>576</v>
      </c>
      <c r="I56" s="39">
        <f t="shared" ca="1" si="1"/>
        <v>0</v>
      </c>
      <c r="J56" s="50">
        <f t="shared" si="2"/>
        <v>92</v>
      </c>
      <c r="K56" s="40">
        <f>'(s,Q)'!$C$6*'(s,Q)'!$B$2*SQRT('(s,Q)'!$B$3)</f>
        <v>73.560090458011416</v>
      </c>
      <c r="L56" s="40"/>
      <c r="Z56" s="40"/>
    </row>
    <row r="57" spans="1:26" x14ac:dyDescent="0.3">
      <c r="A57" s="39">
        <v>46</v>
      </c>
      <c r="B57" s="40">
        <f t="shared" ca="1" si="4"/>
        <v>648</v>
      </c>
      <c r="C57" s="39" cm="1">
        <f t="array" aca="1" ref="C57" ca="1">IF(A57&lt;=$B$3,0,INDEX(I$12:I56,$A57-$B$3,1))</f>
        <v>0</v>
      </c>
      <c r="D57" s="39">
        <f ca="1">'(s,Q)'!D57</f>
        <v>145</v>
      </c>
      <c r="E57" s="40">
        <f t="shared" ca="1" si="0"/>
        <v>503</v>
      </c>
      <c r="F57" s="40">
        <f ca="1">IF(A57+$B$3&lt;=MAX(A:A),E57+IF($B$3&gt;1,SUM(C58:INDEX(C58:C$115,$B$3-1,1)),0),E57)</f>
        <v>503</v>
      </c>
      <c r="G57" s="66">
        <v>80</v>
      </c>
      <c r="H57" s="66">
        <f>ROUNDUP(SUM(G58:INDEX(G58:G$115,MIN(COUNT(G58:G$115),$B$3),1))+$B$7,0)</f>
        <v>588</v>
      </c>
      <c r="I57" s="39">
        <f t="shared" ca="1" si="1"/>
        <v>500</v>
      </c>
      <c r="J57" s="50">
        <f t="shared" si="2"/>
        <v>92</v>
      </c>
      <c r="K57" s="40">
        <f>'(s,Q)'!$C$6*'(s,Q)'!$B$2*SQRT('(s,Q)'!$B$3)</f>
        <v>73.560090458011416</v>
      </c>
      <c r="L57" s="40"/>
      <c r="Z57" s="40"/>
    </row>
    <row r="58" spans="1:26" x14ac:dyDescent="0.3">
      <c r="A58" s="39">
        <v>47</v>
      </c>
      <c r="B58" s="40">
        <f t="shared" ca="1" si="4"/>
        <v>503</v>
      </c>
      <c r="C58" s="39" cm="1">
        <f t="array" aca="1" ref="C58" ca="1">IF(A58&lt;=$B$3,0,INDEX(I$12:I57,$A58-$B$3,1))</f>
        <v>0</v>
      </c>
      <c r="D58" s="39">
        <f ca="1">'(s,Q)'!D58</f>
        <v>91</v>
      </c>
      <c r="E58" s="40">
        <f t="shared" ca="1" si="0"/>
        <v>412</v>
      </c>
      <c r="F58" s="40">
        <f ca="1">IF(A58+$B$3&lt;=MAX(A:A),E58+IF($B$3&gt;1,SUM(C59:INDEX(C59:C$115,$B$3-1,1)),0),E58)</f>
        <v>912</v>
      </c>
      <c r="G58" s="66">
        <v>114</v>
      </c>
      <c r="H58" s="66">
        <f>ROUNDUP(SUM(G59:INDEX(G59:G$115,MIN(COUNT(G59:G$115),$B$3),1))+$B$7,0)</f>
        <v>565</v>
      </c>
      <c r="I58" s="39">
        <f t="shared" ca="1" si="1"/>
        <v>0</v>
      </c>
      <c r="J58" s="50">
        <f t="shared" si="2"/>
        <v>92</v>
      </c>
      <c r="K58" s="40">
        <f>'(s,Q)'!$C$6*'(s,Q)'!$B$2*SQRT('(s,Q)'!$B$3)</f>
        <v>73.560090458011416</v>
      </c>
      <c r="L58" s="40"/>
      <c r="Z58" s="40"/>
    </row>
    <row r="59" spans="1:26" x14ac:dyDescent="0.3">
      <c r="A59" s="39">
        <v>48</v>
      </c>
      <c r="B59" s="40">
        <f t="shared" ca="1" si="4"/>
        <v>412</v>
      </c>
      <c r="C59" s="39" cm="1">
        <f t="array" aca="1" ref="C59" ca="1">IF(A59&lt;=$B$3,0,INDEX(I$12:I58,$A59-$B$3,1))</f>
        <v>0</v>
      </c>
      <c r="D59" s="39">
        <f ca="1">'(s,Q)'!D59</f>
        <v>88</v>
      </c>
      <c r="E59" s="40">
        <f t="shared" ca="1" si="0"/>
        <v>324</v>
      </c>
      <c r="F59" s="40">
        <f ca="1">IF(A59+$B$3&lt;=MAX(A:A),E59+IF($B$3&gt;1,SUM(C60:INDEX(C60:C$115,$B$3-1,1)),0),E59)</f>
        <v>824</v>
      </c>
      <c r="G59" s="66">
        <v>96</v>
      </c>
      <c r="H59" s="66">
        <f>ROUNDUP(SUM(G60:INDEX(G60:G$115,MIN(COUNT(G60:G$115),$B$3),1))+$B$7,0)</f>
        <v>577</v>
      </c>
      <c r="I59" s="39">
        <f t="shared" ca="1" si="1"/>
        <v>0</v>
      </c>
      <c r="J59" s="50">
        <f t="shared" si="2"/>
        <v>92</v>
      </c>
      <c r="K59" s="40">
        <f>'(s,Q)'!$C$6*'(s,Q)'!$B$2*SQRT('(s,Q)'!$B$3)</f>
        <v>73.560090458011416</v>
      </c>
      <c r="L59" s="40"/>
      <c r="Z59" s="40"/>
    </row>
    <row r="60" spans="1:26" x14ac:dyDescent="0.3">
      <c r="A60" s="39">
        <v>49</v>
      </c>
      <c r="B60" s="40">
        <f t="shared" ca="1" si="4"/>
        <v>324</v>
      </c>
      <c r="C60" s="39" cm="1">
        <f t="array" aca="1" ref="C60" ca="1">IF(A60&lt;=$B$3,0,INDEX(I$12:I59,$A60-$B$3,1))</f>
        <v>0</v>
      </c>
      <c r="D60" s="39">
        <f ca="1">'(s,Q)'!D60</f>
        <v>94</v>
      </c>
      <c r="E60" s="40">
        <f t="shared" ca="1" si="0"/>
        <v>230</v>
      </c>
      <c r="F60" s="40">
        <f ca="1">IF(A60+$B$3&lt;=MAX(A:A),E60+IF($B$3&gt;1,SUM(C61:INDEX(C61:C$115,$B$3-1,1)),0),E60)</f>
        <v>730</v>
      </c>
      <c r="G60" s="66">
        <v>79</v>
      </c>
      <c r="H60" s="66">
        <f>ROUNDUP(SUM(G61:INDEX(G61:G$115,MIN(COUNT(G61:G$115),$B$3),1))+$B$7,0)</f>
        <v>607</v>
      </c>
      <c r="I60" s="39">
        <f t="shared" ca="1" si="1"/>
        <v>0</v>
      </c>
      <c r="J60" s="50">
        <f t="shared" si="2"/>
        <v>92</v>
      </c>
      <c r="K60" s="40">
        <f>'(s,Q)'!$C$6*'(s,Q)'!$B$2*SQRT('(s,Q)'!$B$3)</f>
        <v>73.560090458011416</v>
      </c>
      <c r="L60" s="40"/>
      <c r="Z60" s="40"/>
    </row>
    <row r="61" spans="1:26" x14ac:dyDescent="0.3">
      <c r="A61" s="39">
        <v>50</v>
      </c>
      <c r="B61" s="40">
        <f t="shared" ca="1" si="4"/>
        <v>230</v>
      </c>
      <c r="C61" s="39" cm="1">
        <f t="array" aca="1" ref="C61" ca="1">IF(A61&lt;=$B$3,0,INDEX(I$12:I60,$A61-$B$3,1))</f>
        <v>0</v>
      </c>
      <c r="D61" s="39">
        <f ca="1">'(s,Q)'!D61</f>
        <v>78</v>
      </c>
      <c r="E61" s="40">
        <f t="shared" ca="1" si="0"/>
        <v>152</v>
      </c>
      <c r="F61" s="40">
        <f ca="1">IF(A61+$B$3&lt;=MAX(A:A),E61+IF($B$3&gt;1,SUM(C62:INDEX(C62:C$115,$B$3-1,1)),0),E61)</f>
        <v>652</v>
      </c>
      <c r="G61" s="66">
        <v>115</v>
      </c>
      <c r="H61" s="66">
        <f>ROUNDUP(SUM(G62:INDEX(G62:G$115,MIN(COUNT(G62:G$115),$B$3),1))+$B$7,0)</f>
        <v>593</v>
      </c>
      <c r="I61" s="39">
        <f t="shared" ca="1" si="1"/>
        <v>0</v>
      </c>
      <c r="J61" s="50">
        <f t="shared" si="2"/>
        <v>92</v>
      </c>
      <c r="K61" s="40">
        <f>'(s,Q)'!$C$6*'(s,Q)'!$B$2*SQRT('(s,Q)'!$B$3)</f>
        <v>73.560090458011416</v>
      </c>
      <c r="L61" s="40"/>
      <c r="Z61" s="40"/>
    </row>
    <row r="62" spans="1:26" x14ac:dyDescent="0.3">
      <c r="A62" s="39">
        <v>51</v>
      </c>
      <c r="B62" s="40">
        <f t="shared" ca="1" si="4"/>
        <v>152</v>
      </c>
      <c r="C62" s="39" cm="1">
        <f t="array" aca="1" ref="C62" ca="1">IF(A62&lt;=$B$3,0,INDEX(I$12:I61,$A62-$B$3,1))</f>
        <v>500</v>
      </c>
      <c r="D62" s="39">
        <f ca="1">'(s,Q)'!D62</f>
        <v>112</v>
      </c>
      <c r="E62" s="40">
        <f t="shared" ca="1" si="0"/>
        <v>540</v>
      </c>
      <c r="F62" s="40">
        <f ca="1">IF(A62+$B$3&lt;=MAX(A:A),E62+IF($B$3&gt;1,SUM(C63:INDEX(C63:C$115,$B$3-1,1)),0),E62)</f>
        <v>540</v>
      </c>
      <c r="G62" s="66">
        <v>92</v>
      </c>
      <c r="H62" s="66">
        <f>ROUNDUP(SUM(G63:INDEX(G63:G$115,MIN(COUNT(G63:G$115),$B$3),1))+$B$7,0)</f>
        <v>620</v>
      </c>
      <c r="I62" s="39">
        <f t="shared" ca="1" si="1"/>
        <v>500</v>
      </c>
      <c r="J62" s="50">
        <f t="shared" si="2"/>
        <v>92</v>
      </c>
      <c r="K62" s="40">
        <f>'(s,Q)'!$C$6*'(s,Q)'!$B$2*SQRT('(s,Q)'!$B$3)</f>
        <v>73.560090458011416</v>
      </c>
      <c r="L62" s="40"/>
      <c r="Z62" s="40"/>
    </row>
    <row r="63" spans="1:26" x14ac:dyDescent="0.3">
      <c r="A63" s="39">
        <v>52</v>
      </c>
      <c r="B63" s="40">
        <f t="shared" ca="1" si="4"/>
        <v>540</v>
      </c>
      <c r="C63" s="39" cm="1">
        <f t="array" aca="1" ref="C63" ca="1">IF(A63&lt;=$B$3,0,INDEX(I$12:I62,$A63-$B$3,1))</f>
        <v>0</v>
      </c>
      <c r="D63" s="39">
        <f ca="1">'(s,Q)'!D63</f>
        <v>93</v>
      </c>
      <c r="E63" s="40">
        <f t="shared" ca="1" si="0"/>
        <v>447</v>
      </c>
      <c r="F63" s="40">
        <f ca="1">IF(A63+$B$3&lt;=MAX(A:A),E63+IF($B$3&gt;1,SUM(C64:INDEX(C64:C$115,$B$3-1,1)),0),E63)</f>
        <v>947</v>
      </c>
      <c r="G63" s="66">
        <v>91</v>
      </c>
      <c r="H63" s="66">
        <f>ROUNDUP(SUM(G64:INDEX(G64:G$115,MIN(COUNT(G64:G$115),$B$3),1))+$B$7,0)</f>
        <v>640</v>
      </c>
      <c r="I63" s="39">
        <f t="shared" ca="1" si="1"/>
        <v>0</v>
      </c>
      <c r="J63" s="50">
        <f t="shared" si="2"/>
        <v>92</v>
      </c>
      <c r="K63" s="40">
        <f>'(s,Q)'!$C$6*'(s,Q)'!$B$2*SQRT('(s,Q)'!$B$3)</f>
        <v>73.560090458011416</v>
      </c>
      <c r="L63" s="40"/>
      <c r="Z63" s="40"/>
    </row>
    <row r="64" spans="1:26" x14ac:dyDescent="0.3">
      <c r="A64" s="39">
        <v>53</v>
      </c>
      <c r="B64" s="40">
        <f t="shared" ca="1" si="4"/>
        <v>447</v>
      </c>
      <c r="C64" s="39" cm="1">
        <f t="array" aca="1" ref="C64" ca="1">IF(A64&lt;=$B$3,0,INDEX(I$12:I63,$A64-$B$3,1))</f>
        <v>0</v>
      </c>
      <c r="D64" s="39">
        <f ca="1">'(s,Q)'!D64</f>
        <v>126</v>
      </c>
      <c r="E64" s="40">
        <f t="shared" ca="1" si="0"/>
        <v>321</v>
      </c>
      <c r="F64" s="40">
        <f ca="1">IF(A64+$B$3&lt;=MAX(A:A),E64+IF($B$3&gt;1,SUM(C65:INDEX(C65:C$115,$B$3-1,1)),0),E64)</f>
        <v>821</v>
      </c>
      <c r="G64" s="66">
        <v>108</v>
      </c>
      <c r="H64" s="66">
        <f>ROUNDUP(SUM(G65:INDEX(G65:G$115,MIN(COUNT(G65:G$115),$B$3),1))+$B$7,0)</f>
        <v>635</v>
      </c>
      <c r="I64" s="39">
        <f t="shared" ca="1" si="1"/>
        <v>0</v>
      </c>
      <c r="J64" s="50">
        <f t="shared" si="2"/>
        <v>92</v>
      </c>
      <c r="K64" s="40">
        <f>'(s,Q)'!$C$6*'(s,Q)'!$B$2*SQRT('(s,Q)'!$B$3)</f>
        <v>73.560090458011416</v>
      </c>
      <c r="L64" s="40"/>
      <c r="Z64" s="40"/>
    </row>
    <row r="65" spans="1:26" x14ac:dyDescent="0.3">
      <c r="A65" s="39">
        <v>54</v>
      </c>
      <c r="B65" s="40">
        <f t="shared" ca="1" si="4"/>
        <v>321</v>
      </c>
      <c r="C65" s="39" cm="1">
        <f t="array" aca="1" ref="C65" ca="1">IF(A65&lt;=$B$3,0,INDEX(I$12:I64,$A65-$B$3,1))</f>
        <v>0</v>
      </c>
      <c r="D65" s="39">
        <f ca="1">'(s,Q)'!D65</f>
        <v>92</v>
      </c>
      <c r="E65" s="40">
        <f t="shared" ca="1" si="0"/>
        <v>229</v>
      </c>
      <c r="F65" s="40">
        <f ca="1">IF(A65+$B$3&lt;=MAX(A:A),E65+IF($B$3&gt;1,SUM(C66:INDEX(C66:C$115,$B$3-1,1)),0),E65)</f>
        <v>729</v>
      </c>
      <c r="G65" s="66">
        <v>109</v>
      </c>
      <c r="H65" s="66">
        <f>ROUNDUP(SUM(G66:INDEX(G66:G$115,MIN(COUNT(G66:G$115),$B$3),1))+$B$7,0)</f>
        <v>631</v>
      </c>
      <c r="I65" s="39">
        <f t="shared" ca="1" si="1"/>
        <v>0</v>
      </c>
      <c r="J65" s="50">
        <f t="shared" si="2"/>
        <v>92</v>
      </c>
      <c r="K65" s="40">
        <f>'(s,Q)'!$C$6*'(s,Q)'!$B$2*SQRT('(s,Q)'!$B$3)</f>
        <v>73.560090458011416</v>
      </c>
      <c r="Z65" s="40"/>
    </row>
    <row r="66" spans="1:26" x14ac:dyDescent="0.3">
      <c r="A66" s="39">
        <v>55</v>
      </c>
      <c r="B66" s="40">
        <f t="shared" ca="1" si="4"/>
        <v>229</v>
      </c>
      <c r="C66" s="39" cm="1">
        <f t="array" aca="1" ref="C66" ca="1">IF(A66&lt;=$B$3,0,INDEX(I$12:I65,$A66-$B$3,1))</f>
        <v>0</v>
      </c>
      <c r="D66" s="39">
        <f ca="1">'(s,Q)'!D66</f>
        <v>110</v>
      </c>
      <c r="E66" s="40">
        <f t="shared" ca="1" si="0"/>
        <v>119</v>
      </c>
      <c r="F66" s="40">
        <f ca="1">IF(A66+$B$3&lt;=MAX(A:A),E66+IF($B$3&gt;1,SUM(C67:INDEX(C67:C$115,$B$3-1,1)),0),E66)</f>
        <v>619</v>
      </c>
      <c r="G66" s="66">
        <v>101</v>
      </c>
      <c r="H66" s="66">
        <f>ROUNDUP(SUM(G67:INDEX(G67:G$115,MIN(COUNT(G67:G$115),$B$3),1))+$B$7,0)</f>
        <v>653</v>
      </c>
      <c r="I66" s="39">
        <f t="shared" ca="1" si="1"/>
        <v>500</v>
      </c>
      <c r="J66" s="50">
        <f t="shared" si="2"/>
        <v>92</v>
      </c>
      <c r="K66" s="40">
        <f>'(s,Q)'!$C$6*'(s,Q)'!$B$2*SQRT('(s,Q)'!$B$3)</f>
        <v>73.560090458011416</v>
      </c>
      <c r="Z66" s="40"/>
    </row>
    <row r="67" spans="1:26" x14ac:dyDescent="0.3">
      <c r="A67" s="39">
        <v>56</v>
      </c>
      <c r="B67" s="40">
        <f t="shared" ca="1" si="4"/>
        <v>119</v>
      </c>
      <c r="C67" s="39" cm="1">
        <f t="array" aca="1" ref="C67" ca="1">IF(A67&lt;=$B$3,0,INDEX(I$12:I66,$A67-$B$3,1))</f>
        <v>500</v>
      </c>
      <c r="D67" s="39">
        <f ca="1">'(s,Q)'!D67</f>
        <v>120</v>
      </c>
      <c r="E67" s="40">
        <f t="shared" ca="1" si="0"/>
        <v>499</v>
      </c>
      <c r="F67" s="40">
        <f ca="1">IF(A67+$B$3&lt;=MAX(A:A),E67+IF($B$3&gt;1,SUM(C68:INDEX(C68:C$115,$B$3-1,1)),0),E67)</f>
        <v>999</v>
      </c>
      <c r="G67" s="66">
        <v>119</v>
      </c>
      <c r="H67" s="66">
        <f>ROUNDUP(SUM(G68:INDEX(G68:G$115,MIN(COUNT(G68:G$115),$B$3),1))+$B$7,0)</f>
        <v>651</v>
      </c>
      <c r="I67" s="39">
        <f t="shared" ca="1" si="1"/>
        <v>0</v>
      </c>
      <c r="J67" s="50">
        <f t="shared" si="2"/>
        <v>92</v>
      </c>
      <c r="K67" s="40">
        <f>'(s,Q)'!$C$6*'(s,Q)'!$B$2*SQRT('(s,Q)'!$B$3)</f>
        <v>73.560090458011416</v>
      </c>
      <c r="Z67" s="40"/>
    </row>
    <row r="68" spans="1:26" x14ac:dyDescent="0.3">
      <c r="A68" s="39">
        <v>57</v>
      </c>
      <c r="B68" s="40">
        <f t="shared" ca="1" si="4"/>
        <v>499</v>
      </c>
      <c r="C68" s="39" cm="1">
        <f t="array" aca="1" ref="C68" ca="1">IF(A68&lt;=$B$3,0,INDEX(I$12:I67,$A68-$B$3,1))</f>
        <v>0</v>
      </c>
      <c r="D68" s="39">
        <f ca="1">'(s,Q)'!D68</f>
        <v>87</v>
      </c>
      <c r="E68" s="40">
        <f t="shared" ca="1" si="0"/>
        <v>412</v>
      </c>
      <c r="F68" s="40">
        <f ca="1">IF(A68+$B$3&lt;=MAX(A:A),E68+IF($B$3&gt;1,SUM(C69:INDEX(C69:C$115,$B$3-1,1)),0),E68)</f>
        <v>912</v>
      </c>
      <c r="G68" s="66">
        <v>111</v>
      </c>
      <c r="H68" s="66">
        <f>ROUNDUP(SUM(G69:INDEX(G69:G$115,MIN(COUNT(G69:G$115),$B$3),1))+$B$7,0)</f>
        <v>632</v>
      </c>
      <c r="I68" s="39">
        <f t="shared" ca="1" si="1"/>
        <v>0</v>
      </c>
      <c r="J68" s="50">
        <f t="shared" si="2"/>
        <v>92</v>
      </c>
      <c r="K68" s="40">
        <f>'(s,Q)'!$C$6*'(s,Q)'!$B$2*SQRT('(s,Q)'!$B$3)</f>
        <v>73.560090458011416</v>
      </c>
      <c r="Z68" s="40"/>
    </row>
    <row r="69" spans="1:26" x14ac:dyDescent="0.3">
      <c r="A69" s="39">
        <v>58</v>
      </c>
      <c r="B69" s="40">
        <f t="shared" ca="1" si="4"/>
        <v>412</v>
      </c>
      <c r="C69" s="39" cm="1">
        <f t="array" aca="1" ref="C69" ca="1">IF(A69&lt;=$B$3,0,INDEX(I$12:I68,$A69-$B$3,1))</f>
        <v>0</v>
      </c>
      <c r="D69" s="39">
        <f ca="1">'(s,Q)'!D69</f>
        <v>137</v>
      </c>
      <c r="E69" s="40">
        <f t="shared" ca="1" si="0"/>
        <v>275</v>
      </c>
      <c r="F69" s="40">
        <f ca="1">IF(A69+$B$3&lt;=MAX(A:A),E69+IF($B$3&gt;1,SUM(C70:INDEX(C70:C$115,$B$3-1,1)),0),E69)</f>
        <v>775</v>
      </c>
      <c r="G69" s="66">
        <v>103</v>
      </c>
      <c r="H69" s="66">
        <f>ROUNDUP(SUM(G70:INDEX(G70:G$115,MIN(COUNT(G70:G$115),$B$3),1))+$B$7,0)</f>
        <v>619</v>
      </c>
      <c r="I69" s="39">
        <f t="shared" ca="1" si="1"/>
        <v>0</v>
      </c>
      <c r="J69" s="50">
        <f t="shared" si="2"/>
        <v>92</v>
      </c>
      <c r="K69" s="40">
        <f>'(s,Q)'!$C$6*'(s,Q)'!$B$2*SQRT('(s,Q)'!$B$3)</f>
        <v>73.560090458011416</v>
      </c>
      <c r="Z69" s="40"/>
    </row>
    <row r="70" spans="1:26" x14ac:dyDescent="0.3">
      <c r="A70" s="39">
        <v>59</v>
      </c>
      <c r="B70" s="40">
        <f t="shared" ca="1" si="4"/>
        <v>275</v>
      </c>
      <c r="C70" s="39" cm="1">
        <f t="array" aca="1" ref="C70" ca="1">IF(A70&lt;=$B$3,0,INDEX(I$12:I69,$A70-$B$3,1))</f>
        <v>0</v>
      </c>
      <c r="D70" s="39">
        <f ca="1">'(s,Q)'!D70</f>
        <v>107</v>
      </c>
      <c r="E70" s="40">
        <f t="shared" ca="1" si="0"/>
        <v>168</v>
      </c>
      <c r="F70" s="40">
        <f ca="1">IF(A70+$B$3&lt;=MAX(A:A),E70+IF($B$3&gt;1,SUM(C71:INDEX(C71:C$115,$B$3-1,1)),0),E70)</f>
        <v>668</v>
      </c>
      <c r="G70" s="66">
        <v>105</v>
      </c>
      <c r="H70" s="66">
        <f>ROUNDUP(SUM(G71:INDEX(G71:G$115,MIN(COUNT(G71:G$115),$B$3),1))+$B$7,0)</f>
        <v>620</v>
      </c>
      <c r="I70" s="39">
        <f t="shared" ca="1" si="1"/>
        <v>0</v>
      </c>
      <c r="J70" s="50">
        <f t="shared" si="2"/>
        <v>92</v>
      </c>
      <c r="K70" s="40">
        <f>'(s,Q)'!$C$6*'(s,Q)'!$B$2*SQRT('(s,Q)'!$B$3)</f>
        <v>73.560090458011416</v>
      </c>
      <c r="Z70" s="40"/>
    </row>
    <row r="71" spans="1:26" x14ac:dyDescent="0.3">
      <c r="A71" s="39">
        <v>60</v>
      </c>
      <c r="B71" s="40">
        <f t="shared" ca="1" si="4"/>
        <v>168</v>
      </c>
      <c r="C71" s="39" cm="1">
        <f t="array" aca="1" ref="C71" ca="1">IF(A71&lt;=$B$3,0,INDEX(I$12:I70,$A71-$B$3,1))</f>
        <v>500</v>
      </c>
      <c r="D71" s="39">
        <f ca="1">'(s,Q)'!D71</f>
        <v>114</v>
      </c>
      <c r="E71" s="40">
        <f t="shared" ca="1" si="0"/>
        <v>554</v>
      </c>
      <c r="F71" s="40">
        <f ca="1">IF(A71+$B$3&lt;=MAX(A:A),E71+IF($B$3&gt;1,SUM(C72:INDEX(C72:C$115,$B$3-1,1)),0),E71)</f>
        <v>554</v>
      </c>
      <c r="G71" s="66">
        <v>123</v>
      </c>
      <c r="H71" s="66">
        <f>ROUNDUP(SUM(G72:INDEX(G72:G$115,MIN(COUNT(G72:G$115),$B$3),1))+$B$7,0)</f>
        <v>637</v>
      </c>
      <c r="I71" s="39">
        <f t="shared" ca="1" si="1"/>
        <v>500</v>
      </c>
      <c r="J71" s="50">
        <f t="shared" si="2"/>
        <v>92</v>
      </c>
      <c r="K71" s="40">
        <f>'(s,Q)'!$C$6*'(s,Q)'!$B$2*SQRT('(s,Q)'!$B$3)</f>
        <v>73.560090458011416</v>
      </c>
      <c r="Z71" s="40"/>
    </row>
    <row r="72" spans="1:26" x14ac:dyDescent="0.3">
      <c r="A72" s="39">
        <v>61</v>
      </c>
      <c r="B72" s="40">
        <f t="shared" ca="1" si="4"/>
        <v>554</v>
      </c>
      <c r="C72" s="39" cm="1">
        <f t="array" aca="1" ref="C72" ca="1">IF(A72&lt;=$B$3,0,INDEX(I$12:I71,$A72-$B$3,1))</f>
        <v>0</v>
      </c>
      <c r="D72" s="39">
        <f ca="1">'(s,Q)'!D72</f>
        <v>104</v>
      </c>
      <c r="E72" s="40">
        <f t="shared" ca="1" si="0"/>
        <v>450</v>
      </c>
      <c r="F72" s="40">
        <f ca="1">IF(A72+$B$3&lt;=MAX(A:A),E72+IF($B$3&gt;1,SUM(C73:INDEX(C73:C$115,$B$3-1,1)),0),E72)</f>
        <v>950</v>
      </c>
      <c r="G72" s="66">
        <v>117</v>
      </c>
      <c r="H72" s="66">
        <f>ROUNDUP(SUM(G73:INDEX(G73:G$115,MIN(COUNT(G73:G$115),$B$3),1))+$B$7,0)</f>
        <v>617</v>
      </c>
      <c r="I72" s="39">
        <f t="shared" ca="1" si="1"/>
        <v>0</v>
      </c>
      <c r="J72" s="50">
        <f t="shared" si="2"/>
        <v>92</v>
      </c>
      <c r="K72" s="40">
        <f>'(s,Q)'!$C$6*'(s,Q)'!$B$2*SQRT('(s,Q)'!$B$3)</f>
        <v>73.560090458011416</v>
      </c>
      <c r="Z72" s="40"/>
    </row>
    <row r="73" spans="1:26" x14ac:dyDescent="0.3">
      <c r="A73" s="39">
        <v>62</v>
      </c>
      <c r="B73" s="40">
        <f t="shared" ca="1" si="4"/>
        <v>450</v>
      </c>
      <c r="C73" s="39" cm="1">
        <f t="array" aca="1" ref="C73" ca="1">IF(A73&lt;=$B$3,0,INDEX(I$12:I72,$A73-$B$3,1))</f>
        <v>0</v>
      </c>
      <c r="D73" s="39">
        <f ca="1">'(s,Q)'!D73</f>
        <v>104</v>
      </c>
      <c r="E73" s="40">
        <f t="shared" ca="1" si="0"/>
        <v>346</v>
      </c>
      <c r="F73" s="40">
        <f ca="1">IF(A73+$B$3&lt;=MAX(A:A),E73+IF($B$3&gt;1,SUM(C74:INDEX(C74:C$115,$B$3-1,1)),0),E73)</f>
        <v>846</v>
      </c>
      <c r="G73" s="66">
        <v>92</v>
      </c>
      <c r="H73" s="66">
        <f>ROUNDUP(SUM(G74:INDEX(G74:G$115,MIN(COUNT(G74:G$115),$B$3),1))+$B$7,0)</f>
        <v>665</v>
      </c>
      <c r="I73" s="39">
        <f t="shared" ca="1" si="1"/>
        <v>0</v>
      </c>
      <c r="J73" s="50">
        <f t="shared" si="2"/>
        <v>92</v>
      </c>
      <c r="K73" s="40">
        <f>'(s,Q)'!$C$6*'(s,Q)'!$B$2*SQRT('(s,Q)'!$B$3)</f>
        <v>73.560090458011416</v>
      </c>
      <c r="Z73" s="40"/>
    </row>
    <row r="74" spans="1:26" x14ac:dyDescent="0.3">
      <c r="A74" s="39">
        <v>63</v>
      </c>
      <c r="B74" s="40">
        <f t="shared" ca="1" si="4"/>
        <v>346</v>
      </c>
      <c r="C74" s="39" cm="1">
        <f t="array" aca="1" ref="C74" ca="1">IF(A74&lt;=$B$3,0,INDEX(I$12:I73,$A74-$B$3,1))</f>
        <v>0</v>
      </c>
      <c r="D74" s="39">
        <f ca="1">'(s,Q)'!D74</f>
        <v>88</v>
      </c>
      <c r="E74" s="40">
        <f t="shared" ca="1" si="0"/>
        <v>258</v>
      </c>
      <c r="F74" s="40">
        <f ca="1">IF(A74+$B$3&lt;=MAX(A:A),E74+IF($B$3&gt;1,SUM(C75:INDEX(C75:C$115,$B$3-1,1)),0),E74)</f>
        <v>758</v>
      </c>
      <c r="G74" s="66">
        <v>90</v>
      </c>
      <c r="H74" s="66">
        <f>ROUNDUP(SUM(G75:INDEX(G75:G$115,MIN(COUNT(G75:G$115),$B$3),1))+$B$7,0)</f>
        <v>686</v>
      </c>
      <c r="I74" s="39">
        <f t="shared" ca="1" si="1"/>
        <v>0</v>
      </c>
      <c r="J74" s="50">
        <f t="shared" si="2"/>
        <v>92</v>
      </c>
      <c r="K74" s="40">
        <f>'(s,Q)'!$C$6*'(s,Q)'!$B$2*SQRT('(s,Q)'!$B$3)</f>
        <v>73.560090458011416</v>
      </c>
      <c r="Z74" s="40"/>
    </row>
    <row r="75" spans="1:26" x14ac:dyDescent="0.3">
      <c r="A75" s="39">
        <v>64</v>
      </c>
      <c r="B75" s="40">
        <f t="shared" ca="1" si="4"/>
        <v>258</v>
      </c>
      <c r="C75" s="39" cm="1">
        <f t="array" aca="1" ref="C75" ca="1">IF(A75&lt;=$B$3,0,INDEX(I$12:I74,$A75-$B$3,1))</f>
        <v>0</v>
      </c>
      <c r="D75" s="39">
        <f ca="1">'(s,Q)'!D75</f>
        <v>136</v>
      </c>
      <c r="E75" s="40">
        <f t="shared" ca="1" si="0"/>
        <v>122</v>
      </c>
      <c r="F75" s="40">
        <f ca="1">IF(A75+$B$3&lt;=MAX(A:A),E75+IF($B$3&gt;1,SUM(C76:INDEX(C76:C$115,$B$3-1,1)),0),E75)</f>
        <v>622</v>
      </c>
      <c r="G75" s="66">
        <v>106</v>
      </c>
      <c r="H75" s="66">
        <f>ROUNDUP(SUM(G76:INDEX(G76:G$115,MIN(COUNT(G76:G$115),$B$3),1))+$B$7,0)</f>
        <v>697</v>
      </c>
      <c r="I75" s="39">
        <f t="shared" ca="1" si="1"/>
        <v>500</v>
      </c>
      <c r="J75" s="50">
        <f t="shared" si="2"/>
        <v>92</v>
      </c>
      <c r="K75" s="40">
        <f>'(s,Q)'!$C$6*'(s,Q)'!$B$2*SQRT('(s,Q)'!$B$3)</f>
        <v>73.560090458011416</v>
      </c>
      <c r="Z75" s="40"/>
    </row>
    <row r="76" spans="1:26" x14ac:dyDescent="0.3">
      <c r="A76" s="39">
        <v>65</v>
      </c>
      <c r="B76" s="40">
        <f t="shared" ca="1" si="4"/>
        <v>122</v>
      </c>
      <c r="C76" s="39" cm="1">
        <f t="array" aca="1" ref="C76" ca="1">IF(A76&lt;=$B$3,0,INDEX(I$12:I75,$A76-$B$3,1))</f>
        <v>500</v>
      </c>
      <c r="D76" s="39">
        <f ca="1">'(s,Q)'!D76</f>
        <v>110</v>
      </c>
      <c r="E76" s="40">
        <f t="shared" ca="1" si="0"/>
        <v>512</v>
      </c>
      <c r="F76" s="40">
        <f ca="1">IF(A76+$B$3&lt;=MAX(A:A),E76+IF($B$3&gt;1,SUM(C77:INDEX(C77:C$115,$B$3-1,1)),0),E76)</f>
        <v>1012</v>
      </c>
      <c r="G76" s="66">
        <v>140</v>
      </c>
      <c r="H76" s="66">
        <f>ROUNDUP(SUM(G77:INDEX(G77:G$115,MIN(COUNT(G77:G$115),$B$3),1))+$B$7,0)</f>
        <v>625</v>
      </c>
      <c r="I76" s="39">
        <f t="shared" ca="1" si="1"/>
        <v>0</v>
      </c>
      <c r="J76" s="50">
        <f t="shared" si="2"/>
        <v>92</v>
      </c>
      <c r="K76" s="40">
        <f>'(s,Q)'!$C$6*'(s,Q)'!$B$2*SQRT('(s,Q)'!$B$3)</f>
        <v>73.560090458011416</v>
      </c>
      <c r="Z76" s="40"/>
    </row>
    <row r="77" spans="1:26" x14ac:dyDescent="0.3">
      <c r="A77" s="39">
        <v>66</v>
      </c>
      <c r="B77" s="40">
        <f t="shared" ca="1" si="4"/>
        <v>512</v>
      </c>
      <c r="C77" s="39" cm="1">
        <f t="array" aca="1" ref="C77" ca="1">IF(A77&lt;=$B$3,0,INDEX(I$12:I76,$A77-$B$3,1))</f>
        <v>0</v>
      </c>
      <c r="D77" s="39">
        <f ca="1">'(s,Q)'!D77</f>
        <v>140</v>
      </c>
      <c r="E77" s="40">
        <f t="shared" ref="E77:E115" ca="1" si="5">B77+C77-D77</f>
        <v>372</v>
      </c>
      <c r="F77" s="40">
        <f ca="1">IF(A77+$B$3&lt;=MAX(A:A),E77+IF($B$3&gt;1,SUM(C78:INDEX(C78:C$115,$B$3-1,1)),0),E77)</f>
        <v>872</v>
      </c>
      <c r="G77" s="66">
        <v>97</v>
      </c>
      <c r="H77" s="66">
        <f>ROUNDUP(SUM(G78:INDEX(G78:G$115,MIN(COUNT(G78:G$115),$B$3),1))+$B$7,0)</f>
        <v>635</v>
      </c>
      <c r="I77" s="39">
        <f t="shared" ref="I77:I115" ca="1" si="6">IF(AND(F77&lt;=H77,A77+$B$3&lt;=MAX(A:A)),$B$8,0)</f>
        <v>0</v>
      </c>
      <c r="J77" s="50">
        <f t="shared" ref="J77:J115" si="7">$B$7</f>
        <v>92</v>
      </c>
      <c r="K77" s="40">
        <f>'(s,Q)'!$C$6*'(s,Q)'!$B$2*SQRT('(s,Q)'!$B$3)</f>
        <v>73.560090458011416</v>
      </c>
      <c r="Z77" s="40"/>
    </row>
    <row r="78" spans="1:26" x14ac:dyDescent="0.3">
      <c r="A78" s="39">
        <v>67</v>
      </c>
      <c r="B78" s="40">
        <f t="shared" ca="1" si="4"/>
        <v>372</v>
      </c>
      <c r="C78" s="39" cm="1">
        <f t="array" aca="1" ref="C78" ca="1">IF(A78&lt;=$B$3,0,INDEX(I$12:I77,$A78-$B$3,1))</f>
        <v>0</v>
      </c>
      <c r="D78" s="39">
        <f ca="1">'(s,Q)'!D78</f>
        <v>103</v>
      </c>
      <c r="E78" s="40">
        <f t="shared" ca="1" si="5"/>
        <v>269</v>
      </c>
      <c r="F78" s="40">
        <f ca="1">IF(A78+$B$3&lt;=MAX(A:A),E78+IF($B$3&gt;1,SUM(C79:INDEX(C79:C$115,$B$3-1,1)),0),E78)</f>
        <v>769</v>
      </c>
      <c r="G78" s="66">
        <v>140</v>
      </c>
      <c r="H78" s="66">
        <f>ROUNDUP(SUM(G79:INDEX(G79:G$115,MIN(COUNT(G79:G$115),$B$3),1))+$B$7,0)</f>
        <v>602</v>
      </c>
      <c r="I78" s="39">
        <f t="shared" ca="1" si="6"/>
        <v>0</v>
      </c>
      <c r="J78" s="50">
        <f t="shared" si="7"/>
        <v>92</v>
      </c>
      <c r="K78" s="40">
        <f>'(s,Q)'!$C$6*'(s,Q)'!$B$2*SQRT('(s,Q)'!$B$3)</f>
        <v>73.560090458011416</v>
      </c>
      <c r="Z78" s="40"/>
    </row>
    <row r="79" spans="1:26" x14ac:dyDescent="0.3">
      <c r="A79" s="39">
        <v>68</v>
      </c>
      <c r="B79" s="40">
        <f t="shared" ca="1" si="4"/>
        <v>269</v>
      </c>
      <c r="C79" s="39" cm="1">
        <f t="array" aca="1" ref="C79" ca="1">IF(A79&lt;=$B$3,0,INDEX(I$12:I78,$A79-$B$3,1))</f>
        <v>0</v>
      </c>
      <c r="D79" s="39">
        <f ca="1">'(s,Q)'!D79</f>
        <v>117</v>
      </c>
      <c r="E79" s="40">
        <f t="shared" ca="1" si="5"/>
        <v>152</v>
      </c>
      <c r="F79" s="40">
        <f ca="1">IF(A79+$B$3&lt;=MAX(A:A),E79+IF($B$3&gt;1,SUM(C80:INDEX(C80:C$115,$B$3-1,1)),0),E79)</f>
        <v>652</v>
      </c>
      <c r="G79" s="66">
        <v>111</v>
      </c>
      <c r="H79" s="66">
        <f>ROUNDUP(SUM(G80:INDEX(G80:G$115,MIN(COUNT(G80:G$115),$B$3),1))+$B$7,0)</f>
        <v>584</v>
      </c>
      <c r="I79" s="39">
        <f t="shared" ca="1" si="6"/>
        <v>0</v>
      </c>
      <c r="J79" s="50">
        <f t="shared" si="7"/>
        <v>92</v>
      </c>
      <c r="K79" s="40">
        <f>'(s,Q)'!$C$6*'(s,Q)'!$B$2*SQRT('(s,Q)'!$B$3)</f>
        <v>73.560090458011416</v>
      </c>
      <c r="Z79" s="40"/>
    </row>
    <row r="80" spans="1:26" x14ac:dyDescent="0.3">
      <c r="A80" s="39">
        <v>69</v>
      </c>
      <c r="B80" s="40">
        <f t="shared" ref="B80:B115" ca="1" si="8">E79</f>
        <v>152</v>
      </c>
      <c r="C80" s="39" cm="1">
        <f t="array" aca="1" ref="C80" ca="1">IF(A80&lt;=$B$3,0,INDEX(I$12:I79,$A80-$B$3,1))</f>
        <v>500</v>
      </c>
      <c r="D80" s="39">
        <f ca="1">'(s,Q)'!D80</f>
        <v>154</v>
      </c>
      <c r="E80" s="40">
        <f t="shared" ca="1" si="5"/>
        <v>498</v>
      </c>
      <c r="F80" s="40">
        <f ca="1">IF(A80+$B$3&lt;=MAX(A:A),E80+IF($B$3&gt;1,SUM(C81:INDEX(C81:C$115,$B$3-1,1)),0),E80)</f>
        <v>498</v>
      </c>
      <c r="G80" s="66">
        <v>117</v>
      </c>
      <c r="H80" s="66">
        <f>ROUNDUP(SUM(G81:INDEX(G81:G$115,MIN(COUNT(G81:G$115),$B$3),1))+$B$7,0)</f>
        <v>571</v>
      </c>
      <c r="I80" s="39">
        <f t="shared" ca="1" si="6"/>
        <v>500</v>
      </c>
      <c r="J80" s="50">
        <f t="shared" si="7"/>
        <v>92</v>
      </c>
      <c r="K80" s="40">
        <f>'(s,Q)'!$C$6*'(s,Q)'!$B$2*SQRT('(s,Q)'!$B$3)</f>
        <v>73.560090458011416</v>
      </c>
      <c r="Z80" s="40"/>
    </row>
    <row r="81" spans="1:26" x14ac:dyDescent="0.3">
      <c r="A81" s="39">
        <v>70</v>
      </c>
      <c r="B81" s="40">
        <f t="shared" ca="1" si="8"/>
        <v>498</v>
      </c>
      <c r="C81" s="39" cm="1">
        <f t="array" aca="1" ref="C81" ca="1">IF(A81&lt;=$B$3,0,INDEX(I$12:I80,$A81-$B$3,1))</f>
        <v>0</v>
      </c>
      <c r="D81" s="39">
        <f ca="1">'(s,Q)'!D81</f>
        <v>108</v>
      </c>
      <c r="E81" s="40">
        <f t="shared" ca="1" si="5"/>
        <v>390</v>
      </c>
      <c r="F81" s="40">
        <f ca="1">IF(A81+$B$3&lt;=MAX(A:A),E81+IF($B$3&gt;1,SUM(C82:INDEX(C82:C$115,$B$3-1,1)),0),E81)</f>
        <v>890</v>
      </c>
      <c r="G81" s="66">
        <v>68</v>
      </c>
      <c r="H81" s="66">
        <f>ROUNDUP(SUM(G82:INDEX(G82:G$115,MIN(COUNT(G82:G$115),$B$3),1))+$B$7,0)</f>
        <v>592</v>
      </c>
      <c r="I81" s="39">
        <f t="shared" ca="1" si="6"/>
        <v>0</v>
      </c>
      <c r="J81" s="50">
        <f t="shared" si="7"/>
        <v>92</v>
      </c>
      <c r="K81" s="40">
        <f>'(s,Q)'!$C$6*'(s,Q)'!$B$2*SQRT('(s,Q)'!$B$3)</f>
        <v>73.560090458011416</v>
      </c>
      <c r="Z81" s="40"/>
    </row>
    <row r="82" spans="1:26" x14ac:dyDescent="0.3">
      <c r="A82" s="39">
        <v>71</v>
      </c>
      <c r="B82" s="40">
        <f t="shared" ca="1" si="8"/>
        <v>390</v>
      </c>
      <c r="C82" s="39" cm="1">
        <f t="array" aca="1" ref="C82" ca="1">IF(A82&lt;=$B$3,0,INDEX(I$12:I81,$A82-$B$3,1))</f>
        <v>0</v>
      </c>
      <c r="D82" s="39">
        <f ca="1">'(s,Q)'!D82</f>
        <v>101</v>
      </c>
      <c r="E82" s="40">
        <f t="shared" ca="1" si="5"/>
        <v>289</v>
      </c>
      <c r="F82" s="40">
        <f ca="1">IF(A82+$B$3&lt;=MAX(A:A),E82+IF($B$3&gt;1,SUM(C83:INDEX(C83:C$115,$B$3-1,1)),0),E82)</f>
        <v>789</v>
      </c>
      <c r="G82" s="66">
        <v>107</v>
      </c>
      <c r="H82" s="66">
        <f>ROUNDUP(SUM(G83:INDEX(G83:G$115,MIN(COUNT(G83:G$115),$B$3),1))+$B$7,0)</f>
        <v>541</v>
      </c>
      <c r="I82" s="39">
        <f t="shared" ca="1" si="6"/>
        <v>0</v>
      </c>
      <c r="J82" s="50">
        <f t="shared" si="7"/>
        <v>92</v>
      </c>
      <c r="K82" s="40">
        <f>'(s,Q)'!$C$6*'(s,Q)'!$B$2*SQRT('(s,Q)'!$B$3)</f>
        <v>73.560090458011416</v>
      </c>
      <c r="Z82" s="40"/>
    </row>
    <row r="83" spans="1:26" x14ac:dyDescent="0.3">
      <c r="A83" s="39">
        <v>72</v>
      </c>
      <c r="B83" s="40">
        <f t="shared" ca="1" si="8"/>
        <v>289</v>
      </c>
      <c r="C83" s="39" cm="1">
        <f t="array" aca="1" ref="C83" ca="1">IF(A83&lt;=$B$3,0,INDEX(I$12:I82,$A83-$B$3,1))</f>
        <v>0</v>
      </c>
      <c r="D83" s="39">
        <f ca="1">'(s,Q)'!D83</f>
        <v>108</v>
      </c>
      <c r="E83" s="40">
        <f t="shared" ca="1" si="5"/>
        <v>181</v>
      </c>
      <c r="F83" s="40">
        <f ca="1">IF(A83+$B$3&lt;=MAX(A:A),E83+IF($B$3&gt;1,SUM(C84:INDEX(C84:C$115,$B$3-1,1)),0),E83)</f>
        <v>681</v>
      </c>
      <c r="G83" s="66">
        <v>107</v>
      </c>
      <c r="H83" s="66">
        <f>ROUNDUP(SUM(G84:INDEX(G84:G$115,MIN(COUNT(G84:G$115),$B$3),1))+$B$7,0)</f>
        <v>539</v>
      </c>
      <c r="I83" s="39">
        <f t="shared" ca="1" si="6"/>
        <v>0</v>
      </c>
      <c r="J83" s="50">
        <f t="shared" si="7"/>
        <v>92</v>
      </c>
      <c r="K83" s="40">
        <f>'(s,Q)'!$C$6*'(s,Q)'!$B$2*SQRT('(s,Q)'!$B$3)</f>
        <v>73.560090458011416</v>
      </c>
      <c r="Z83" s="40"/>
    </row>
    <row r="84" spans="1:26" x14ac:dyDescent="0.3">
      <c r="A84" s="39">
        <v>73</v>
      </c>
      <c r="B84" s="40">
        <f t="shared" ca="1" si="8"/>
        <v>181</v>
      </c>
      <c r="C84" s="39" cm="1">
        <f t="array" aca="1" ref="C84" ca="1">IF(A84&lt;=$B$3,0,INDEX(I$12:I83,$A84-$B$3,1))</f>
        <v>0</v>
      </c>
      <c r="D84" s="39">
        <f ca="1">'(s,Q)'!D84</f>
        <v>97</v>
      </c>
      <c r="E84" s="40">
        <f t="shared" ca="1" si="5"/>
        <v>84</v>
      </c>
      <c r="F84" s="40">
        <f ca="1">IF(A84+$B$3&lt;=MAX(A:A),E84+IF($B$3&gt;1,SUM(C85:INDEX(C85:C$115,$B$3-1,1)),0),E84)</f>
        <v>584</v>
      </c>
      <c r="G84" s="66">
        <v>93</v>
      </c>
      <c r="H84" s="66">
        <f>ROUNDUP(SUM(G85:INDEX(G85:G$115,MIN(COUNT(G85:G$115),$B$3),1))+$B$7,0)</f>
        <v>543</v>
      </c>
      <c r="I84" s="39">
        <f t="shared" ca="1" si="6"/>
        <v>0</v>
      </c>
      <c r="J84" s="50">
        <f t="shared" si="7"/>
        <v>92</v>
      </c>
      <c r="K84" s="40">
        <f>'(s,Q)'!$C$6*'(s,Q)'!$B$2*SQRT('(s,Q)'!$B$3)</f>
        <v>73.560090458011416</v>
      </c>
      <c r="Z84" s="40"/>
    </row>
    <row r="85" spans="1:26" x14ac:dyDescent="0.3">
      <c r="A85" s="39">
        <v>74</v>
      </c>
      <c r="B85" s="40">
        <f t="shared" ca="1" si="8"/>
        <v>84</v>
      </c>
      <c r="C85" s="39" cm="1">
        <f t="array" aca="1" ref="C85" ca="1">IF(A85&lt;=$B$3,0,INDEX(I$12:I84,$A85-$B$3,1))</f>
        <v>500</v>
      </c>
      <c r="D85" s="39">
        <f ca="1">'(s,Q)'!D85</f>
        <v>114</v>
      </c>
      <c r="E85" s="40">
        <f t="shared" ca="1" si="5"/>
        <v>470</v>
      </c>
      <c r="F85" s="40">
        <f ca="1">IF(A85+$B$3&lt;=MAX(A:A),E85+IF($B$3&gt;1,SUM(C86:INDEX(C86:C$115,$B$3-1,1)),0),E85)</f>
        <v>470</v>
      </c>
      <c r="G85" s="66">
        <v>104</v>
      </c>
      <c r="H85" s="66">
        <f>ROUNDUP(SUM(G86:INDEX(G86:G$115,MIN(COUNT(G86:G$115),$B$3),1))+$B$7,0)</f>
        <v>556</v>
      </c>
      <c r="I85" s="39">
        <f t="shared" ca="1" si="6"/>
        <v>500</v>
      </c>
      <c r="J85" s="50">
        <f t="shared" si="7"/>
        <v>92</v>
      </c>
      <c r="K85" s="40">
        <f>'(s,Q)'!$C$6*'(s,Q)'!$B$2*SQRT('(s,Q)'!$B$3)</f>
        <v>73.560090458011416</v>
      </c>
      <c r="Z85" s="40"/>
    </row>
    <row r="86" spans="1:26" x14ac:dyDescent="0.3">
      <c r="A86" s="39">
        <v>75</v>
      </c>
      <c r="B86" s="40">
        <f t="shared" ca="1" si="8"/>
        <v>470</v>
      </c>
      <c r="C86" s="39" cm="1">
        <f t="array" aca="1" ref="C86" ca="1">IF(A86&lt;=$B$3,0,INDEX(I$12:I85,$A86-$B$3,1))</f>
        <v>0</v>
      </c>
      <c r="D86" s="39">
        <f ca="1">'(s,Q)'!D86</f>
        <v>112</v>
      </c>
      <c r="E86" s="40">
        <f t="shared" ca="1" si="5"/>
        <v>358</v>
      </c>
      <c r="F86" s="40">
        <f ca="1">IF(A86+$B$3&lt;=MAX(A:A),E86+IF($B$3&gt;1,SUM(C87:INDEX(C87:C$115,$B$3-1,1)),0),E86)</f>
        <v>858</v>
      </c>
      <c r="G86" s="66">
        <v>89</v>
      </c>
      <c r="H86" s="66">
        <f>ROUNDUP(SUM(G87:INDEX(G87:G$115,MIN(COUNT(G87:G$115),$B$3),1))+$B$7,0)</f>
        <v>538</v>
      </c>
      <c r="I86" s="39">
        <f t="shared" ca="1" si="6"/>
        <v>0</v>
      </c>
      <c r="J86" s="50">
        <f t="shared" si="7"/>
        <v>92</v>
      </c>
      <c r="K86" s="40">
        <f>'(s,Q)'!$C$6*'(s,Q)'!$B$2*SQRT('(s,Q)'!$B$3)</f>
        <v>73.560090458011416</v>
      </c>
      <c r="Z86" s="40"/>
    </row>
    <row r="87" spans="1:26" x14ac:dyDescent="0.3">
      <c r="A87" s="39">
        <v>76</v>
      </c>
      <c r="B87" s="40">
        <f t="shared" ca="1" si="8"/>
        <v>358</v>
      </c>
      <c r="C87" s="39" cm="1">
        <f t="array" aca="1" ref="C87" ca="1">IF(A87&lt;=$B$3,0,INDEX(I$12:I86,$A87-$B$3,1))</f>
        <v>0</v>
      </c>
      <c r="D87" s="39">
        <f ca="1">'(s,Q)'!D87</f>
        <v>110</v>
      </c>
      <c r="E87" s="40">
        <f t="shared" ca="1" si="5"/>
        <v>248</v>
      </c>
      <c r="F87" s="40">
        <f ca="1">IF(A87+$B$3&lt;=MAX(A:A),E87+IF($B$3&gt;1,SUM(C88:INDEX(C88:C$115,$B$3-1,1)),0),E87)</f>
        <v>748</v>
      </c>
      <c r="G87" s="66">
        <v>56</v>
      </c>
      <c r="H87" s="66">
        <f>ROUNDUP(SUM(G88:INDEX(G88:G$115,MIN(COUNT(G88:G$115),$B$3),1))+$B$7,0)</f>
        <v>568</v>
      </c>
      <c r="I87" s="39">
        <f t="shared" ca="1" si="6"/>
        <v>0</v>
      </c>
      <c r="J87" s="50">
        <f t="shared" si="7"/>
        <v>92</v>
      </c>
      <c r="K87" s="40">
        <f>'(s,Q)'!$C$6*'(s,Q)'!$B$2*SQRT('(s,Q)'!$B$3)</f>
        <v>73.560090458011416</v>
      </c>
      <c r="Z87" s="40"/>
    </row>
    <row r="88" spans="1:26" x14ac:dyDescent="0.3">
      <c r="A88" s="39">
        <v>77</v>
      </c>
      <c r="B88" s="40">
        <f t="shared" ca="1" si="8"/>
        <v>248</v>
      </c>
      <c r="C88" s="39" cm="1">
        <f t="array" aca="1" ref="C88" ca="1">IF(A88&lt;=$B$3,0,INDEX(I$12:I87,$A88-$B$3,1))</f>
        <v>0</v>
      </c>
      <c r="D88" s="39">
        <f ca="1">'(s,Q)'!D88</f>
        <v>87</v>
      </c>
      <c r="E88" s="40">
        <f t="shared" ca="1" si="5"/>
        <v>161</v>
      </c>
      <c r="F88" s="40">
        <f ca="1">IF(A88+$B$3&lt;=MAX(A:A),E88+IF($B$3&gt;1,SUM(C89:INDEX(C89:C$115,$B$3-1,1)),0),E88)</f>
        <v>661</v>
      </c>
      <c r="G88" s="66">
        <v>105</v>
      </c>
      <c r="H88" s="66">
        <f>ROUNDUP(SUM(G89:INDEX(G89:G$115,MIN(COUNT(G89:G$115),$B$3),1))+$B$7,0)</f>
        <v>522</v>
      </c>
      <c r="I88" s="39">
        <f t="shared" ca="1" si="6"/>
        <v>0</v>
      </c>
      <c r="J88" s="50">
        <f t="shared" si="7"/>
        <v>92</v>
      </c>
      <c r="K88" s="40">
        <f>'(s,Q)'!$C$6*'(s,Q)'!$B$2*SQRT('(s,Q)'!$B$3)</f>
        <v>73.560090458011416</v>
      </c>
      <c r="Z88" s="40"/>
    </row>
    <row r="89" spans="1:26" x14ac:dyDescent="0.3">
      <c r="A89" s="39">
        <v>78</v>
      </c>
      <c r="B89" s="40">
        <f t="shared" ca="1" si="8"/>
        <v>161</v>
      </c>
      <c r="C89" s="39" cm="1">
        <f t="array" aca="1" ref="C89" ca="1">IF(A89&lt;=$B$3,0,INDEX(I$12:I88,$A89-$B$3,1))</f>
        <v>0</v>
      </c>
      <c r="D89" s="39">
        <f ca="1">'(s,Q)'!D89</f>
        <v>87</v>
      </c>
      <c r="E89" s="40">
        <f t="shared" ca="1" si="5"/>
        <v>74</v>
      </c>
      <c r="F89" s="40">
        <f ca="1">IF(A89+$B$3&lt;=MAX(A:A),E89+IF($B$3&gt;1,SUM(C90:INDEX(C90:C$115,$B$3-1,1)),0),E89)</f>
        <v>574</v>
      </c>
      <c r="G89" s="66">
        <v>97</v>
      </c>
      <c r="H89" s="66">
        <f>ROUNDUP(SUM(G90:INDEX(G90:G$115,MIN(COUNT(G90:G$115),$B$3),1))+$B$7,0)</f>
        <v>554</v>
      </c>
      <c r="I89" s="39">
        <f t="shared" ca="1" si="6"/>
        <v>0</v>
      </c>
      <c r="J89" s="50">
        <f t="shared" si="7"/>
        <v>92</v>
      </c>
      <c r="K89" s="40">
        <f>'(s,Q)'!$C$6*'(s,Q)'!$B$2*SQRT('(s,Q)'!$B$3)</f>
        <v>73.560090458011416</v>
      </c>
      <c r="Z89" s="40"/>
    </row>
    <row r="90" spans="1:26" x14ac:dyDescent="0.3">
      <c r="A90" s="39">
        <v>79</v>
      </c>
      <c r="B90" s="40">
        <f t="shared" ca="1" si="8"/>
        <v>74</v>
      </c>
      <c r="C90" s="39" cm="1">
        <f t="array" aca="1" ref="C90" ca="1">IF(A90&lt;=$B$3,0,INDEX(I$12:I89,$A90-$B$3,1))</f>
        <v>500</v>
      </c>
      <c r="D90" s="39">
        <f ca="1">'(s,Q)'!D90</f>
        <v>125</v>
      </c>
      <c r="E90" s="40">
        <f t="shared" ca="1" si="5"/>
        <v>449</v>
      </c>
      <c r="F90" s="40">
        <f ca="1">IF(A90+$B$3&lt;=MAX(A:A),E90+IF($B$3&gt;1,SUM(C91:INDEX(C91:C$115,$B$3-1,1)),0),E90)</f>
        <v>449</v>
      </c>
      <c r="G90" s="66">
        <v>117</v>
      </c>
      <c r="H90" s="66">
        <f>ROUNDUP(SUM(G91:INDEX(G91:G$115,MIN(COUNT(G91:G$115),$B$3),1))+$B$7,0)</f>
        <v>520</v>
      </c>
      <c r="I90" s="39">
        <f t="shared" ca="1" si="6"/>
        <v>500</v>
      </c>
      <c r="J90" s="50">
        <f t="shared" si="7"/>
        <v>92</v>
      </c>
      <c r="K90" s="40">
        <f>'(s,Q)'!$C$6*'(s,Q)'!$B$2*SQRT('(s,Q)'!$B$3)</f>
        <v>73.560090458011416</v>
      </c>
      <c r="Z90" s="40"/>
    </row>
    <row r="91" spans="1:26" x14ac:dyDescent="0.3">
      <c r="A91" s="39">
        <v>80</v>
      </c>
      <c r="B91" s="40">
        <f t="shared" ca="1" si="8"/>
        <v>449</v>
      </c>
      <c r="C91" s="39" cm="1">
        <f t="array" aca="1" ref="C91" ca="1">IF(A91&lt;=$B$3,0,INDEX(I$12:I90,$A91-$B$3,1))</f>
        <v>0</v>
      </c>
      <c r="D91" s="39">
        <f ca="1">'(s,Q)'!D91</f>
        <v>76</v>
      </c>
      <c r="E91" s="40">
        <f t="shared" ca="1" si="5"/>
        <v>373</v>
      </c>
      <c r="F91" s="40">
        <f ca="1">IF(A91+$B$3&lt;=MAX(A:A),E91+IF($B$3&gt;1,SUM(C92:INDEX(C92:C$115,$B$3-1,1)),0),E91)</f>
        <v>873</v>
      </c>
      <c r="G91" s="66">
        <v>71</v>
      </c>
      <c r="H91" s="66">
        <f>ROUNDUP(SUM(G92:INDEX(G92:G$115,MIN(COUNT(G92:G$115),$B$3),1))+$B$7,0)</f>
        <v>534</v>
      </c>
      <c r="I91" s="39">
        <f t="shared" ca="1" si="6"/>
        <v>0</v>
      </c>
      <c r="J91" s="50">
        <f t="shared" si="7"/>
        <v>92</v>
      </c>
      <c r="K91" s="40">
        <f>'(s,Q)'!$C$6*'(s,Q)'!$B$2*SQRT('(s,Q)'!$B$3)</f>
        <v>73.560090458011416</v>
      </c>
      <c r="Z91" s="40"/>
    </row>
    <row r="92" spans="1:26" x14ac:dyDescent="0.3">
      <c r="A92" s="39">
        <v>81</v>
      </c>
      <c r="B92" s="40">
        <f t="shared" ca="1" si="8"/>
        <v>373</v>
      </c>
      <c r="C92" s="39" cm="1">
        <f t="array" aca="1" ref="C92" ca="1">IF(A92&lt;=$B$3,0,INDEX(I$12:I91,$A92-$B$3,1))</f>
        <v>0</v>
      </c>
      <c r="D92" s="39">
        <f ca="1">'(s,Q)'!D92</f>
        <v>124</v>
      </c>
      <c r="E92" s="40">
        <f t="shared" ca="1" si="5"/>
        <v>249</v>
      </c>
      <c r="F92" s="40">
        <f ca="1">IF(A92+$B$3&lt;=MAX(A:A),E92+IF($B$3&gt;1,SUM(C93:INDEX(C93:C$115,$B$3-1,1)),0),E92)</f>
        <v>749</v>
      </c>
      <c r="G92" s="66">
        <v>86</v>
      </c>
      <c r="H92" s="66">
        <f>ROUNDUP(SUM(G93:INDEX(G93:G$115,MIN(COUNT(G93:G$115),$B$3),1))+$B$7,0)</f>
        <v>517</v>
      </c>
      <c r="I92" s="39">
        <f t="shared" ca="1" si="6"/>
        <v>0</v>
      </c>
      <c r="J92" s="50">
        <f t="shared" si="7"/>
        <v>92</v>
      </c>
      <c r="K92" s="40">
        <f>'(s,Q)'!$C$6*'(s,Q)'!$B$2*SQRT('(s,Q)'!$B$3)</f>
        <v>73.560090458011416</v>
      </c>
      <c r="Z92" s="40"/>
    </row>
    <row r="93" spans="1:26" x14ac:dyDescent="0.3">
      <c r="A93" s="39">
        <v>82</v>
      </c>
      <c r="B93" s="40">
        <f t="shared" ca="1" si="8"/>
        <v>249</v>
      </c>
      <c r="C93" s="39" cm="1">
        <f t="array" aca="1" ref="C93" ca="1">IF(A93&lt;=$B$3,0,INDEX(I$12:I92,$A93-$B$3,1))</f>
        <v>0</v>
      </c>
      <c r="D93" s="39">
        <f ca="1">'(s,Q)'!D93</f>
        <v>122</v>
      </c>
      <c r="E93" s="40">
        <f t="shared" ca="1" si="5"/>
        <v>127</v>
      </c>
      <c r="F93" s="40">
        <f ca="1">IF(A93+$B$3&lt;=MAX(A:A),E93+IF($B$3&gt;1,SUM(C94:INDEX(C94:C$115,$B$3-1,1)),0),E93)</f>
        <v>627</v>
      </c>
      <c r="G93" s="66">
        <v>59</v>
      </c>
      <c r="H93" s="66">
        <f>ROUNDUP(SUM(G94:INDEX(G94:G$115,MIN(COUNT(G94:G$115),$B$3),1))+$B$7,0)</f>
        <v>534</v>
      </c>
      <c r="I93" s="39">
        <f t="shared" ca="1" si="6"/>
        <v>0</v>
      </c>
      <c r="J93" s="50">
        <f t="shared" si="7"/>
        <v>92</v>
      </c>
      <c r="K93" s="40">
        <f>'(s,Q)'!$C$6*'(s,Q)'!$B$2*SQRT('(s,Q)'!$B$3)</f>
        <v>73.560090458011416</v>
      </c>
      <c r="Z93" s="40"/>
    </row>
    <row r="94" spans="1:26" x14ac:dyDescent="0.3">
      <c r="A94" s="39">
        <v>83</v>
      </c>
      <c r="B94" s="40">
        <f t="shared" ca="1" si="8"/>
        <v>127</v>
      </c>
      <c r="C94" s="39" cm="1">
        <f t="array" aca="1" ref="C94" ca="1">IF(A94&lt;=$B$3,0,INDEX(I$12:I93,$A94-$B$3,1))</f>
        <v>0</v>
      </c>
      <c r="D94" s="39">
        <f ca="1">'(s,Q)'!D94</f>
        <v>105</v>
      </c>
      <c r="E94" s="40">
        <f t="shared" ca="1" si="5"/>
        <v>22</v>
      </c>
      <c r="F94" s="40">
        <f ca="1">IF(A94+$B$3&lt;=MAX(A:A),E94+IF($B$3&gt;1,SUM(C95:INDEX(C95:C$115,$B$3-1,1)),0),E94)</f>
        <v>522</v>
      </c>
      <c r="G94" s="66">
        <v>129</v>
      </c>
      <c r="H94" s="66">
        <f>ROUNDUP(SUM(G95:INDEX(G95:G$115,MIN(COUNT(G95:G$115),$B$3),1))+$B$7,0)</f>
        <v>504</v>
      </c>
      <c r="I94" s="39">
        <f t="shared" ca="1" si="6"/>
        <v>0</v>
      </c>
      <c r="J94" s="50">
        <f t="shared" si="7"/>
        <v>92</v>
      </c>
      <c r="K94" s="40">
        <f>'(s,Q)'!$C$6*'(s,Q)'!$B$2*SQRT('(s,Q)'!$B$3)</f>
        <v>73.560090458011416</v>
      </c>
      <c r="Z94" s="40"/>
    </row>
    <row r="95" spans="1:26" x14ac:dyDescent="0.3">
      <c r="A95" s="39">
        <v>84</v>
      </c>
      <c r="B95" s="40">
        <f t="shared" ca="1" si="8"/>
        <v>22</v>
      </c>
      <c r="C95" s="39" cm="1">
        <f t="array" aca="1" ref="C95" ca="1">IF(A95&lt;=$B$3,0,INDEX(I$12:I94,$A95-$B$3,1))</f>
        <v>500</v>
      </c>
      <c r="D95" s="39">
        <f ca="1">'(s,Q)'!D95</f>
        <v>95</v>
      </c>
      <c r="E95" s="40">
        <f t="shared" ca="1" si="5"/>
        <v>427</v>
      </c>
      <c r="F95" s="40">
        <f ca="1">IF(A95+$B$3&lt;=MAX(A:A),E95+IF($B$3&gt;1,SUM(C96:INDEX(C96:C$115,$B$3-1,1)),0),E95)</f>
        <v>427</v>
      </c>
      <c r="G95" s="66">
        <v>83</v>
      </c>
      <c r="H95" s="66">
        <f>ROUNDUP(SUM(G96:INDEX(G96:G$115,MIN(COUNT(G96:G$115),$B$3),1))+$B$7,0)</f>
        <v>518</v>
      </c>
      <c r="I95" s="39">
        <f t="shared" ca="1" si="6"/>
        <v>500</v>
      </c>
      <c r="J95" s="50">
        <f t="shared" si="7"/>
        <v>92</v>
      </c>
      <c r="K95" s="40">
        <f>'(s,Q)'!$C$6*'(s,Q)'!$B$2*SQRT('(s,Q)'!$B$3)</f>
        <v>73.560090458011416</v>
      </c>
      <c r="Z95" s="40"/>
    </row>
    <row r="96" spans="1:26" x14ac:dyDescent="0.3">
      <c r="A96" s="39">
        <v>85</v>
      </c>
      <c r="B96" s="40">
        <f t="shared" ca="1" si="8"/>
        <v>427</v>
      </c>
      <c r="C96" s="39" cm="1">
        <f t="array" aca="1" ref="C96" ca="1">IF(A96&lt;=$B$3,0,INDEX(I$12:I95,$A96-$B$3,1))</f>
        <v>0</v>
      </c>
      <c r="D96" s="39">
        <f ca="1">'(s,Q)'!D96</f>
        <v>99</v>
      </c>
      <c r="E96" s="40">
        <f t="shared" ca="1" si="5"/>
        <v>328</v>
      </c>
      <c r="F96" s="40">
        <f ca="1">IF(A96+$B$3&lt;=MAX(A:A),E96+IF($B$3&gt;1,SUM(C97:INDEX(C97:C$115,$B$3-1,1)),0),E96)</f>
        <v>828</v>
      </c>
      <c r="G96" s="66">
        <v>85</v>
      </c>
      <c r="H96" s="66">
        <f>ROUNDUP(SUM(G97:INDEX(G97:G$115,MIN(COUNT(G97:G$115),$B$3),1))+$B$7,0)</f>
        <v>557</v>
      </c>
      <c r="I96" s="39">
        <f t="shared" ca="1" si="6"/>
        <v>0</v>
      </c>
      <c r="J96" s="50">
        <f t="shared" si="7"/>
        <v>92</v>
      </c>
      <c r="K96" s="40">
        <f>'(s,Q)'!$C$6*'(s,Q)'!$B$2*SQRT('(s,Q)'!$B$3)</f>
        <v>73.560090458011416</v>
      </c>
      <c r="Z96" s="40"/>
    </row>
    <row r="97" spans="1:26" x14ac:dyDescent="0.3">
      <c r="A97" s="39">
        <v>86</v>
      </c>
      <c r="B97" s="40">
        <f t="shared" ca="1" si="8"/>
        <v>328</v>
      </c>
      <c r="C97" s="39" cm="1">
        <f t="array" aca="1" ref="C97" ca="1">IF(A97&lt;=$B$3,0,INDEX(I$12:I96,$A97-$B$3,1))</f>
        <v>0</v>
      </c>
      <c r="D97" s="39">
        <f ca="1">'(s,Q)'!D97</f>
        <v>89</v>
      </c>
      <c r="E97" s="40">
        <f t="shared" ca="1" si="5"/>
        <v>239</v>
      </c>
      <c r="F97" s="40">
        <f ca="1">IF(A97+$B$3&lt;=MAX(A:A),E97+IF($B$3&gt;1,SUM(C98:INDEX(C98:C$115,$B$3-1,1)),0),E97)</f>
        <v>739</v>
      </c>
      <c r="G97" s="66">
        <v>69</v>
      </c>
      <c r="H97" s="66">
        <f>ROUNDUP(SUM(G98:INDEX(G98:G$115,MIN(COUNT(G98:G$115),$B$3),1))+$B$7,0)</f>
        <v>583</v>
      </c>
      <c r="I97" s="39">
        <f t="shared" ca="1" si="6"/>
        <v>0</v>
      </c>
      <c r="J97" s="50">
        <f t="shared" si="7"/>
        <v>92</v>
      </c>
      <c r="K97" s="40">
        <f>'(s,Q)'!$C$6*'(s,Q)'!$B$2*SQRT('(s,Q)'!$B$3)</f>
        <v>73.560090458011416</v>
      </c>
      <c r="Z97" s="40"/>
    </row>
    <row r="98" spans="1:26" x14ac:dyDescent="0.3">
      <c r="A98" s="39">
        <v>87</v>
      </c>
      <c r="B98" s="40">
        <f t="shared" ca="1" si="8"/>
        <v>239</v>
      </c>
      <c r="C98" s="39" cm="1">
        <f t="array" aca="1" ref="C98" ca="1">IF(A98&lt;=$B$3,0,INDEX(I$12:I97,$A98-$B$3,1))</f>
        <v>0</v>
      </c>
      <c r="D98" s="39">
        <f ca="1">'(s,Q)'!D98</f>
        <v>95</v>
      </c>
      <c r="E98" s="40">
        <f t="shared" ca="1" si="5"/>
        <v>144</v>
      </c>
      <c r="F98" s="40">
        <f ca="1">IF(A98+$B$3&lt;=MAX(A:A),E98+IF($B$3&gt;1,SUM(C99:INDEX(C99:C$115,$B$3-1,1)),0),E98)</f>
        <v>644</v>
      </c>
      <c r="G98" s="66">
        <v>76</v>
      </c>
      <c r="H98" s="66">
        <f>ROUNDUP(SUM(G99:INDEX(G99:G$115,MIN(COUNT(G99:G$115),$B$3),1))+$B$7,0)</f>
        <v>592</v>
      </c>
      <c r="I98" s="39">
        <f t="shared" ca="1" si="6"/>
        <v>0</v>
      </c>
      <c r="J98" s="50">
        <f t="shared" si="7"/>
        <v>92</v>
      </c>
      <c r="K98" s="40">
        <f>'(s,Q)'!$C$6*'(s,Q)'!$B$2*SQRT('(s,Q)'!$B$3)</f>
        <v>73.560090458011416</v>
      </c>
      <c r="Z98" s="40"/>
    </row>
    <row r="99" spans="1:26" x14ac:dyDescent="0.3">
      <c r="A99" s="39">
        <v>88</v>
      </c>
      <c r="B99" s="40">
        <f t="shared" ca="1" si="8"/>
        <v>144</v>
      </c>
      <c r="C99" s="39" cm="1">
        <f t="array" aca="1" ref="C99" ca="1">IF(A99&lt;=$B$3,0,INDEX(I$12:I98,$A99-$B$3,1))</f>
        <v>0</v>
      </c>
      <c r="D99" s="39">
        <f ca="1">'(s,Q)'!D99</f>
        <v>85</v>
      </c>
      <c r="E99" s="40">
        <f t="shared" ca="1" si="5"/>
        <v>59</v>
      </c>
      <c r="F99" s="40">
        <f ca="1">IF(A99+$B$3&lt;=MAX(A:A),E99+IF($B$3&gt;1,SUM(C100:INDEX(C100:C$115,$B$3-1,1)),0),E99)</f>
        <v>559</v>
      </c>
      <c r="G99" s="66">
        <v>99</v>
      </c>
      <c r="H99" s="66">
        <f>ROUNDUP(SUM(G100:INDEX(G100:G$115,MIN(COUNT(G100:G$115),$B$3),1))+$B$7,0)</f>
        <v>644</v>
      </c>
      <c r="I99" s="39">
        <f t="shared" ca="1" si="6"/>
        <v>500</v>
      </c>
      <c r="J99" s="50">
        <f t="shared" si="7"/>
        <v>92</v>
      </c>
      <c r="K99" s="40">
        <f>'(s,Q)'!$C$6*'(s,Q)'!$B$2*SQRT('(s,Q)'!$B$3)</f>
        <v>73.560090458011416</v>
      </c>
      <c r="Z99" s="40"/>
    </row>
    <row r="100" spans="1:26" x14ac:dyDescent="0.3">
      <c r="A100" s="39">
        <v>89</v>
      </c>
      <c r="B100" s="40">
        <f t="shared" ca="1" si="8"/>
        <v>59</v>
      </c>
      <c r="C100" s="39" cm="1">
        <f t="array" aca="1" ref="C100" ca="1">IF(A100&lt;=$B$3,0,INDEX(I$12:I99,$A100-$B$3,1))</f>
        <v>500</v>
      </c>
      <c r="D100" s="39">
        <f ca="1">'(s,Q)'!D100</f>
        <v>138</v>
      </c>
      <c r="E100" s="40">
        <f t="shared" ca="1" si="5"/>
        <v>421</v>
      </c>
      <c r="F100" s="40">
        <f ca="1">IF(A100+$B$3&lt;=MAX(A:A),E100+IF($B$3&gt;1,SUM(C101:INDEX(C101:C$115,$B$3-1,1)),0),E100)</f>
        <v>921</v>
      </c>
      <c r="G100" s="66">
        <v>97</v>
      </c>
      <c r="H100" s="66">
        <f>ROUNDUP(SUM(G101:INDEX(G101:G$115,MIN(COUNT(G101:G$115),$B$3),1))+$B$7,0)</f>
        <v>625</v>
      </c>
      <c r="I100" s="39">
        <f t="shared" ca="1" si="6"/>
        <v>0</v>
      </c>
      <c r="J100" s="50">
        <f t="shared" si="7"/>
        <v>92</v>
      </c>
      <c r="K100" s="40">
        <f>'(s,Q)'!$C$6*'(s,Q)'!$B$2*SQRT('(s,Q)'!$B$3)</f>
        <v>73.560090458011416</v>
      </c>
      <c r="Z100" s="40"/>
    </row>
    <row r="101" spans="1:26" x14ac:dyDescent="0.3">
      <c r="A101" s="39">
        <v>90</v>
      </c>
      <c r="B101" s="40">
        <f t="shared" ca="1" si="8"/>
        <v>421</v>
      </c>
      <c r="C101" s="39" cm="1">
        <f t="array" aca="1" ref="C101" ca="1">IF(A101&lt;=$B$3,0,INDEX(I$12:I100,$A101-$B$3,1))</f>
        <v>0</v>
      </c>
      <c r="D101" s="39">
        <f ca="1">'(s,Q)'!D101</f>
        <v>91</v>
      </c>
      <c r="E101" s="40">
        <f t="shared" ca="1" si="5"/>
        <v>330</v>
      </c>
      <c r="F101" s="40">
        <f ca="1">IF(A101+$B$3&lt;=MAX(A:A),E101+IF($B$3&gt;1,SUM(C102:INDEX(C102:C$115,$B$3-1,1)),0),E101)</f>
        <v>830</v>
      </c>
      <c r="G101" s="66">
        <v>124</v>
      </c>
      <c r="H101" s="66">
        <f>ROUNDUP(SUM(G102:INDEX(G102:G$115,MIN(COUNT(G102:G$115),$B$3),1))+$B$7,0)</f>
        <v>560</v>
      </c>
      <c r="I101" s="39">
        <f t="shared" ca="1" si="6"/>
        <v>0</v>
      </c>
      <c r="J101" s="50">
        <f t="shared" si="7"/>
        <v>92</v>
      </c>
      <c r="K101" s="40">
        <f>'(s,Q)'!$C$6*'(s,Q)'!$B$2*SQRT('(s,Q)'!$B$3)</f>
        <v>73.560090458011416</v>
      </c>
      <c r="Z101" s="40"/>
    </row>
    <row r="102" spans="1:26" x14ac:dyDescent="0.3">
      <c r="A102" s="39">
        <v>91</v>
      </c>
      <c r="B102" s="40">
        <f t="shared" ca="1" si="8"/>
        <v>330</v>
      </c>
      <c r="C102" s="39" cm="1">
        <f t="array" aca="1" ref="C102" ca="1">IF(A102&lt;=$B$3,0,INDEX(I$12:I101,$A102-$B$3,1))</f>
        <v>0</v>
      </c>
      <c r="D102" s="39">
        <f ca="1">'(s,Q)'!D102</f>
        <v>59</v>
      </c>
      <c r="E102" s="40">
        <f t="shared" ca="1" si="5"/>
        <v>271</v>
      </c>
      <c r="F102" s="40">
        <f ca="1">IF(A102+$B$3&lt;=MAX(A:A),E102+IF($B$3&gt;1,SUM(C103:INDEX(C103:C$115,$B$3-1,1)),0),E102)</f>
        <v>771</v>
      </c>
      <c r="G102" s="66">
        <v>95</v>
      </c>
      <c r="H102" s="66">
        <f>ROUNDUP(SUM(G103:INDEX(G103:G$115,MIN(COUNT(G103:G$115),$B$3),1))+$B$7,0)</f>
        <v>575</v>
      </c>
      <c r="I102" s="39">
        <f t="shared" ca="1" si="6"/>
        <v>0</v>
      </c>
      <c r="J102" s="50">
        <f t="shared" si="7"/>
        <v>92</v>
      </c>
      <c r="K102" s="40">
        <f>'(s,Q)'!$C$6*'(s,Q)'!$B$2*SQRT('(s,Q)'!$B$3)</f>
        <v>73.560090458011416</v>
      </c>
      <c r="Z102" s="40"/>
    </row>
    <row r="103" spans="1:26" x14ac:dyDescent="0.3">
      <c r="A103" s="39">
        <v>92</v>
      </c>
      <c r="B103" s="40">
        <f t="shared" ca="1" si="8"/>
        <v>271</v>
      </c>
      <c r="C103" s="39" cm="1">
        <f t="array" aca="1" ref="C103" ca="1">IF(A103&lt;=$B$3,0,INDEX(I$12:I102,$A103-$B$3,1))</f>
        <v>0</v>
      </c>
      <c r="D103" s="39">
        <f ca="1">'(s,Q)'!D103</f>
        <v>81</v>
      </c>
      <c r="E103" s="40">
        <f t="shared" ca="1" si="5"/>
        <v>190</v>
      </c>
      <c r="F103" s="40">
        <f ca="1">IF(A103+$B$3&lt;=MAX(A:A),E103+IF($B$3&gt;1,SUM(C104:INDEX(C104:C$115,$B$3-1,1)),0),E103)</f>
        <v>690</v>
      </c>
      <c r="G103" s="66">
        <v>85</v>
      </c>
      <c r="H103" s="66">
        <f>ROUNDUP(SUM(G104:INDEX(G104:G$115,MIN(COUNT(G104:G$115),$B$3),1))+$B$7,0)</f>
        <v>571</v>
      </c>
      <c r="I103" s="39">
        <f t="shared" ca="1" si="6"/>
        <v>0</v>
      </c>
      <c r="J103" s="50">
        <f t="shared" si="7"/>
        <v>92</v>
      </c>
      <c r="K103" s="40">
        <f>'(s,Q)'!$C$6*'(s,Q)'!$B$2*SQRT('(s,Q)'!$B$3)</f>
        <v>73.560090458011416</v>
      </c>
      <c r="Z103" s="40"/>
    </row>
    <row r="104" spans="1:26" x14ac:dyDescent="0.3">
      <c r="A104" s="39">
        <v>93</v>
      </c>
      <c r="B104" s="40">
        <f t="shared" ca="1" si="8"/>
        <v>190</v>
      </c>
      <c r="C104" s="39" cm="1">
        <f t="array" aca="1" ref="C104" ca="1">IF(A104&lt;=$B$3,0,INDEX(I$12:I103,$A104-$B$3,1))</f>
        <v>500</v>
      </c>
      <c r="D104" s="39">
        <f ca="1">'(s,Q)'!D104</f>
        <v>142</v>
      </c>
      <c r="E104" s="40">
        <f t="shared" ca="1" si="5"/>
        <v>548</v>
      </c>
      <c r="F104" s="40">
        <f ca="1">IF(A104+$B$3&lt;=MAX(A:A),E104+IF($B$3&gt;1,SUM(C105:INDEX(C105:C$115,$B$3-1,1)),0),E104)</f>
        <v>548</v>
      </c>
      <c r="G104" s="66">
        <v>151</v>
      </c>
      <c r="H104" s="66">
        <f>ROUNDUP(SUM(G105:INDEX(G105:G$115,MIN(COUNT(G105:G$115),$B$3),1))+$B$7,0)</f>
        <v>506</v>
      </c>
      <c r="I104" s="39">
        <f t="shared" ca="1" si="6"/>
        <v>0</v>
      </c>
      <c r="J104" s="50">
        <f t="shared" si="7"/>
        <v>92</v>
      </c>
      <c r="K104" s="40">
        <f>'(s,Q)'!$C$6*'(s,Q)'!$B$2*SQRT('(s,Q)'!$B$3)</f>
        <v>73.560090458011416</v>
      </c>
      <c r="Z104" s="40"/>
    </row>
    <row r="105" spans="1:26" x14ac:dyDescent="0.3">
      <c r="A105" s="39">
        <v>94</v>
      </c>
      <c r="B105" s="40">
        <f t="shared" ca="1" si="8"/>
        <v>548</v>
      </c>
      <c r="C105" s="39" cm="1">
        <f t="array" aca="1" ref="C105" ca="1">IF(A105&lt;=$B$3,0,INDEX(I$12:I104,$A105-$B$3,1))</f>
        <v>0</v>
      </c>
      <c r="D105" s="39">
        <f ca="1">'(s,Q)'!D105</f>
        <v>132</v>
      </c>
      <c r="E105" s="40">
        <f t="shared" ca="1" si="5"/>
        <v>416</v>
      </c>
      <c r="F105" s="40">
        <f ca="1">IF(A105+$B$3&lt;=MAX(A:A),E105+IF($B$3&gt;1,SUM(C106:INDEX(C106:C$115,$B$3-1,1)),0),E105)</f>
        <v>416</v>
      </c>
      <c r="G105" s="66">
        <v>78</v>
      </c>
      <c r="H105" s="66">
        <f>ROUNDUP(SUM(G106:INDEX(G106:G$115,MIN(COUNT(G106:G$115),$B$3),1))+$B$7,0)</f>
        <v>564</v>
      </c>
      <c r="I105" s="39">
        <f t="shared" ca="1" si="6"/>
        <v>500</v>
      </c>
      <c r="J105" s="50">
        <f t="shared" si="7"/>
        <v>92</v>
      </c>
      <c r="K105" s="40">
        <f>'(s,Q)'!$C$6*'(s,Q)'!$B$2*SQRT('(s,Q)'!$B$3)</f>
        <v>73.560090458011416</v>
      </c>
      <c r="Z105" s="40"/>
    </row>
    <row r="106" spans="1:26" x14ac:dyDescent="0.3">
      <c r="A106" s="39">
        <v>95</v>
      </c>
      <c r="B106" s="40">
        <f t="shared" ca="1" si="8"/>
        <v>416</v>
      </c>
      <c r="C106" s="39" cm="1">
        <f t="array" aca="1" ref="C106" ca="1">IF(A106&lt;=$B$3,0,INDEX(I$12:I105,$A106-$B$3,1))</f>
        <v>0</v>
      </c>
      <c r="D106" s="39">
        <f ca="1">'(s,Q)'!D106</f>
        <v>102</v>
      </c>
      <c r="E106" s="40">
        <f t="shared" ca="1" si="5"/>
        <v>314</v>
      </c>
      <c r="F106" s="40">
        <f ca="1">IF(A106+$B$3&lt;=MAX(A:A),E106+IF($B$3&gt;1,SUM(C107:INDEX(C107:C$115,$B$3-1,1)),0),E106)</f>
        <v>814</v>
      </c>
      <c r="G106" s="66">
        <v>59</v>
      </c>
      <c r="H106" s="66">
        <f>ROUNDUP(SUM(G107:INDEX(G107:G$115,MIN(COUNT(G107:G$115),$B$3),1))+$B$7,0)</f>
        <v>627</v>
      </c>
      <c r="I106" s="39">
        <f t="shared" ca="1" si="6"/>
        <v>0</v>
      </c>
      <c r="J106" s="50">
        <f t="shared" si="7"/>
        <v>92</v>
      </c>
      <c r="K106" s="40">
        <f>'(s,Q)'!$C$6*'(s,Q)'!$B$2*SQRT('(s,Q)'!$B$3)</f>
        <v>73.560090458011416</v>
      </c>
      <c r="Z106" s="40"/>
    </row>
    <row r="107" spans="1:26" x14ac:dyDescent="0.3">
      <c r="A107" s="39">
        <v>96</v>
      </c>
      <c r="B107" s="40">
        <f t="shared" ca="1" si="8"/>
        <v>314</v>
      </c>
      <c r="C107" s="39" cm="1">
        <f t="array" aca="1" ref="C107" ca="1">IF(A107&lt;=$B$3,0,INDEX(I$12:I106,$A107-$B$3,1))</f>
        <v>0</v>
      </c>
      <c r="D107" s="39">
        <f ca="1">'(s,Q)'!D107</f>
        <v>98</v>
      </c>
      <c r="E107" s="40">
        <f t="shared" ca="1" si="5"/>
        <v>216</v>
      </c>
      <c r="F107" s="40">
        <f ca="1">IF(A107+$B$3&lt;=MAX(A:A),E107+IF($B$3&gt;1,SUM(C108:INDEX(C108:C$115,$B$3-1,1)),0),E107)</f>
        <v>716</v>
      </c>
      <c r="G107" s="66">
        <v>110</v>
      </c>
      <c r="H107" s="66">
        <f>ROUNDUP(SUM(G108:INDEX(G108:G$115,MIN(COUNT(G108:G$115),$B$3),1))+$B$7,0)</f>
        <v>614</v>
      </c>
      <c r="I107" s="39">
        <f t="shared" ca="1" si="6"/>
        <v>0</v>
      </c>
      <c r="J107" s="50">
        <f t="shared" si="7"/>
        <v>92</v>
      </c>
      <c r="K107" s="40">
        <f>'(s,Q)'!$C$6*'(s,Q)'!$B$2*SQRT('(s,Q)'!$B$3)</f>
        <v>73.560090458011416</v>
      </c>
      <c r="Z107" s="40"/>
    </row>
    <row r="108" spans="1:26" x14ac:dyDescent="0.3">
      <c r="A108" s="39">
        <v>97</v>
      </c>
      <c r="B108" s="40">
        <f t="shared" ca="1" si="8"/>
        <v>216</v>
      </c>
      <c r="C108" s="39" cm="1">
        <f t="array" aca="1" ref="C108" ca="1">IF(A108&lt;=$B$3,0,INDEX(I$12:I107,$A108-$B$3,1))</f>
        <v>0</v>
      </c>
      <c r="D108" s="39">
        <f ca="1">'(s,Q)'!D108</f>
        <v>108</v>
      </c>
      <c r="E108" s="40">
        <f t="shared" ca="1" si="5"/>
        <v>108</v>
      </c>
      <c r="F108" s="40">
        <f ca="1">IF(A108+$B$3&lt;=MAX(A:A),E108+IF($B$3&gt;1,SUM(C109:INDEX(C109:C$115,$B$3-1,1)),0),E108)</f>
        <v>608</v>
      </c>
      <c r="G108" s="66">
        <v>81</v>
      </c>
      <c r="H108" s="66">
        <f>ROUNDUP(SUM(G109:INDEX(G109:G$115,MIN(COUNT(G109:G$115),$B$3),1))+$B$7,0)</f>
        <v>608</v>
      </c>
      <c r="I108" s="39">
        <f t="shared" ca="1" si="6"/>
        <v>500</v>
      </c>
      <c r="J108" s="50">
        <f t="shared" si="7"/>
        <v>92</v>
      </c>
      <c r="K108" s="40">
        <f>'(s,Q)'!$C$6*'(s,Q)'!$B$2*SQRT('(s,Q)'!$B$3)</f>
        <v>73.560090458011416</v>
      </c>
      <c r="Z108" s="40"/>
    </row>
    <row r="109" spans="1:26" x14ac:dyDescent="0.3">
      <c r="A109" s="39">
        <v>98</v>
      </c>
      <c r="B109" s="40">
        <f t="shared" ca="1" si="8"/>
        <v>108</v>
      </c>
      <c r="C109" s="39" cm="1">
        <f t="array" aca="1" ref="C109" ca="1">IF(A109&lt;=$B$3,0,INDEX(I$12:I108,$A109-$B$3,1))</f>
        <v>0</v>
      </c>
      <c r="D109" s="39">
        <f ca="1">'(s,Q)'!D109</f>
        <v>113</v>
      </c>
      <c r="E109" s="40">
        <f t="shared" ca="1" si="5"/>
        <v>-5</v>
      </c>
      <c r="F109" s="40">
        <f ca="1">IF(A109+$B$3&lt;=MAX(A:A),E109+IF($B$3&gt;1,SUM(C110:INDEX(C110:C$115,$B$3-1,1)),0),E109)</f>
        <v>995</v>
      </c>
      <c r="G109" s="66">
        <v>86</v>
      </c>
      <c r="H109" s="66">
        <f>ROUNDUP(SUM(G110:INDEX(G110:G$115,MIN(COUNT(G110:G$115),$B$3),1))+$B$7,0)</f>
        <v>575</v>
      </c>
      <c r="I109" s="39">
        <f t="shared" ca="1" si="6"/>
        <v>0</v>
      </c>
      <c r="J109" s="50">
        <f t="shared" si="7"/>
        <v>92</v>
      </c>
      <c r="K109" s="40">
        <f>'(s,Q)'!$C$6*'(s,Q)'!$B$2*SQRT('(s,Q)'!$B$3)</f>
        <v>73.560090458011416</v>
      </c>
      <c r="Z109" s="40"/>
    </row>
    <row r="110" spans="1:26" x14ac:dyDescent="0.3">
      <c r="A110" s="39">
        <v>99</v>
      </c>
      <c r="B110" s="40">
        <f t="shared" ca="1" si="8"/>
        <v>-5</v>
      </c>
      <c r="C110" s="39" cm="1">
        <f t="array" aca="1" ref="C110" ca="1">IF(A110&lt;=$B$3,0,INDEX(I$12:I109,$A110-$B$3,1))</f>
        <v>500</v>
      </c>
      <c r="D110" s="39">
        <f ca="1">'(s,Q)'!D110</f>
        <v>98</v>
      </c>
      <c r="E110" s="40">
        <f t="shared" ca="1" si="5"/>
        <v>397</v>
      </c>
      <c r="F110" s="40">
        <f ca="1">IF(A110+$B$3&lt;=MAX(A:A),E110+IF($B$3&gt;1,SUM(C111:INDEX(C111:C$115,$B$3-1,1)),0),E110)</f>
        <v>897</v>
      </c>
      <c r="G110" s="66">
        <v>136</v>
      </c>
      <c r="H110" s="66">
        <f>ROUNDUP(SUM(G111:INDEX(G111:G$115,MIN(COUNT(G111:G$115),$B$3),1))+$B$7,0)</f>
        <v>569</v>
      </c>
      <c r="I110" s="39">
        <f t="shared" ca="1" si="6"/>
        <v>0</v>
      </c>
      <c r="J110" s="50">
        <f t="shared" si="7"/>
        <v>92</v>
      </c>
      <c r="K110" s="40">
        <f>'(s,Q)'!$C$6*'(s,Q)'!$B$2*SQRT('(s,Q)'!$B$3)</f>
        <v>73.560090458011416</v>
      </c>
      <c r="Z110" s="40"/>
    </row>
    <row r="111" spans="1:26" x14ac:dyDescent="0.3">
      <c r="A111" s="39">
        <v>100</v>
      </c>
      <c r="B111" s="40">
        <f t="shared" ca="1" si="8"/>
        <v>397</v>
      </c>
      <c r="C111" s="39" cm="1">
        <f t="array" aca="1" ref="C111" ca="1">IF(A111&lt;=$B$3,0,INDEX(I$12:I110,$A111-$B$3,1))</f>
        <v>0</v>
      </c>
      <c r="D111" s="39">
        <f ca="1">'(s,Q)'!D111</f>
        <v>100</v>
      </c>
      <c r="E111" s="40">
        <f t="shared" ca="1" si="5"/>
        <v>297</v>
      </c>
      <c r="F111" s="40">
        <f ca="1">IF(A111+$B$3&lt;=MAX(A:A),E111+IF($B$3&gt;1,SUM(C112:INDEX(C112:C$115,$B$3-1,1)),0),E111)</f>
        <v>297</v>
      </c>
      <c r="G111" s="66">
        <v>122</v>
      </c>
      <c r="H111" s="66">
        <f>ROUNDUP(SUM(G112:INDEX(G112:G$115,MIN(COUNT(G112:G$115),$B$3),1))+$B$7,0)</f>
        <v>447</v>
      </c>
      <c r="I111" s="39">
        <f t="shared" ca="1" si="6"/>
        <v>0</v>
      </c>
      <c r="J111" s="50">
        <f t="shared" si="7"/>
        <v>92</v>
      </c>
      <c r="K111" s="40">
        <f>'(s,Q)'!$C$6*'(s,Q)'!$B$2*SQRT('(s,Q)'!$B$3)</f>
        <v>73.560090458011416</v>
      </c>
      <c r="Z111" s="40"/>
    </row>
    <row r="112" spans="1:26" x14ac:dyDescent="0.3">
      <c r="A112" s="39">
        <v>101</v>
      </c>
      <c r="B112" s="40">
        <f t="shared" ca="1" si="8"/>
        <v>297</v>
      </c>
      <c r="C112" s="39" cm="1">
        <f t="array" aca="1" ref="C112" ca="1">IF(A112&lt;=$B$3,0,INDEX(I$12:I111,$A112-$B$3,1))</f>
        <v>0</v>
      </c>
      <c r="D112" s="39">
        <f ca="1">'(s,Q)'!D112</f>
        <v>110</v>
      </c>
      <c r="E112" s="40">
        <f t="shared" ca="1" si="5"/>
        <v>187</v>
      </c>
      <c r="F112" s="40">
        <f ca="1">IF(A112+$B$3&lt;=MAX(A:A),E112+IF($B$3&gt;1,SUM(C113:INDEX(C113:C$115,$B$3-1,1)),0),E112)</f>
        <v>187</v>
      </c>
      <c r="G112" s="66">
        <v>97</v>
      </c>
      <c r="H112" s="66">
        <f>ROUNDUP(SUM(G113:INDEX(G113:G$115,MIN(COUNT(G113:G$115),$B$3),1))+$B$7,0)</f>
        <v>350</v>
      </c>
      <c r="I112" s="39">
        <f t="shared" ca="1" si="6"/>
        <v>0</v>
      </c>
      <c r="J112" s="50">
        <f t="shared" si="7"/>
        <v>92</v>
      </c>
      <c r="K112" s="40">
        <f>'(s,Q)'!$C$6*'(s,Q)'!$B$2*SQRT('(s,Q)'!$B$3)</f>
        <v>73.560090458011416</v>
      </c>
      <c r="Z112" s="40"/>
    </row>
    <row r="113" spans="1:26" x14ac:dyDescent="0.3">
      <c r="A113" s="39">
        <v>102</v>
      </c>
      <c r="B113" s="40">
        <f t="shared" ca="1" si="8"/>
        <v>187</v>
      </c>
      <c r="C113" s="39" cm="1">
        <f t="array" aca="1" ref="C113" ca="1">IF(A113&lt;=$B$3,0,INDEX(I$12:I112,$A113-$B$3,1))</f>
        <v>500</v>
      </c>
      <c r="D113" s="39">
        <f ca="1">'(s,Q)'!D113</f>
        <v>81</v>
      </c>
      <c r="E113" s="40">
        <f t="shared" ca="1" si="5"/>
        <v>606</v>
      </c>
      <c r="F113" s="40">
        <f ca="1">IF(A113+$B$3&lt;=MAX(A:A),E113+IF($B$3&gt;1,SUM(C114:INDEX(C114:C$115,$B$3-1,1)),0),E113)</f>
        <v>606</v>
      </c>
      <c r="G113" s="66">
        <v>75</v>
      </c>
      <c r="H113" s="66">
        <f>ROUNDUP(SUM(G114:INDEX(G114:G$115,MIN(COUNT(G114:G$115),$B$3),1))+$B$7,0)</f>
        <v>275</v>
      </c>
      <c r="I113" s="39">
        <f t="shared" ca="1" si="6"/>
        <v>0</v>
      </c>
      <c r="J113" s="50">
        <f t="shared" si="7"/>
        <v>92</v>
      </c>
      <c r="K113" s="40">
        <f>'(s,Q)'!$C$6*'(s,Q)'!$B$2*SQRT('(s,Q)'!$B$3)</f>
        <v>73.560090458011416</v>
      </c>
      <c r="Z113" s="40"/>
    </row>
    <row r="114" spans="1:26" x14ac:dyDescent="0.3">
      <c r="A114" s="39">
        <v>103</v>
      </c>
      <c r="B114" s="40">
        <f t="shared" ca="1" si="8"/>
        <v>606</v>
      </c>
      <c r="C114" s="39" cm="1">
        <f t="array" aca="1" ref="C114" ca="1">IF(A114&lt;=$B$3,0,INDEX(I$12:I113,$A114-$B$3,1))</f>
        <v>0</v>
      </c>
      <c r="D114" s="39">
        <f ca="1">'(s,Q)'!D114</f>
        <v>74</v>
      </c>
      <c r="E114" s="40">
        <f t="shared" ca="1" si="5"/>
        <v>532</v>
      </c>
      <c r="F114" s="40">
        <f ca="1">IF(A114+$B$3&lt;=MAX(A:A),E114+IF($B$3&gt;1,SUM(C115:INDEX(C115:C$115,$B$3-1,1)),0),E114)</f>
        <v>532</v>
      </c>
      <c r="G114" s="66">
        <v>53</v>
      </c>
      <c r="H114" s="66">
        <f>ROUNDUP(SUM(G115:INDEX(G115:G$115,MIN(COUNT(G115:G$115),$B$3),1))+$B$7,0)</f>
        <v>222</v>
      </c>
      <c r="I114" s="39">
        <f t="shared" ca="1" si="6"/>
        <v>0</v>
      </c>
      <c r="J114" s="50">
        <f t="shared" si="7"/>
        <v>92</v>
      </c>
      <c r="K114" s="40">
        <f>'(s,Q)'!$C$6*'(s,Q)'!$B$2*SQRT('(s,Q)'!$B$3)</f>
        <v>73.560090458011416</v>
      </c>
      <c r="Z114" s="40"/>
    </row>
    <row r="115" spans="1:26" x14ac:dyDescent="0.3">
      <c r="A115" s="39">
        <v>104</v>
      </c>
      <c r="B115" s="40">
        <f t="shared" ca="1" si="8"/>
        <v>532</v>
      </c>
      <c r="C115" s="39" cm="1">
        <f t="array" aca="1" ref="C115" ca="1">IF(A115&lt;=$B$3,0,INDEX(I$12:I114,$A115-$B$3,1))</f>
        <v>0</v>
      </c>
      <c r="D115" s="39">
        <f ca="1">'(s,Q)'!D115</f>
        <v>97</v>
      </c>
      <c r="E115" s="40">
        <f t="shared" ca="1" si="5"/>
        <v>435</v>
      </c>
      <c r="F115" s="40">
        <f ca="1">IF(A115+$B$3&lt;=MAX(A:A),E115+IF($B$3&gt;1,SUM(C116:INDEX(C$115:C116,$B$3-1,1)),0),E115)</f>
        <v>435</v>
      </c>
      <c r="G115" s="66">
        <v>130</v>
      </c>
      <c r="H115" s="66">
        <f>ROUNDUP(SUM(G116:INDEX(G$115:G116,MIN(COUNT(G$115:G116),$B$3),1))+$B$7,0)</f>
        <v>222</v>
      </c>
      <c r="I115" s="39">
        <f t="shared" ca="1" si="6"/>
        <v>0</v>
      </c>
      <c r="J115" s="50">
        <f t="shared" si="7"/>
        <v>92</v>
      </c>
      <c r="K115" s="40">
        <f>'(s,Q)'!$C$6*'(s,Q)'!$B$2*SQRT('(s,Q)'!$B$3)</f>
        <v>73.560090458011416</v>
      </c>
      <c r="Z115" s="40"/>
    </row>
    <row r="116" spans="1:26" x14ac:dyDescent="0.3">
      <c r="B116" s="40"/>
      <c r="E116" s="40"/>
      <c r="F116" s="40"/>
      <c r="G116" s="40"/>
      <c r="H116" s="40"/>
    </row>
    <row r="117" spans="1:26" x14ac:dyDescent="0.3">
      <c r="B117" s="40"/>
      <c r="E117" s="40"/>
      <c r="F117" s="40"/>
      <c r="G117" s="40"/>
      <c r="H117" s="40"/>
    </row>
    <row r="118" spans="1:26" x14ac:dyDescent="0.3">
      <c r="B118" s="40"/>
      <c r="E118" s="40"/>
      <c r="F118" s="40"/>
      <c r="G118" s="40"/>
      <c r="H118" s="40"/>
    </row>
    <row r="119" spans="1:26" x14ac:dyDescent="0.3">
      <c r="B119" s="40"/>
      <c r="E119" s="40"/>
      <c r="F119" s="40"/>
      <c r="G119" s="40"/>
      <c r="H119" s="40"/>
    </row>
    <row r="120" spans="1:26" x14ac:dyDescent="0.3">
      <c r="B120" s="40"/>
      <c r="E120" s="40"/>
      <c r="F120" s="40"/>
      <c r="G120" s="40"/>
      <c r="H120" s="40"/>
    </row>
    <row r="121" spans="1:26" x14ac:dyDescent="0.3">
      <c r="B121" s="40"/>
      <c r="E121" s="40"/>
      <c r="F121" s="40"/>
      <c r="G121" s="40"/>
      <c r="H121" s="40"/>
    </row>
    <row r="122" spans="1:26" x14ac:dyDescent="0.3">
      <c r="B122" s="40"/>
      <c r="E122" s="40"/>
      <c r="F122" s="40"/>
      <c r="G122" s="40"/>
      <c r="H122" s="40"/>
    </row>
    <row r="123" spans="1:26" x14ac:dyDescent="0.3">
      <c r="B123" s="40"/>
      <c r="E123" s="40"/>
      <c r="F123" s="40"/>
      <c r="G123" s="40"/>
      <c r="H123" s="40"/>
    </row>
    <row r="124" spans="1:26" x14ac:dyDescent="0.3">
      <c r="B124" s="40"/>
      <c r="E124" s="40"/>
      <c r="F124" s="40"/>
      <c r="G124" s="40"/>
      <c r="H124" s="40"/>
    </row>
    <row r="125" spans="1:26" x14ac:dyDescent="0.3">
      <c r="B125" s="40"/>
      <c r="E125" s="40"/>
      <c r="F125" s="40"/>
      <c r="G125" s="40"/>
      <c r="H125" s="40"/>
    </row>
    <row r="126" spans="1:26" x14ac:dyDescent="0.3">
      <c r="B126" s="40"/>
      <c r="E126" s="40"/>
      <c r="F126" s="40"/>
      <c r="G126" s="40"/>
      <c r="H126" s="40"/>
    </row>
    <row r="127" spans="1:26" x14ac:dyDescent="0.3">
      <c r="B127" s="40"/>
      <c r="E127" s="40"/>
      <c r="F127" s="40"/>
      <c r="G127" s="40"/>
      <c r="H127" s="40"/>
    </row>
    <row r="128" spans="1:26" x14ac:dyDescent="0.3">
      <c r="B128" s="40"/>
      <c r="E128" s="40"/>
      <c r="F128" s="40"/>
      <c r="G128" s="40"/>
      <c r="H128" s="40"/>
    </row>
    <row r="129" spans="2:8" x14ac:dyDescent="0.3">
      <c r="B129" s="40"/>
      <c r="E129" s="40"/>
      <c r="F129" s="40"/>
      <c r="G129" s="40"/>
      <c r="H129" s="40"/>
    </row>
    <row r="130" spans="2:8" x14ac:dyDescent="0.3">
      <c r="B130" s="40"/>
      <c r="E130" s="40"/>
      <c r="F130" s="40"/>
      <c r="G130" s="40"/>
      <c r="H130" s="40"/>
    </row>
    <row r="131" spans="2:8" x14ac:dyDescent="0.3">
      <c r="B131" s="40"/>
      <c r="E131" s="40"/>
      <c r="F131" s="40"/>
      <c r="G131" s="40"/>
      <c r="H131" s="40"/>
    </row>
    <row r="132" spans="2:8" x14ac:dyDescent="0.3">
      <c r="B132" s="40"/>
      <c r="E132" s="40"/>
      <c r="F132" s="40"/>
      <c r="G132" s="40"/>
      <c r="H132" s="40"/>
    </row>
    <row r="133" spans="2:8" x14ac:dyDescent="0.3">
      <c r="B133" s="40"/>
      <c r="E133" s="40"/>
      <c r="F133" s="40"/>
      <c r="G133" s="40"/>
      <c r="H133" s="40"/>
    </row>
    <row r="134" spans="2:8" x14ac:dyDescent="0.3">
      <c r="B134" s="40"/>
      <c r="E134" s="40"/>
      <c r="F134" s="40"/>
      <c r="G134" s="40"/>
      <c r="H134" s="40"/>
    </row>
    <row r="135" spans="2:8" x14ac:dyDescent="0.3">
      <c r="B135" s="40"/>
      <c r="E135" s="40"/>
      <c r="F135" s="40"/>
      <c r="G135" s="40"/>
      <c r="H135" s="40"/>
    </row>
    <row r="136" spans="2:8" x14ac:dyDescent="0.3">
      <c r="B136" s="40"/>
      <c r="E136" s="40"/>
      <c r="F136" s="40"/>
      <c r="G136" s="40"/>
      <c r="H136" s="40"/>
    </row>
    <row r="137" spans="2:8" x14ac:dyDescent="0.3">
      <c r="B137" s="40"/>
      <c r="E137" s="40"/>
      <c r="F137" s="40"/>
      <c r="G137" s="40"/>
      <c r="H137" s="40"/>
    </row>
    <row r="138" spans="2:8" x14ac:dyDescent="0.3">
      <c r="B138" s="40"/>
      <c r="E138" s="40"/>
      <c r="F138" s="40"/>
      <c r="G138" s="40"/>
      <c r="H138" s="40"/>
    </row>
    <row r="139" spans="2:8" x14ac:dyDescent="0.3">
      <c r="B139" s="40"/>
      <c r="E139" s="40"/>
      <c r="F139" s="40"/>
      <c r="G139" s="40"/>
      <c r="H139" s="40"/>
    </row>
    <row r="140" spans="2:8" x14ac:dyDescent="0.3">
      <c r="B140" s="40"/>
      <c r="E140" s="40"/>
      <c r="F140" s="40"/>
      <c r="G140" s="40"/>
      <c r="H140" s="40"/>
    </row>
    <row r="141" spans="2:8" x14ac:dyDescent="0.3">
      <c r="B141" s="40"/>
      <c r="E141" s="40"/>
      <c r="F141" s="40"/>
      <c r="G141" s="40"/>
      <c r="H141" s="40"/>
    </row>
    <row r="142" spans="2:8" x14ac:dyDescent="0.3">
      <c r="B142" s="40"/>
      <c r="E142" s="40"/>
      <c r="F142" s="40"/>
      <c r="G142" s="40"/>
      <c r="H142" s="40"/>
    </row>
    <row r="143" spans="2:8" x14ac:dyDescent="0.3">
      <c r="B143" s="40"/>
      <c r="E143" s="40"/>
      <c r="F143" s="40"/>
      <c r="G143" s="40"/>
      <c r="H143" s="40"/>
    </row>
    <row r="144" spans="2:8" x14ac:dyDescent="0.3">
      <c r="B144" s="40"/>
      <c r="E144" s="40"/>
      <c r="F144" s="40"/>
      <c r="G144" s="40"/>
      <c r="H144" s="40"/>
    </row>
    <row r="145" spans="2:8" x14ac:dyDescent="0.3">
      <c r="B145" s="40"/>
      <c r="E145" s="40"/>
      <c r="F145" s="40"/>
      <c r="G145" s="40"/>
      <c r="H145" s="40"/>
    </row>
    <row r="146" spans="2:8" x14ac:dyDescent="0.3">
      <c r="B146" s="40"/>
      <c r="E146" s="40"/>
      <c r="F146" s="40"/>
      <c r="G146" s="40"/>
      <c r="H146" s="40"/>
    </row>
    <row r="147" spans="2:8" x14ac:dyDescent="0.3">
      <c r="B147" s="40"/>
      <c r="E147" s="40"/>
      <c r="F147" s="40"/>
      <c r="G147" s="40"/>
      <c r="H147" s="40"/>
    </row>
    <row r="148" spans="2:8" x14ac:dyDescent="0.3">
      <c r="B148" s="40"/>
      <c r="E148" s="40"/>
      <c r="F148" s="40"/>
      <c r="G148" s="40"/>
      <c r="H148" s="40"/>
    </row>
    <row r="149" spans="2:8" x14ac:dyDescent="0.3">
      <c r="B149" s="40"/>
      <c r="E149" s="40"/>
      <c r="F149" s="40"/>
      <c r="G149" s="40"/>
      <c r="H149" s="40"/>
    </row>
    <row r="150" spans="2:8" x14ac:dyDescent="0.3">
      <c r="B150" s="40"/>
      <c r="E150" s="40"/>
      <c r="F150" s="40"/>
      <c r="G150" s="40"/>
      <c r="H150" s="40"/>
    </row>
    <row r="151" spans="2:8" x14ac:dyDescent="0.3">
      <c r="B151" s="40"/>
      <c r="E151" s="40"/>
      <c r="F151" s="40"/>
      <c r="G151" s="40"/>
      <c r="H151" s="40"/>
    </row>
    <row r="152" spans="2:8" x14ac:dyDescent="0.3">
      <c r="B152" s="40"/>
      <c r="E152" s="40"/>
      <c r="F152" s="40"/>
      <c r="G152" s="40"/>
      <c r="H152" s="40"/>
    </row>
    <row r="153" spans="2:8" x14ac:dyDescent="0.3">
      <c r="B153" s="40"/>
      <c r="E153" s="40"/>
      <c r="F153" s="40"/>
      <c r="G153" s="40"/>
      <c r="H153" s="40"/>
    </row>
    <row r="154" spans="2:8" x14ac:dyDescent="0.3">
      <c r="B154" s="40"/>
      <c r="E154" s="40"/>
      <c r="F154" s="40"/>
      <c r="G154" s="40"/>
      <c r="H154" s="40"/>
    </row>
    <row r="155" spans="2:8" x14ac:dyDescent="0.3">
      <c r="B155" s="40"/>
      <c r="E155" s="40"/>
      <c r="F155" s="40"/>
      <c r="G155" s="40"/>
      <c r="H155" s="40"/>
    </row>
    <row r="156" spans="2:8" x14ac:dyDescent="0.3">
      <c r="B156" s="40"/>
      <c r="E156" s="40"/>
      <c r="F156" s="40"/>
      <c r="G156" s="40"/>
      <c r="H156" s="40"/>
    </row>
    <row r="157" spans="2:8" x14ac:dyDescent="0.3">
      <c r="B157" s="40"/>
      <c r="E157" s="40"/>
      <c r="F157" s="40"/>
      <c r="G157" s="40"/>
      <c r="H157" s="40"/>
    </row>
    <row r="158" spans="2:8" x14ac:dyDescent="0.3">
      <c r="B158" s="40"/>
      <c r="E158" s="40"/>
      <c r="F158" s="40"/>
      <c r="G158" s="40"/>
      <c r="H158" s="40"/>
    </row>
    <row r="159" spans="2:8" x14ac:dyDescent="0.3">
      <c r="B159" s="40"/>
      <c r="E159" s="40"/>
      <c r="F159" s="40"/>
      <c r="G159" s="40"/>
      <c r="H159" s="40"/>
    </row>
    <row r="160" spans="2:8" x14ac:dyDescent="0.3">
      <c r="B160" s="40"/>
      <c r="E160" s="40"/>
      <c r="F160" s="40"/>
      <c r="G160" s="40"/>
      <c r="H160" s="40"/>
    </row>
    <row r="161" spans="2:8" x14ac:dyDescent="0.3">
      <c r="B161" s="40"/>
      <c r="E161" s="40"/>
      <c r="F161" s="40"/>
      <c r="G161" s="40"/>
      <c r="H161" s="40"/>
    </row>
    <row r="162" spans="2:8" x14ac:dyDescent="0.3">
      <c r="B162" s="40"/>
      <c r="E162" s="40"/>
      <c r="F162" s="40"/>
      <c r="G162" s="40"/>
      <c r="H162" s="40"/>
    </row>
    <row r="163" spans="2:8" x14ac:dyDescent="0.3">
      <c r="B163" s="40"/>
      <c r="E163" s="40"/>
      <c r="F163" s="40"/>
      <c r="G163" s="40"/>
      <c r="H163" s="40"/>
    </row>
    <row r="164" spans="2:8" x14ac:dyDescent="0.3">
      <c r="B164" s="40"/>
      <c r="E164" s="40"/>
      <c r="F164" s="40"/>
      <c r="G164" s="40"/>
      <c r="H164" s="40"/>
    </row>
    <row r="165" spans="2:8" x14ac:dyDescent="0.3">
      <c r="B165" s="40"/>
      <c r="E165" s="40"/>
      <c r="F165" s="40"/>
      <c r="G165" s="40"/>
      <c r="H165" s="40"/>
    </row>
    <row r="166" spans="2:8" x14ac:dyDescent="0.3">
      <c r="B166" s="40"/>
      <c r="E166" s="40"/>
      <c r="F166" s="40"/>
      <c r="G166" s="40"/>
      <c r="H166" s="40"/>
    </row>
    <row r="167" spans="2:8" x14ac:dyDescent="0.3">
      <c r="B167" s="40"/>
      <c r="E167" s="40"/>
      <c r="F167" s="40"/>
      <c r="G167" s="40"/>
      <c r="H167" s="40"/>
    </row>
    <row r="168" spans="2:8" x14ac:dyDescent="0.3">
      <c r="B168" s="40"/>
      <c r="E168" s="40"/>
      <c r="F168" s="40"/>
      <c r="G168" s="40"/>
      <c r="H168" s="40"/>
    </row>
    <row r="169" spans="2:8" x14ac:dyDescent="0.3">
      <c r="B169" s="40"/>
      <c r="E169" s="40"/>
      <c r="F169" s="40"/>
      <c r="G169" s="40"/>
      <c r="H169" s="40"/>
    </row>
    <row r="170" spans="2:8" x14ac:dyDescent="0.3">
      <c r="B170" s="40"/>
      <c r="E170" s="40"/>
      <c r="F170" s="40"/>
      <c r="G170" s="40"/>
      <c r="H170" s="40"/>
    </row>
    <row r="171" spans="2:8" x14ac:dyDescent="0.3">
      <c r="B171" s="40"/>
      <c r="E171" s="40"/>
      <c r="F171" s="40"/>
      <c r="G171" s="40"/>
      <c r="H171" s="40"/>
    </row>
    <row r="172" spans="2:8" x14ac:dyDescent="0.3">
      <c r="B172" s="40"/>
      <c r="E172" s="40"/>
      <c r="F172" s="40"/>
      <c r="G172" s="40"/>
      <c r="H172" s="40"/>
    </row>
    <row r="173" spans="2:8" x14ac:dyDescent="0.3">
      <c r="B173" s="40"/>
      <c r="E173" s="40"/>
      <c r="F173" s="40"/>
      <c r="G173" s="40"/>
      <c r="H173" s="40"/>
    </row>
    <row r="174" spans="2:8" x14ac:dyDescent="0.3">
      <c r="B174" s="40"/>
      <c r="E174" s="40"/>
      <c r="F174" s="40"/>
      <c r="G174" s="40"/>
      <c r="H174" s="40"/>
    </row>
    <row r="175" spans="2:8" x14ac:dyDescent="0.3">
      <c r="B175" s="40"/>
      <c r="E175" s="40"/>
      <c r="F175" s="40"/>
      <c r="G175" s="40"/>
      <c r="H175" s="40"/>
    </row>
    <row r="176" spans="2:8" x14ac:dyDescent="0.3">
      <c r="B176" s="40"/>
      <c r="E176" s="40"/>
      <c r="F176" s="40"/>
      <c r="G176" s="40"/>
      <c r="H176" s="40"/>
    </row>
    <row r="177" spans="2:8" x14ac:dyDescent="0.3">
      <c r="B177" s="40"/>
      <c r="E177" s="40"/>
      <c r="F177" s="40"/>
      <c r="G177" s="40"/>
      <c r="H177" s="40"/>
    </row>
    <row r="178" spans="2:8" x14ac:dyDescent="0.3">
      <c r="B178" s="40"/>
      <c r="E178" s="40"/>
      <c r="F178" s="40"/>
      <c r="G178" s="40"/>
      <c r="H178" s="40"/>
    </row>
    <row r="179" spans="2:8" x14ac:dyDescent="0.3">
      <c r="B179" s="40"/>
      <c r="E179" s="40"/>
      <c r="F179" s="40"/>
      <c r="G179" s="40"/>
      <c r="H179" s="40"/>
    </row>
    <row r="180" spans="2:8" x14ac:dyDescent="0.3">
      <c r="B180" s="40"/>
      <c r="E180" s="40"/>
      <c r="F180" s="40"/>
      <c r="G180" s="40"/>
      <c r="H180" s="40"/>
    </row>
    <row r="181" spans="2:8" x14ac:dyDescent="0.3">
      <c r="B181" s="40"/>
      <c r="E181" s="40"/>
      <c r="F181" s="40"/>
      <c r="G181" s="40"/>
      <c r="H181" s="40"/>
    </row>
    <row r="182" spans="2:8" x14ac:dyDescent="0.3">
      <c r="B182" s="40"/>
      <c r="E182" s="40"/>
      <c r="F182" s="40"/>
      <c r="G182" s="40"/>
      <c r="H182" s="40"/>
    </row>
    <row r="183" spans="2:8" x14ac:dyDescent="0.3">
      <c r="B183" s="40"/>
      <c r="E183" s="40"/>
      <c r="F183" s="40"/>
      <c r="G183" s="40"/>
      <c r="H183" s="40"/>
    </row>
    <row r="184" spans="2:8" x14ac:dyDescent="0.3">
      <c r="B184" s="40"/>
      <c r="E184" s="40"/>
      <c r="F184" s="40"/>
      <c r="G184" s="40"/>
      <c r="H184" s="40"/>
    </row>
    <row r="185" spans="2:8" x14ac:dyDescent="0.3">
      <c r="B185" s="40"/>
      <c r="E185" s="40"/>
      <c r="F185" s="40"/>
      <c r="G185" s="40"/>
      <c r="H185" s="40"/>
    </row>
    <row r="186" spans="2:8" x14ac:dyDescent="0.3">
      <c r="B186" s="40"/>
      <c r="E186" s="40"/>
      <c r="F186" s="40"/>
      <c r="G186" s="40"/>
      <c r="H186" s="40"/>
    </row>
    <row r="187" spans="2:8" x14ac:dyDescent="0.3">
      <c r="B187" s="40"/>
      <c r="E187" s="40"/>
      <c r="F187" s="40"/>
      <c r="G187" s="40"/>
      <c r="H187" s="40"/>
    </row>
    <row r="188" spans="2:8" x14ac:dyDescent="0.3">
      <c r="B188" s="40"/>
      <c r="E188" s="40"/>
      <c r="F188" s="40"/>
      <c r="G188" s="40"/>
      <c r="H188" s="40"/>
    </row>
    <row r="189" spans="2:8" x14ac:dyDescent="0.3">
      <c r="B189" s="40"/>
      <c r="E189" s="40"/>
      <c r="F189" s="40"/>
      <c r="G189" s="40"/>
      <c r="H189" s="40"/>
    </row>
    <row r="190" spans="2:8" x14ac:dyDescent="0.3">
      <c r="B190" s="40"/>
      <c r="E190" s="40"/>
      <c r="F190" s="40"/>
      <c r="G190" s="40"/>
      <c r="H190" s="40"/>
    </row>
    <row r="191" spans="2:8" x14ac:dyDescent="0.3">
      <c r="B191" s="40"/>
      <c r="E191" s="40"/>
      <c r="F191" s="40"/>
      <c r="G191" s="40"/>
      <c r="H191" s="40"/>
    </row>
    <row r="192" spans="2:8" x14ac:dyDescent="0.3">
      <c r="B192" s="40"/>
      <c r="E192" s="40"/>
      <c r="F192" s="40"/>
      <c r="G192" s="40"/>
      <c r="H192" s="40"/>
    </row>
    <row r="193" spans="2:8" x14ac:dyDescent="0.3">
      <c r="B193" s="40"/>
      <c r="E193" s="40"/>
      <c r="F193" s="40"/>
      <c r="G193" s="40"/>
      <c r="H193" s="40"/>
    </row>
    <row r="194" spans="2:8" x14ac:dyDescent="0.3">
      <c r="B194" s="40"/>
      <c r="E194" s="40"/>
      <c r="F194" s="40"/>
      <c r="G194" s="40"/>
      <c r="H194" s="40"/>
    </row>
    <row r="195" spans="2:8" x14ac:dyDescent="0.3">
      <c r="B195" s="40"/>
      <c r="E195" s="40"/>
      <c r="F195" s="40"/>
      <c r="G195" s="40"/>
      <c r="H195" s="40"/>
    </row>
    <row r="196" spans="2:8" x14ac:dyDescent="0.3">
      <c r="B196" s="40"/>
      <c r="E196" s="40"/>
      <c r="F196" s="40"/>
      <c r="G196" s="40"/>
      <c r="H196" s="40"/>
    </row>
    <row r="197" spans="2:8" x14ac:dyDescent="0.3">
      <c r="B197" s="40"/>
      <c r="E197" s="40"/>
      <c r="F197" s="40"/>
      <c r="G197" s="40"/>
      <c r="H197" s="40"/>
    </row>
    <row r="198" spans="2:8" x14ac:dyDescent="0.3">
      <c r="B198" s="40"/>
      <c r="E198" s="40"/>
      <c r="F198" s="40"/>
      <c r="G198" s="40"/>
      <c r="H198" s="40"/>
    </row>
    <row r="199" spans="2:8" x14ac:dyDescent="0.3">
      <c r="B199" s="40"/>
      <c r="E199" s="40"/>
      <c r="F199" s="40"/>
      <c r="G199" s="40"/>
      <c r="H199" s="40"/>
    </row>
    <row r="200" spans="2:8" x14ac:dyDescent="0.3">
      <c r="B200" s="40"/>
      <c r="E200" s="40"/>
      <c r="F200" s="40"/>
      <c r="G200" s="40"/>
      <c r="H200" s="40"/>
    </row>
    <row r="201" spans="2:8" x14ac:dyDescent="0.3">
      <c r="B201" s="40"/>
      <c r="E201" s="40"/>
      <c r="F201" s="40"/>
      <c r="G201" s="40"/>
      <c r="H201" s="40"/>
    </row>
    <row r="202" spans="2:8" x14ac:dyDescent="0.3">
      <c r="B202" s="40"/>
      <c r="E202" s="40"/>
      <c r="F202" s="40"/>
      <c r="G202" s="40"/>
      <c r="H202" s="40"/>
    </row>
    <row r="203" spans="2:8" x14ac:dyDescent="0.3">
      <c r="B203" s="40"/>
      <c r="E203" s="40"/>
      <c r="F203" s="40"/>
      <c r="G203" s="40"/>
      <c r="H203" s="40"/>
    </row>
    <row r="204" spans="2:8" x14ac:dyDescent="0.3">
      <c r="B204" s="40"/>
      <c r="E204" s="40"/>
      <c r="F204" s="40"/>
      <c r="G204" s="40"/>
      <c r="H204" s="40"/>
    </row>
    <row r="205" spans="2:8" x14ac:dyDescent="0.3">
      <c r="B205" s="40"/>
      <c r="E205" s="40"/>
      <c r="F205" s="40"/>
      <c r="G205" s="40"/>
      <c r="H205" s="40"/>
    </row>
    <row r="206" spans="2:8" x14ac:dyDescent="0.3">
      <c r="B206" s="40"/>
      <c r="E206" s="40"/>
      <c r="F206" s="40"/>
      <c r="G206" s="40"/>
      <c r="H206" s="40"/>
    </row>
    <row r="207" spans="2:8" x14ac:dyDescent="0.3">
      <c r="B207" s="40"/>
      <c r="E207" s="40"/>
      <c r="F207" s="40"/>
      <c r="G207" s="40"/>
      <c r="H207" s="40"/>
    </row>
    <row r="208" spans="2:8" x14ac:dyDescent="0.3">
      <c r="B208" s="40"/>
      <c r="E208" s="40"/>
      <c r="F208" s="40"/>
      <c r="G208" s="40"/>
      <c r="H208" s="40"/>
    </row>
    <row r="209" spans="2:8" x14ac:dyDescent="0.3">
      <c r="B209" s="40"/>
      <c r="E209" s="40"/>
      <c r="F209" s="40"/>
      <c r="G209" s="40"/>
      <c r="H209" s="40"/>
    </row>
    <row r="210" spans="2:8" x14ac:dyDescent="0.3">
      <c r="B210" s="40"/>
      <c r="E210" s="40"/>
      <c r="F210" s="40"/>
      <c r="G210" s="40"/>
      <c r="H210" s="40"/>
    </row>
    <row r="211" spans="2:8" x14ac:dyDescent="0.3">
      <c r="B211" s="40"/>
      <c r="E211" s="40"/>
      <c r="F211" s="40"/>
      <c r="G211" s="40"/>
      <c r="H211" s="40"/>
    </row>
    <row r="212" spans="2:8" x14ac:dyDescent="0.3">
      <c r="B212" s="40"/>
      <c r="E212" s="40"/>
      <c r="F212" s="40"/>
      <c r="G212" s="40"/>
      <c r="H212" s="40"/>
    </row>
    <row r="213" spans="2:8" x14ac:dyDescent="0.3">
      <c r="B213" s="40"/>
      <c r="E213" s="40"/>
      <c r="F213" s="40"/>
      <c r="G213" s="40"/>
      <c r="H213" s="40"/>
    </row>
    <row r="214" spans="2:8" x14ac:dyDescent="0.3">
      <c r="B214" s="40"/>
      <c r="E214" s="40"/>
      <c r="F214" s="40"/>
      <c r="G214" s="40"/>
      <c r="H214" s="40"/>
    </row>
    <row r="215" spans="2:8" x14ac:dyDescent="0.3">
      <c r="B215" s="40"/>
      <c r="E215" s="40"/>
      <c r="F215" s="40"/>
      <c r="G215" s="40"/>
      <c r="H215" s="40"/>
    </row>
    <row r="216" spans="2:8" x14ac:dyDescent="0.3">
      <c r="B216" s="40"/>
      <c r="E216" s="40"/>
      <c r="F216" s="40"/>
      <c r="G216" s="40"/>
      <c r="H216" s="40"/>
    </row>
    <row r="217" spans="2:8" x14ac:dyDescent="0.3">
      <c r="B217" s="40"/>
      <c r="E217" s="40"/>
      <c r="F217" s="40"/>
      <c r="G217" s="40"/>
      <c r="H217" s="40"/>
    </row>
    <row r="218" spans="2:8" x14ac:dyDescent="0.3">
      <c r="B218" s="40"/>
      <c r="E218" s="40"/>
      <c r="F218" s="40"/>
      <c r="G218" s="40"/>
      <c r="H218" s="40"/>
    </row>
    <row r="219" spans="2:8" x14ac:dyDescent="0.3">
      <c r="B219" s="40"/>
      <c r="E219" s="40"/>
      <c r="F219" s="40"/>
      <c r="G219" s="40"/>
      <c r="H219" s="40"/>
    </row>
    <row r="220" spans="2:8" x14ac:dyDescent="0.3">
      <c r="B220" s="40"/>
      <c r="E220" s="40"/>
      <c r="F220" s="40"/>
      <c r="G220" s="40"/>
      <c r="H220" s="40"/>
    </row>
    <row r="221" spans="2:8" x14ac:dyDescent="0.3">
      <c r="B221" s="40"/>
      <c r="E221" s="40"/>
      <c r="F221" s="40"/>
      <c r="G221" s="40"/>
      <c r="H221" s="40"/>
    </row>
    <row r="222" spans="2:8" x14ac:dyDescent="0.3">
      <c r="B222" s="40"/>
      <c r="E222" s="40"/>
      <c r="F222" s="40"/>
      <c r="G222" s="40"/>
      <c r="H222" s="40"/>
    </row>
    <row r="223" spans="2:8" x14ac:dyDescent="0.3">
      <c r="B223" s="40"/>
      <c r="E223" s="40"/>
      <c r="F223" s="40"/>
      <c r="G223" s="40"/>
      <c r="H223" s="40"/>
    </row>
    <row r="224" spans="2:8" x14ac:dyDescent="0.3">
      <c r="B224" s="40"/>
      <c r="E224" s="40"/>
      <c r="F224" s="40"/>
      <c r="G224" s="40"/>
      <c r="H224" s="40"/>
    </row>
    <row r="225" spans="2:8" x14ac:dyDescent="0.3">
      <c r="B225" s="40"/>
      <c r="E225" s="40"/>
      <c r="F225" s="40"/>
      <c r="G225" s="40"/>
      <c r="H225" s="40"/>
    </row>
    <row r="226" spans="2:8" x14ac:dyDescent="0.3">
      <c r="B226" s="40"/>
      <c r="E226" s="40"/>
      <c r="F226" s="40"/>
      <c r="G226" s="40"/>
      <c r="H226" s="40"/>
    </row>
    <row r="227" spans="2:8" x14ac:dyDescent="0.3">
      <c r="B227" s="40"/>
      <c r="E227" s="40"/>
      <c r="F227" s="40"/>
      <c r="G227" s="40"/>
      <c r="H227" s="40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(s,Q)</vt:lpstr>
      <vt:lpstr>(s,S)</vt:lpstr>
      <vt:lpstr>(R,S)</vt:lpstr>
      <vt:lpstr>(R,s,S)</vt:lpstr>
      <vt:lpstr>All_policies</vt:lpstr>
      <vt:lpstr>fixed shortage cost</vt:lpstr>
      <vt:lpstr>unit shortage cost</vt:lpstr>
      <vt:lpstr>(s,Q) (with Forecast)</vt:lpstr>
    </vt:vector>
  </TitlesOfParts>
  <Company>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Yossiri A</cp:lastModifiedBy>
  <dcterms:created xsi:type="dcterms:W3CDTF">2001-01-21T17:53:02Z</dcterms:created>
  <dcterms:modified xsi:type="dcterms:W3CDTF">2024-09-19T04:43:31Z</dcterms:modified>
</cp:coreProperties>
</file>