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atax\Google Drive\Courses\SCM MSc\Winter 2016\Class Presentation\Session 3\Tools &amp; Excercises\"/>
    </mc:Choice>
  </mc:AlternateContent>
  <bookViews>
    <workbookView xWindow="0" yWindow="0" windowWidth="22500" windowHeight="10260"/>
  </bookViews>
  <sheets>
    <sheet name="MPS_with_formula" sheetId="5" r:id="rId1"/>
    <sheet name="MRP_with_formula" sheetId="4" r:id="rId2"/>
    <sheet name="Component_List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5" l="1"/>
  <c r="N18" i="5"/>
  <c r="O14" i="5"/>
  <c r="N14" i="5"/>
  <c r="M14" i="5"/>
  <c r="L14" i="5"/>
  <c r="K14" i="5"/>
  <c r="J14" i="5"/>
  <c r="I14" i="5"/>
  <c r="H14" i="5"/>
  <c r="G14" i="5"/>
  <c r="F14" i="5"/>
  <c r="E14" i="5"/>
  <c r="D14" i="5"/>
  <c r="C15" i="5" l="1"/>
  <c r="A6" i="4" l="1"/>
  <c r="B6" i="3" l="1"/>
  <c r="O6" i="4"/>
  <c r="O32" i="4" s="1"/>
  <c r="G10" i="5"/>
  <c r="H10" i="5"/>
  <c r="I10" i="5"/>
  <c r="J10" i="5"/>
  <c r="K10" i="5"/>
  <c r="L10" i="5"/>
  <c r="M10" i="5"/>
  <c r="N10" i="5"/>
  <c r="O10" i="5"/>
  <c r="F10" i="5"/>
  <c r="E10" i="5"/>
  <c r="D10" i="5"/>
  <c r="D17" i="5" s="1"/>
  <c r="D15" i="5" s="1"/>
  <c r="B2" i="3"/>
  <c r="C9" i="4"/>
  <c r="B4" i="3"/>
  <c r="O63" i="4"/>
  <c r="N63" i="4"/>
  <c r="M63" i="4"/>
  <c r="L63" i="4"/>
  <c r="K63" i="4"/>
  <c r="J63" i="4"/>
  <c r="I63" i="4"/>
  <c r="H63" i="4"/>
  <c r="G63" i="4"/>
  <c r="F63" i="4"/>
  <c r="E63" i="4"/>
  <c r="D63" i="4"/>
  <c r="O47" i="4"/>
  <c r="N47" i="4"/>
  <c r="M47" i="4"/>
  <c r="L47" i="4"/>
  <c r="K47" i="4"/>
  <c r="J47" i="4"/>
  <c r="I47" i="4"/>
  <c r="H47" i="4"/>
  <c r="G47" i="4"/>
  <c r="F47" i="4"/>
  <c r="E47" i="4"/>
  <c r="D47" i="4"/>
  <c r="O31" i="4"/>
  <c r="N31" i="4"/>
  <c r="M31" i="4"/>
  <c r="L31" i="4"/>
  <c r="K31" i="4"/>
  <c r="J31" i="4"/>
  <c r="I31" i="4"/>
  <c r="H31" i="4"/>
  <c r="G31" i="4"/>
  <c r="F31" i="4"/>
  <c r="E31" i="4"/>
  <c r="D31" i="4"/>
  <c r="O15" i="4"/>
  <c r="N15" i="4"/>
  <c r="M15" i="4"/>
  <c r="L15" i="4"/>
  <c r="K15" i="4"/>
  <c r="J15" i="4"/>
  <c r="I15" i="4"/>
  <c r="H15" i="4"/>
  <c r="G15" i="4"/>
  <c r="F15" i="4"/>
  <c r="E15" i="4"/>
  <c r="D15" i="4"/>
  <c r="O69" i="4"/>
  <c r="N69" i="4"/>
  <c r="O53" i="4"/>
  <c r="N53" i="4"/>
  <c r="O37" i="4"/>
  <c r="O21" i="4"/>
  <c r="C34" i="4"/>
  <c r="C50" i="4"/>
  <c r="C66" i="4"/>
  <c r="C18" i="4"/>
  <c r="O16" i="4" l="1"/>
  <c r="O48" i="4"/>
  <c r="O64" i="4"/>
  <c r="E17" i="5"/>
  <c r="E15" i="5" s="1"/>
  <c r="B5" i="3"/>
  <c r="B3" i="3"/>
  <c r="A69" i="4"/>
  <c r="A53" i="4"/>
  <c r="A37" i="4"/>
  <c r="A21" i="4"/>
  <c r="F17" i="5" l="1"/>
  <c r="D18" i="5" s="1"/>
  <c r="C19" i="5"/>
  <c r="B19" i="5"/>
  <c r="F15" i="5" l="1"/>
  <c r="G17" i="5" l="1"/>
  <c r="E18" i="5" l="1"/>
  <c r="E6" i="4" s="1"/>
  <c r="G15" i="5"/>
  <c r="E16" i="4" l="1"/>
  <c r="E32" i="4"/>
  <c r="H17" i="5"/>
  <c r="F18" i="5" l="1"/>
  <c r="F6" i="4" s="1"/>
  <c r="H15" i="5"/>
  <c r="F16" i="4" l="1"/>
  <c r="F32" i="4"/>
  <c r="I17" i="5"/>
  <c r="N6" i="4"/>
  <c r="N16" i="4" l="1"/>
  <c r="N32" i="4"/>
  <c r="G18" i="5"/>
  <c r="G6" i="4" s="1"/>
  <c r="I15" i="5"/>
  <c r="G16" i="4" l="1"/>
  <c r="G32" i="4"/>
  <c r="J17" i="5"/>
  <c r="D6" i="4"/>
  <c r="D16" i="4" l="1"/>
  <c r="D19" i="4" s="1"/>
  <c r="D20" i="4" s="1"/>
  <c r="C22" i="4" s="1"/>
  <c r="D32" i="4"/>
  <c r="H18" i="5"/>
  <c r="H6" i="4" s="1"/>
  <c r="J15" i="5"/>
  <c r="H16" i="4" l="1"/>
  <c r="H32" i="4"/>
  <c r="K17" i="5"/>
  <c r="D18" i="4"/>
  <c r="E19" i="4" s="1"/>
  <c r="E20" i="4" s="1"/>
  <c r="D21" i="4" s="1"/>
  <c r="B22" i="4"/>
  <c r="I18" i="5" l="1"/>
  <c r="I6" i="4" s="1"/>
  <c r="D48" i="4"/>
  <c r="D51" i="4" s="1"/>
  <c r="D52" i="4" s="1"/>
  <c r="D50" i="4" s="1"/>
  <c r="K15" i="5"/>
  <c r="L17" i="5" s="1"/>
  <c r="L15" i="5" s="1"/>
  <c r="E18" i="4"/>
  <c r="F19" i="4" s="1"/>
  <c r="F20" i="4" s="1"/>
  <c r="F18" i="4" s="1"/>
  <c r="G19" i="4" s="1"/>
  <c r="G20" i="4" s="1"/>
  <c r="F21" i="4" s="1"/>
  <c r="I16" i="4" l="1"/>
  <c r="I32" i="4"/>
  <c r="F48" i="4"/>
  <c r="M17" i="5"/>
  <c r="M15" i="5" s="1"/>
  <c r="L16" i="5"/>
  <c r="J18" i="5"/>
  <c r="J6" i="4" s="1"/>
  <c r="G18" i="4"/>
  <c r="H19" i="4" s="1"/>
  <c r="H20" i="4" s="1"/>
  <c r="E21" i="4" s="1"/>
  <c r="J16" i="4" l="1"/>
  <c r="J32" i="4"/>
  <c r="E48" i="4"/>
  <c r="E51" i="4" s="1"/>
  <c r="E52" i="4" s="1"/>
  <c r="N17" i="5"/>
  <c r="N15" i="5" s="1"/>
  <c r="K18" i="5"/>
  <c r="K6" i="4" s="1"/>
  <c r="M16" i="5"/>
  <c r="H18" i="4"/>
  <c r="I19" i="4" s="1"/>
  <c r="I20" i="4" s="1"/>
  <c r="H21" i="4" s="1"/>
  <c r="K16" i="4" l="1"/>
  <c r="K32" i="4"/>
  <c r="H48" i="4"/>
  <c r="B54" i="4"/>
  <c r="C54" i="4"/>
  <c r="E50" i="4"/>
  <c r="F51" i="4" s="1"/>
  <c r="F52" i="4" s="1"/>
  <c r="D53" i="4" s="1"/>
  <c r="O17" i="5"/>
  <c r="L18" i="5"/>
  <c r="L6" i="4" s="1"/>
  <c r="N16" i="5"/>
  <c r="I18" i="4"/>
  <c r="J19" i="4" s="1"/>
  <c r="J20" i="4" s="1"/>
  <c r="J18" i="4" s="1"/>
  <c r="G21" i="4"/>
  <c r="N37" i="4"/>
  <c r="K19" i="4" l="1"/>
  <c r="K20" i="4" s="1"/>
  <c r="K18" i="4" s="1"/>
  <c r="L16" i="4"/>
  <c r="L32" i="4"/>
  <c r="D16" i="5"/>
  <c r="G16" i="5"/>
  <c r="E16" i="5"/>
  <c r="F50" i="4"/>
  <c r="G48" i="4"/>
  <c r="O15" i="5"/>
  <c r="J16" i="5"/>
  <c r="I16" i="5"/>
  <c r="M18" i="5"/>
  <c r="M6" i="4" s="1"/>
  <c r="O16" i="5"/>
  <c r="K16" i="5"/>
  <c r="F16" i="5"/>
  <c r="H16" i="5"/>
  <c r="I21" i="4"/>
  <c r="L19" i="4" l="1"/>
  <c r="L20" i="4" s="1"/>
  <c r="K21" i="4" s="1"/>
  <c r="K48" i="4" s="1"/>
  <c r="M16" i="4"/>
  <c r="M32" i="4"/>
  <c r="G51" i="4"/>
  <c r="G52" i="4" s="1"/>
  <c r="E53" i="4" s="1"/>
  <c r="I48" i="4"/>
  <c r="J21" i="4"/>
  <c r="L18" i="4" l="1"/>
  <c r="M19" i="4" s="1"/>
  <c r="M20" i="4" s="1"/>
  <c r="M18" i="4" s="1"/>
  <c r="N19" i="4" s="1"/>
  <c r="N20" i="4" s="1"/>
  <c r="M21" i="4" s="1"/>
  <c r="G50" i="4"/>
  <c r="H51" i="4" s="1"/>
  <c r="H52" i="4" s="1"/>
  <c r="F53" i="4" s="1"/>
  <c r="J48" i="4"/>
  <c r="L21" i="4" l="1"/>
  <c r="L48" i="4" s="1"/>
  <c r="H50" i="4"/>
  <c r="I51" i="4" s="1"/>
  <c r="I52" i="4" s="1"/>
  <c r="G53" i="4" s="1"/>
  <c r="M48" i="4"/>
  <c r="N18" i="4"/>
  <c r="I50" i="4" l="1"/>
  <c r="J51" i="4" s="1"/>
  <c r="J52" i="4" s="1"/>
  <c r="H53" i="4" s="1"/>
  <c r="O19" i="4"/>
  <c r="O20" i="4" s="1"/>
  <c r="N21" i="4" s="1"/>
  <c r="N48" i="4" l="1"/>
  <c r="N64" i="4"/>
  <c r="O18" i="4"/>
  <c r="J50" i="4"/>
  <c r="K51" i="4" l="1"/>
  <c r="K52" i="4" s="1"/>
  <c r="I53" i="4" s="1"/>
  <c r="K50" i="4" l="1"/>
  <c r="L51" i="4" s="1"/>
  <c r="L52" i="4" s="1"/>
  <c r="J53" i="4" s="1"/>
  <c r="L50" i="4" l="1"/>
  <c r="M51" i="4" s="1"/>
  <c r="M52" i="4" s="1"/>
  <c r="K53" i="4" s="1"/>
  <c r="M50" i="4" l="1"/>
  <c r="N51" i="4" s="1"/>
  <c r="N52" i="4" s="1"/>
  <c r="L53" i="4" s="1"/>
  <c r="N50" i="4" l="1"/>
  <c r="O51" i="4" l="1"/>
  <c r="O52" i="4" s="1"/>
  <c r="M53" i="4" s="1"/>
  <c r="O50" i="4" l="1"/>
  <c r="D35" i="4" l="1"/>
  <c r="D36" i="4" s="1"/>
  <c r="D34" i="4" l="1"/>
  <c r="E35" i="4" s="1"/>
  <c r="E36" i="4" s="1"/>
  <c r="E34" i="4" s="1"/>
  <c r="F35" i="4" l="1"/>
  <c r="F36" i="4" s="1"/>
  <c r="F34" i="4" s="1"/>
  <c r="B38" i="4" l="1"/>
  <c r="C38" i="4"/>
  <c r="G35" i="4"/>
  <c r="G36" i="4" s="1"/>
  <c r="D37" i="4" s="1"/>
  <c r="G34" i="4" l="1"/>
  <c r="H35" i="4" l="1"/>
  <c r="H36" i="4" s="1"/>
  <c r="E37" i="4" s="1"/>
  <c r="H34" i="4" l="1"/>
  <c r="I35" i="4" l="1"/>
  <c r="I36" i="4" s="1"/>
  <c r="F37" i="4" s="1"/>
  <c r="I34" i="4" l="1"/>
  <c r="J35" i="4" l="1"/>
  <c r="J36" i="4" s="1"/>
  <c r="G37" i="4" s="1"/>
  <c r="J34" i="4" l="1"/>
  <c r="K35" i="4" l="1"/>
  <c r="K36" i="4" s="1"/>
  <c r="H37" i="4" s="1"/>
  <c r="K34" i="4" l="1"/>
  <c r="L35" i="4" l="1"/>
  <c r="L36" i="4" s="1"/>
  <c r="I37" i="4" s="1"/>
  <c r="L34" i="4" l="1"/>
  <c r="M35" i="4" l="1"/>
  <c r="M36" i="4" s="1"/>
  <c r="J37" i="4" s="1"/>
  <c r="M34" i="4" l="1"/>
  <c r="N35" i="4" l="1"/>
  <c r="N36" i="4" s="1"/>
  <c r="K37" i="4" s="1"/>
  <c r="N34" i="4" l="1"/>
  <c r="O35" i="4" l="1"/>
  <c r="O36" i="4" s="1"/>
  <c r="L37" i="4" l="1"/>
  <c r="M37" i="4"/>
  <c r="O34" i="4"/>
  <c r="E64" i="4" l="1"/>
  <c r="G64" i="4"/>
  <c r="I64" i="4"/>
  <c r="K64" i="4"/>
  <c r="M64" i="4"/>
  <c r="L64" i="4"/>
  <c r="J64" i="4"/>
  <c r="H64" i="4"/>
  <c r="F64" i="4"/>
  <c r="D64" i="4"/>
  <c r="D67" i="4" s="1"/>
  <c r="D68" i="4" s="1"/>
  <c r="D66" i="4" l="1"/>
  <c r="E67" i="4" l="1"/>
  <c r="E68" i="4" s="1"/>
  <c r="B70" i="4" l="1"/>
  <c r="C70" i="4"/>
  <c r="E66" i="4"/>
  <c r="F67" i="4" l="1"/>
  <c r="F68" i="4" s="1"/>
  <c r="D69" i="4" s="1"/>
  <c r="F66" i="4" l="1"/>
  <c r="G67" i="4" l="1"/>
  <c r="G68" i="4" s="1"/>
  <c r="E69" i="4" s="1"/>
  <c r="G66" i="4" l="1"/>
  <c r="H67" i="4" l="1"/>
  <c r="H68" i="4" s="1"/>
  <c r="F69" i="4" s="1"/>
  <c r="H66" i="4" l="1"/>
  <c r="I67" i="4" l="1"/>
  <c r="I68" i="4" s="1"/>
  <c r="G69" i="4" s="1"/>
  <c r="I66" i="4" l="1"/>
  <c r="J67" i="4" l="1"/>
  <c r="J68" i="4" s="1"/>
  <c r="H69" i="4" s="1"/>
  <c r="J66" i="4" l="1"/>
  <c r="K67" i="4" l="1"/>
  <c r="K68" i="4" s="1"/>
  <c r="I69" i="4" s="1"/>
  <c r="K66" i="4" l="1"/>
  <c r="L67" i="4" l="1"/>
  <c r="L68" i="4" s="1"/>
  <c r="J69" i="4" s="1"/>
  <c r="L66" i="4" l="1"/>
  <c r="M67" i="4" l="1"/>
  <c r="M68" i="4" s="1"/>
  <c r="K69" i="4" s="1"/>
  <c r="M66" i="4" l="1"/>
  <c r="N67" i="4" l="1"/>
  <c r="N68" i="4" s="1"/>
  <c r="L69" i="4" s="1"/>
  <c r="N66" i="4" l="1"/>
  <c r="O67" i="4" l="1"/>
  <c r="O68" i="4" s="1"/>
  <c r="M69" i="4" s="1"/>
  <c r="O66" i="4" l="1"/>
</calcChain>
</file>

<file path=xl/sharedStrings.xml><?xml version="1.0" encoding="utf-8"?>
<sst xmlns="http://schemas.openxmlformats.org/spreadsheetml/2006/main" count="120" uniqueCount="47">
  <si>
    <t>Period</t>
  </si>
  <si>
    <t>Gross requirements</t>
  </si>
  <si>
    <t>Scheduled receipts</t>
  </si>
  <si>
    <t>Proj. available</t>
  </si>
  <si>
    <t>Net requirements</t>
  </si>
  <si>
    <t>Planned order receipts</t>
  </si>
  <si>
    <t>Planned order releases</t>
  </si>
  <si>
    <t>Part/Component</t>
  </si>
  <si>
    <t>Parent</t>
  </si>
  <si>
    <t>Lead-time</t>
  </si>
  <si>
    <t>On-Hand</t>
  </si>
  <si>
    <t>units</t>
  </si>
  <si>
    <t>List of components</t>
  </si>
  <si>
    <t>None</t>
  </si>
  <si>
    <t>Product</t>
  </si>
  <si>
    <t>BOM Qty</t>
  </si>
  <si>
    <t>How to use this sheet</t>
  </si>
  <si>
    <t>3) For each component in Tables 2-4, select the parent from the dropdown menu</t>
  </si>
  <si>
    <t>Note:</t>
  </si>
  <si>
    <t>Safety Stock</t>
  </si>
  <si>
    <t>Available to promise (ATP)</t>
  </si>
  <si>
    <t>MPS (planned receipt)</t>
  </si>
  <si>
    <t>periods (0 to 4)</t>
  </si>
  <si>
    <t>(A) Forecast</t>
  </si>
  <si>
    <t>(B) Actual orders</t>
  </si>
  <si>
    <t>FG Planned Order Release from MPS</t>
  </si>
  <si>
    <t>Master Production Schedule (MPS)</t>
  </si>
  <si>
    <t>Batch size</t>
  </si>
  <si>
    <t>Material Requirement System (MRP)</t>
  </si>
  <si>
    <t>1) Fill the parameters on the top of each table and the scheduled receipts (yellow fields)</t>
  </si>
  <si>
    <t>- the total leadtime for the entire BOM + Customer lead time should not exceed 12</t>
  </si>
  <si>
    <t>©Yossiri Adulyasak, 2016</t>
  </si>
  <si>
    <t>Fill the values required on the top of each table, forecast and actual orders (yellow fields)</t>
  </si>
  <si>
    <t>Lens</t>
  </si>
  <si>
    <t>Legs with scews</t>
  </si>
  <si>
    <t>Eyeglass</t>
  </si>
  <si>
    <t>*choose from the drop down</t>
  </si>
  <si>
    <t>2) Use the top table as the level 3 and the other 3 tables for other components (can be any level)</t>
  </si>
  <si>
    <t>Front Frame</t>
  </si>
  <si>
    <t>Full Frame</t>
  </si>
  <si>
    <t>Demand time fence (DTF)</t>
  </si>
  <si>
    <t>*cannot change, only level 0 (FG) is allowed as the parent here</t>
  </si>
  <si>
    <t>FG Planned order release</t>
  </si>
  <si>
    <t>Net demand (Max of (B) &amp; (A))</t>
  </si>
  <si>
    <t>Batch-size</t>
  </si>
  <si>
    <t>Planned Order Release - MPS</t>
  </si>
  <si>
    <t>periods (should be equal or greather than the production lead-time)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</si>
</sst>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5" tint="-0.249977111117893"/>
      <name val="Calibri"/>
      <family val="2"/>
    </font>
    <font>
      <sz val="12"/>
      <color theme="9" tint="-0.249977111117893"/>
      <name val="Calibri"/>
      <family val="2"/>
      <scheme val="minor"/>
    </font>
    <font>
      <b/>
      <u/>
      <sz val="10"/>
      <color theme="5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1" fillId="2" borderId="2" xfId="0" applyFont="1" applyFill="1" applyBorder="1" applyAlignment="1">
      <alignment horizontal="center" vertical="center" wrapText="1" readingOrder="1"/>
    </xf>
    <xf numFmtId="164" fontId="2" fillId="0" borderId="2" xfId="0" applyNumberFormat="1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quotePrefix="1" applyFont="1"/>
    <xf numFmtId="0" fontId="8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164" fontId="2" fillId="4" borderId="2" xfId="0" applyNumberFormat="1" applyFont="1" applyFill="1" applyBorder="1" applyAlignment="1">
      <alignment horizontal="center" vertical="center" wrapText="1" readingOrder="1"/>
    </xf>
    <xf numFmtId="0" fontId="9" fillId="0" borderId="0" xfId="0" applyFont="1"/>
    <xf numFmtId="0" fontId="10" fillId="5" borderId="0" xfId="0" applyFont="1" applyFill="1" applyAlignment="1">
      <alignment vertical="center"/>
    </xf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11" fillId="0" borderId="0" xfId="0" applyFont="1"/>
    <xf numFmtId="0" fontId="3" fillId="0" borderId="1" xfId="0" applyFont="1" applyFill="1" applyBorder="1" applyAlignment="1">
      <alignment horizontal="left"/>
    </xf>
    <xf numFmtId="0" fontId="1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164" fontId="2" fillId="0" borderId="4" xfId="0" applyNumberFormat="1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164" fontId="1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center" vertical="center" wrapText="1" readingOrder="1"/>
    </xf>
    <xf numFmtId="0" fontId="3" fillId="0" borderId="0" xfId="0" applyFont="1" applyFill="1"/>
    <xf numFmtId="0" fontId="6" fillId="0" borderId="0" xfId="0" applyFont="1" applyBorder="1"/>
    <xf numFmtId="0" fontId="3" fillId="3" borderId="2" xfId="0" applyFont="1" applyFill="1" applyBorder="1" applyAlignment="1" applyProtection="1">
      <alignment horizontal="left"/>
      <protection locked="0"/>
    </xf>
    <xf numFmtId="0" fontId="3" fillId="3" borderId="7" xfId="0" applyFont="1" applyFill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97631</xdr:rowOff>
    </xdr:from>
    <xdr:to>
      <xdr:col>0</xdr:col>
      <xdr:colOff>276224</xdr:colOff>
      <xdr:row>15</xdr:row>
      <xdr:rowOff>111918</xdr:rowOff>
    </xdr:to>
    <xdr:cxnSp macro="">
      <xdr:nvCxnSpPr>
        <xdr:cNvPr id="3" name="Elbow Connector 2"/>
        <xdr:cNvCxnSpPr>
          <a:stCxn id="6" idx="2"/>
          <a:endCxn id="8" idx="2"/>
        </xdr:cNvCxnSpPr>
      </xdr:nvCxnSpPr>
      <xdr:spPr>
        <a:xfrm rot="10800000" flipH="1" flipV="1">
          <a:off x="266700" y="2988469"/>
          <a:ext cx="9524" cy="614362"/>
        </a:xfrm>
        <a:prstGeom prst="bentConnector3">
          <a:avLst>
            <a:gd name="adj1" fmla="val -1200126"/>
          </a:avLst>
        </a:prstGeom>
        <a:ln w="19050">
          <a:solidFill>
            <a:schemeClr val="accent6">
              <a:lumMod val="75000"/>
            </a:schemeClr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12</xdr:row>
      <xdr:rowOff>52387</xdr:rowOff>
    </xdr:from>
    <xdr:to>
      <xdr:col>0</xdr:col>
      <xdr:colOff>361950</xdr:colOff>
      <xdr:row>12</xdr:row>
      <xdr:rowOff>142875</xdr:rowOff>
    </xdr:to>
    <xdr:sp macro="" textlink="">
      <xdr:nvSpPr>
        <xdr:cNvPr id="6" name="Oval 5"/>
        <xdr:cNvSpPr/>
      </xdr:nvSpPr>
      <xdr:spPr>
        <a:xfrm>
          <a:off x="266700" y="2943225"/>
          <a:ext cx="95250" cy="90488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276224</xdr:colOff>
      <xdr:row>15</xdr:row>
      <xdr:rowOff>66674</xdr:rowOff>
    </xdr:from>
    <xdr:to>
      <xdr:col>0</xdr:col>
      <xdr:colOff>371474</xdr:colOff>
      <xdr:row>15</xdr:row>
      <xdr:rowOff>157162</xdr:rowOff>
    </xdr:to>
    <xdr:sp macro="" textlink="">
      <xdr:nvSpPr>
        <xdr:cNvPr id="8" name="Oval 7"/>
        <xdr:cNvSpPr/>
      </xdr:nvSpPr>
      <xdr:spPr>
        <a:xfrm>
          <a:off x="276224" y="3557587"/>
          <a:ext cx="95250" cy="90488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0"/>
  <sheetViews>
    <sheetView tabSelected="1" zoomScaleNormal="100" workbookViewId="0">
      <selection activeCell="I18" sqref="I18"/>
    </sheetView>
  </sheetViews>
  <sheetFormatPr defaultRowHeight="15.75" x14ac:dyDescent="0.5"/>
  <cols>
    <col min="1" max="1" width="6" style="17" customWidth="1"/>
    <col min="2" max="2" width="29.1328125" style="1" customWidth="1"/>
    <col min="3" max="3" width="9.46484375" style="1" customWidth="1"/>
    <col min="4" max="15" width="6.33203125" style="3" customWidth="1"/>
    <col min="16" max="16" width="5.53125" style="3" customWidth="1"/>
    <col min="17" max="17" width="9.06640625" style="14"/>
    <col min="19" max="25" width="9.06640625" style="3"/>
  </cols>
  <sheetData>
    <row r="1" spans="1:25" x14ac:dyDescent="0.5">
      <c r="B1" s="3"/>
      <c r="R1" s="3"/>
    </row>
    <row r="2" spans="1:25" ht="38.75" customHeight="1" x14ac:dyDescent="0.5">
      <c r="B2" s="25" t="s">
        <v>26</v>
      </c>
      <c r="C2" s="26"/>
      <c r="D2" s="27"/>
      <c r="E2" s="27"/>
      <c r="F2" s="27"/>
      <c r="R2" s="3"/>
    </row>
    <row r="3" spans="1:25" s="31" customFormat="1" x14ac:dyDescent="0.5">
      <c r="A3" s="29"/>
      <c r="B3" s="30"/>
      <c r="C3" s="30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36" t="s">
        <v>16</v>
      </c>
      <c r="R3" s="28"/>
      <c r="S3" s="28"/>
      <c r="T3" s="28"/>
      <c r="U3" s="28"/>
      <c r="V3" s="28"/>
      <c r="W3" s="28"/>
      <c r="X3" s="28"/>
      <c r="Y3" s="28"/>
    </row>
    <row r="4" spans="1:25" x14ac:dyDescent="0.5">
      <c r="B4" s="1" t="s">
        <v>14</v>
      </c>
      <c r="C4" s="45" t="s">
        <v>35</v>
      </c>
      <c r="D4" s="2"/>
      <c r="E4" s="2"/>
      <c r="F4" s="4"/>
      <c r="Q4" s="15" t="s">
        <v>32</v>
      </c>
      <c r="R4" s="3"/>
    </row>
    <row r="5" spans="1:25" x14ac:dyDescent="0.5">
      <c r="B5" s="1" t="s">
        <v>44</v>
      </c>
      <c r="C5" s="45">
        <v>25</v>
      </c>
      <c r="D5" s="4" t="s">
        <v>11</v>
      </c>
      <c r="E5" s="4"/>
      <c r="F5" s="4"/>
      <c r="Q5" s="15"/>
      <c r="R5" s="3"/>
    </row>
    <row r="6" spans="1:25" x14ac:dyDescent="0.5">
      <c r="B6" s="1" t="s">
        <v>9</v>
      </c>
      <c r="C6" s="45">
        <v>2</v>
      </c>
      <c r="D6" s="4" t="s">
        <v>22</v>
      </c>
      <c r="E6" s="4"/>
      <c r="F6" s="4"/>
      <c r="H6" s="15"/>
      <c r="L6" s="15"/>
      <c r="Q6" s="18" t="s">
        <v>30</v>
      </c>
      <c r="R6" s="3"/>
    </row>
    <row r="7" spans="1:25" x14ac:dyDescent="0.5">
      <c r="B7" s="1" t="s">
        <v>10</v>
      </c>
      <c r="C7" s="45">
        <v>40</v>
      </c>
      <c r="D7" s="4" t="s">
        <v>11</v>
      </c>
      <c r="E7" s="4"/>
      <c r="F7" s="4"/>
      <c r="R7" s="3"/>
    </row>
    <row r="8" spans="1:25" x14ac:dyDescent="0.5">
      <c r="B8" s="1" t="s">
        <v>19</v>
      </c>
      <c r="C8" s="45">
        <v>5</v>
      </c>
      <c r="Q8" s="32" t="s">
        <v>31</v>
      </c>
    </row>
    <row r="9" spans="1:25" ht="15.75" customHeight="1" x14ac:dyDescent="0.5">
      <c r="B9" s="1" t="s">
        <v>40</v>
      </c>
      <c r="C9" s="45">
        <v>2</v>
      </c>
      <c r="D9" s="3" t="s">
        <v>46</v>
      </c>
    </row>
    <row r="10" spans="1:25" x14ac:dyDescent="0.5">
      <c r="C10" s="20"/>
      <c r="D10" s="21" t="str">
        <f>IF(D11&lt;=$C9,"DTF","")</f>
        <v>DTF</v>
      </c>
      <c r="E10" s="21" t="str">
        <f>IF(E11&lt;=$C9,"DTF","")</f>
        <v>DTF</v>
      </c>
      <c r="F10" s="21" t="str">
        <f>IF(F11&lt;=$C9,"DTF","")</f>
        <v/>
      </c>
      <c r="G10" s="21" t="str">
        <f t="shared" ref="G10:O10" si="0">IF(G11&lt;=$C9,"DTF","")</f>
        <v/>
      </c>
      <c r="H10" s="21" t="str">
        <f t="shared" si="0"/>
        <v/>
      </c>
      <c r="I10" s="21" t="str">
        <f t="shared" si="0"/>
        <v/>
      </c>
      <c r="J10" s="21" t="str">
        <f t="shared" si="0"/>
        <v/>
      </c>
      <c r="K10" s="21" t="str">
        <f t="shared" si="0"/>
        <v/>
      </c>
      <c r="L10" s="21" t="str">
        <f t="shared" si="0"/>
        <v/>
      </c>
      <c r="M10" s="21" t="str">
        <f t="shared" si="0"/>
        <v/>
      </c>
      <c r="N10" s="21" t="str">
        <f t="shared" si="0"/>
        <v/>
      </c>
      <c r="O10" s="21" t="str">
        <f t="shared" si="0"/>
        <v/>
      </c>
    </row>
    <row r="11" spans="1:25" x14ac:dyDescent="0.5">
      <c r="B11" s="12" t="s">
        <v>0</v>
      </c>
      <c r="C11" s="11"/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R11" s="3"/>
    </row>
    <row r="12" spans="1:25" x14ac:dyDescent="0.5">
      <c r="B12" s="9" t="s">
        <v>23</v>
      </c>
      <c r="C12" s="10"/>
      <c r="D12" s="47">
        <v>10</v>
      </c>
      <c r="E12" s="48">
        <v>10</v>
      </c>
      <c r="F12" s="48">
        <v>10</v>
      </c>
      <c r="G12" s="48">
        <v>10</v>
      </c>
      <c r="H12" s="47">
        <v>15</v>
      </c>
      <c r="I12" s="48">
        <v>15</v>
      </c>
      <c r="J12" s="47">
        <v>15</v>
      </c>
      <c r="K12" s="48">
        <v>15</v>
      </c>
      <c r="L12" s="47">
        <v>0</v>
      </c>
      <c r="M12" s="48">
        <v>0</v>
      </c>
      <c r="N12" s="48"/>
      <c r="O12" s="47"/>
      <c r="R12" s="3"/>
    </row>
    <row r="13" spans="1:25" x14ac:dyDescent="0.5">
      <c r="B13" s="7" t="s">
        <v>24</v>
      </c>
      <c r="C13" s="8"/>
      <c r="D13" s="47">
        <v>10</v>
      </c>
      <c r="E13" s="47">
        <v>20</v>
      </c>
      <c r="F13" s="48">
        <v>10</v>
      </c>
      <c r="G13" s="47">
        <v>5</v>
      </c>
      <c r="H13" s="47"/>
      <c r="I13" s="47"/>
      <c r="J13" s="47"/>
      <c r="K13" s="47"/>
      <c r="L13" s="47"/>
      <c r="M13" s="47"/>
      <c r="N13" s="47"/>
      <c r="O13" s="47"/>
      <c r="R13" s="3"/>
    </row>
    <row r="14" spans="1:25" x14ac:dyDescent="0.5">
      <c r="B14" s="7" t="s">
        <v>43</v>
      </c>
      <c r="C14" s="8"/>
      <c r="D14" s="13">
        <f>MAX(D12:D13)</f>
        <v>10</v>
      </c>
      <c r="E14" s="13">
        <f t="shared" ref="E14:O14" si="1">MAX(E12:E13)</f>
        <v>20</v>
      </c>
      <c r="F14" s="13">
        <f t="shared" si="1"/>
        <v>10</v>
      </c>
      <c r="G14" s="13">
        <f t="shared" si="1"/>
        <v>10</v>
      </c>
      <c r="H14" s="13">
        <f t="shared" si="1"/>
        <v>15</v>
      </c>
      <c r="I14" s="13">
        <f t="shared" si="1"/>
        <v>15</v>
      </c>
      <c r="J14" s="13">
        <f t="shared" si="1"/>
        <v>15</v>
      </c>
      <c r="K14" s="13">
        <f t="shared" si="1"/>
        <v>15</v>
      </c>
      <c r="L14" s="13">
        <f t="shared" si="1"/>
        <v>0</v>
      </c>
      <c r="M14" s="13">
        <f t="shared" si="1"/>
        <v>0</v>
      </c>
      <c r="N14" s="13">
        <f t="shared" si="1"/>
        <v>0</v>
      </c>
      <c r="O14" s="13">
        <f t="shared" si="1"/>
        <v>0</v>
      </c>
      <c r="R14" s="3"/>
    </row>
    <row r="15" spans="1:25" x14ac:dyDescent="0.5">
      <c r="B15" s="7" t="s">
        <v>3</v>
      </c>
      <c r="C15" s="35">
        <f>C7</f>
        <v>40</v>
      </c>
      <c r="D15" s="6">
        <f>C15+D17-D14</f>
        <v>30</v>
      </c>
      <c r="E15" s="6">
        <f t="shared" ref="E15:O15" si="2">D15+E17-E14</f>
        <v>10</v>
      </c>
      <c r="F15" s="6">
        <f t="shared" si="2"/>
        <v>25</v>
      </c>
      <c r="G15" s="6">
        <f t="shared" si="2"/>
        <v>15</v>
      </c>
      <c r="H15" s="6">
        <f t="shared" si="2"/>
        <v>25</v>
      </c>
      <c r="I15" s="6">
        <f t="shared" si="2"/>
        <v>10</v>
      </c>
      <c r="J15" s="6">
        <f t="shared" si="2"/>
        <v>20</v>
      </c>
      <c r="K15" s="6">
        <f t="shared" si="2"/>
        <v>5</v>
      </c>
      <c r="L15" s="6">
        <f t="shared" si="2"/>
        <v>5</v>
      </c>
      <c r="M15" s="6">
        <f t="shared" si="2"/>
        <v>5</v>
      </c>
      <c r="N15" s="6">
        <f t="shared" si="2"/>
        <v>5</v>
      </c>
      <c r="O15" s="6">
        <f t="shared" si="2"/>
        <v>5</v>
      </c>
      <c r="Q15" s="3"/>
      <c r="R15" s="3"/>
    </row>
    <row r="16" spans="1:25" x14ac:dyDescent="0.5">
      <c r="B16" s="34" t="s">
        <v>20</v>
      </c>
      <c r="C16" s="19"/>
      <c r="D16" s="6">
        <f ca="1">IF(SUM(D17:$O17)&gt;0,C15+D17-SUM(D13:OFFSET(D13,0,MAX(MATCH(TRUE,INDEX(E17:$O17&gt;0,0),0)-1,0))),0)</f>
        <v>10</v>
      </c>
      <c r="E16" s="6">
        <f ca="1">IF(E17&gt;0,E17-IF(SUM(F17:$O17)=0,SUM(E13:$O13),SUM(E13:OFFSET(E13,0,MAX(MATCH(TRUE,INDEX(F17:$O17&gt;0,0),0)-1,0)))),0)</f>
        <v>0</v>
      </c>
      <c r="F16" s="6">
        <f ca="1">IF(F17&gt;0,F17-IF(SUM(G17:$O17)=0,SUM(F13:$O13),SUM(F13:OFFSET(F13,0,MAX(MATCH(TRUE,INDEX(G17:$O17&gt;0,0),0)-1,0)))),0)</f>
        <v>10</v>
      </c>
      <c r="G16" s="6">
        <f ca="1">IF(G17&gt;0,G17-IF(SUM(H17:$O17)=0,SUM(G13:$O13),SUM(G13:OFFSET(G13,0,MAX(MATCH(TRUE,INDEX(H17:$O17&gt;0,0),0)-1,0)))),0)</f>
        <v>0</v>
      </c>
      <c r="H16" s="6">
        <f ca="1">IF(H17&gt;0,H17-IF(SUM(I17:$O17)=0,SUM(H13:$O13),SUM(H13:OFFSET(H13,0,MAX(MATCH(TRUE,INDEX(I17:$O17&gt;0,0),0)-1,0)))),0)</f>
        <v>25</v>
      </c>
      <c r="I16" s="6">
        <f ca="1">IF(I17&gt;0,I17-IF(SUM(J17:$O17)=0,SUM(I13:$O13),SUM(I13:OFFSET(I13,0,MAX(MATCH(TRUE,INDEX(J17:$O17&gt;0,0),0)-1,0)))),0)</f>
        <v>0</v>
      </c>
      <c r="J16" s="6">
        <f ca="1">IF(J17&gt;0,J17-IF(SUM(K17:$O17)=0,SUM(J13:$O13),SUM(J13:OFFSET(J13,0,MAX(MATCH(TRUE,INDEX(K17:$O17&gt;0,0),0)-1,0)))),0)</f>
        <v>25</v>
      </c>
      <c r="K16" s="6">
        <f ca="1">IF(K17&gt;0,K17-IF(SUM(L17:$O17)=0,SUM(K13:$O13),SUM(K13:OFFSET(K13,0,MAX(MATCH(TRUE,INDEX(L17:$O17&gt;0,0),0)-1,0)))),0)</f>
        <v>0</v>
      </c>
      <c r="L16" s="6">
        <f ca="1">IF(L17&gt;0,L17-IF(SUM(M17:$O17)=0,SUM(L13:$O13),SUM(L13:OFFSET(L13,0,MAX(MATCH(TRUE,INDEX(M17:$O17&gt;0,0),0)-1,0)))),0)</f>
        <v>0</v>
      </c>
      <c r="M16" s="6">
        <f ca="1">IF(M17&gt;0,M17-IF(SUM(N17:$O17)=0,SUM(M13:$O13),SUM(M13:OFFSET(M13,0,MAX(MATCH(TRUE,INDEX(N17:$O17&gt;0,0),0)-1,0)))),0)</f>
        <v>0</v>
      </c>
      <c r="N16" s="6">
        <f ca="1">IF(N17&gt;0,N17-IF(SUM(O17:$O17)=0,SUM(N13:$O13),SUM(N13:OFFSET(N13,0,MAX(MATCH(TRUE,INDEX(O17:$O17&gt;0,0),0)-1,0)))),0)</f>
        <v>0</v>
      </c>
      <c r="O16" s="6">
        <f ca="1">IF(O17&gt;0,O17-IF(SUM($O17:P17)=0,SUM(O13:$O13),SUM(O13:OFFSET(O13,0,MAX(MATCH(TRUE,INDEX($O17:P17&gt;0,0),0)-1,0)))),0)</f>
        <v>0</v>
      </c>
      <c r="R16" s="3"/>
    </row>
    <row r="17" spans="2:25" x14ac:dyDescent="0.5">
      <c r="B17" s="7" t="s">
        <v>21</v>
      </c>
      <c r="C17" s="8"/>
      <c r="D17" s="6">
        <f t="shared" ref="D17:O17" si="3">IF(D10="",MAX(ROUNDUP((D14-C15+$C8)/$C5,0)*$C5,0),0)</f>
        <v>0</v>
      </c>
      <c r="E17" s="6">
        <f t="shared" si="3"/>
        <v>0</v>
      </c>
      <c r="F17" s="6">
        <f t="shared" si="3"/>
        <v>25</v>
      </c>
      <c r="G17" s="6">
        <f t="shared" si="3"/>
        <v>0</v>
      </c>
      <c r="H17" s="6">
        <f t="shared" si="3"/>
        <v>25</v>
      </c>
      <c r="I17" s="6">
        <f t="shared" si="3"/>
        <v>0</v>
      </c>
      <c r="J17" s="6">
        <f t="shared" si="3"/>
        <v>25</v>
      </c>
      <c r="K17" s="6">
        <f t="shared" si="3"/>
        <v>0</v>
      </c>
      <c r="L17" s="6">
        <f t="shared" si="3"/>
        <v>0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21"/>
      <c r="R17" s="14"/>
      <c r="S17" s="14"/>
      <c r="T17" s="14"/>
      <c r="U17" s="14"/>
      <c r="V17" s="14"/>
      <c r="W17" s="14"/>
      <c r="X17" s="14"/>
      <c r="Y17" s="14"/>
    </row>
    <row r="18" spans="2:25" x14ac:dyDescent="0.5">
      <c r="B18" s="22" t="s">
        <v>42</v>
      </c>
      <c r="C18" s="37"/>
      <c r="D18" s="13">
        <f ca="1">IF(D11+$C6&lt;=MAX($D$11:$O$11),OFFSET(D17,0,$C6),0)</f>
        <v>25</v>
      </c>
      <c r="E18" s="13">
        <f t="shared" ref="E18:N18" ca="1" si="4">IF(E11+$C6&lt;=MAX($D$11:$O$11),OFFSET(E17,0,$C6),0)</f>
        <v>0</v>
      </c>
      <c r="F18" s="13">
        <f t="shared" ca="1" si="4"/>
        <v>25</v>
      </c>
      <c r="G18" s="13">
        <f t="shared" ca="1" si="4"/>
        <v>0</v>
      </c>
      <c r="H18" s="13">
        <f t="shared" ca="1" si="4"/>
        <v>25</v>
      </c>
      <c r="I18" s="13">
        <f t="shared" ca="1" si="4"/>
        <v>0</v>
      </c>
      <c r="J18" s="13">
        <f t="shared" ca="1" si="4"/>
        <v>0</v>
      </c>
      <c r="K18" s="13">
        <f t="shared" ca="1" si="4"/>
        <v>0</v>
      </c>
      <c r="L18" s="13">
        <f t="shared" ca="1" si="4"/>
        <v>0</v>
      </c>
      <c r="M18" s="13">
        <f t="shared" ca="1" si="4"/>
        <v>0</v>
      </c>
      <c r="N18" s="13">
        <f t="shared" ca="1" si="4"/>
        <v>0</v>
      </c>
      <c r="O18" s="13">
        <f ca="1">IF(O11+$C6&lt;=MAX($D$11:$O$11),OFFSET(O17,0,$C6),0)</f>
        <v>0</v>
      </c>
      <c r="R18" s="3"/>
    </row>
    <row r="19" spans="2:25" x14ac:dyDescent="0.5">
      <c r="B19" s="38" t="str">
        <f ca="1">IF(SUM(D17:OFFSET(D17,0,$C6-1))&lt;=0,"","Backlog quantity")</f>
        <v/>
      </c>
      <c r="C19" s="39" t="str">
        <f ca="1">IF(SUM(D17:OFFSET(D17,0,$C6-1))&lt;=0,"",SUM(D17:OFFSET(D17,0,$C6-1)))</f>
        <v/>
      </c>
      <c r="R19" s="3"/>
    </row>
    <row r="20" spans="2:25" x14ac:dyDescent="0.5">
      <c r="R20" s="3"/>
    </row>
  </sheetData>
  <sheetProtection algorithmName="SHA-512" hashValue="nbiZAkche5lHtlpToH0zoSNM//1Wl3UBF3S+MLjx4oyaEz1n3H/t39AHm3h3PpEGj1foLuj9eNHEw+PN5WbsQg==" saltValue="90KB2KVcGWomQOjwj1mpWg==" spinCount="100000" sheet="1" objects="1" scenarios="1"/>
  <conditionalFormatting sqref="D16:O16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D15:O1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Z71"/>
  <sheetViews>
    <sheetView workbookViewId="0">
      <selection activeCell="I6" sqref="I6"/>
    </sheetView>
  </sheetViews>
  <sheetFormatPr defaultRowHeight="15.75" x14ac:dyDescent="0.5"/>
  <cols>
    <col min="1" max="1" width="6" style="17" customWidth="1"/>
    <col min="2" max="2" width="28.3984375" style="1" customWidth="1"/>
    <col min="3" max="3" width="10.19921875" style="1" customWidth="1"/>
    <col min="4" max="15" width="6.33203125" style="3" customWidth="1"/>
    <col min="16" max="16" width="4.3984375" style="3" customWidth="1"/>
    <col min="17" max="17" width="9.06640625" style="14"/>
    <col min="19" max="16384" width="9.06640625" style="3"/>
  </cols>
  <sheetData>
    <row r="2" spans="1:25" customFormat="1" ht="38.75" customHeight="1" x14ac:dyDescent="0.5">
      <c r="A2" s="17"/>
      <c r="B2" s="25" t="s">
        <v>28</v>
      </c>
      <c r="C2" s="26"/>
      <c r="D2" s="27"/>
      <c r="E2" s="27"/>
      <c r="F2" s="27"/>
      <c r="G2" s="27"/>
      <c r="H2" s="27"/>
      <c r="I2" s="3"/>
      <c r="J2" s="3"/>
      <c r="K2" s="3"/>
      <c r="L2" s="3"/>
      <c r="M2" s="3"/>
      <c r="N2" s="3"/>
      <c r="O2" s="3"/>
      <c r="P2" s="3"/>
      <c r="Q2" s="36" t="s">
        <v>16</v>
      </c>
      <c r="R2" s="3"/>
      <c r="S2" s="3"/>
      <c r="T2" s="3"/>
      <c r="U2" s="3"/>
      <c r="V2" s="3"/>
      <c r="W2" s="3"/>
      <c r="X2" s="3"/>
      <c r="Y2" s="3"/>
    </row>
    <row r="3" spans="1:25" x14ac:dyDescent="0.5">
      <c r="Q3" s="15" t="s">
        <v>29</v>
      </c>
    </row>
    <row r="4" spans="1:25" x14ac:dyDescent="0.5">
      <c r="B4" s="24" t="s">
        <v>25</v>
      </c>
      <c r="Q4" s="15" t="s">
        <v>37</v>
      </c>
      <c r="R4" s="3"/>
    </row>
    <row r="5" spans="1:25" x14ac:dyDescent="0.5">
      <c r="B5" s="12" t="s">
        <v>0</v>
      </c>
      <c r="C5" s="11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Q5" s="15" t="s">
        <v>17</v>
      </c>
      <c r="R5" s="3"/>
    </row>
    <row r="6" spans="1:25" x14ac:dyDescent="0.5">
      <c r="A6" s="16" t="str">
        <f>MPS_with_formula!C4</f>
        <v>Eyeglass</v>
      </c>
      <c r="B6" s="49" t="s">
        <v>45</v>
      </c>
      <c r="C6" s="50"/>
      <c r="D6" s="23">
        <f ca="1">MPS_with_formula!D18</f>
        <v>25</v>
      </c>
      <c r="E6" s="23">
        <f ca="1">MPS_with_formula!E18</f>
        <v>0</v>
      </c>
      <c r="F6" s="23">
        <f ca="1">MPS_with_formula!F18</f>
        <v>25</v>
      </c>
      <c r="G6" s="23">
        <f ca="1">MPS_with_formula!G18</f>
        <v>0</v>
      </c>
      <c r="H6" s="23">
        <f ca="1">MPS_with_formula!H18</f>
        <v>25</v>
      </c>
      <c r="I6" s="23">
        <f ca="1">MPS_with_formula!I18</f>
        <v>0</v>
      </c>
      <c r="J6" s="23">
        <f ca="1">MPS_with_formula!J18</f>
        <v>0</v>
      </c>
      <c r="K6" s="23">
        <f ca="1">MPS_with_formula!K18</f>
        <v>0</v>
      </c>
      <c r="L6" s="23">
        <f ca="1">MPS_with_formula!L18</f>
        <v>0</v>
      </c>
      <c r="M6" s="23">
        <f ca="1">MPS_with_formula!M18</f>
        <v>0</v>
      </c>
      <c r="N6" s="23">
        <f ca="1">MPS_with_formula!N18</f>
        <v>0</v>
      </c>
      <c r="O6" s="23">
        <f ca="1">MPS_with_formula!O18</f>
        <v>0</v>
      </c>
      <c r="Q6" s="15"/>
      <c r="R6" s="3"/>
    </row>
    <row r="7" spans="1:25" s="43" customFormat="1" x14ac:dyDescent="0.5">
      <c r="A7" s="40"/>
      <c r="B7" s="41"/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15" t="s">
        <v>18</v>
      </c>
    </row>
    <row r="8" spans="1:25" x14ac:dyDescent="0.5">
      <c r="A8" s="17">
        <v>1</v>
      </c>
      <c r="B8" s="1" t="s">
        <v>7</v>
      </c>
      <c r="C8" s="45" t="s">
        <v>39</v>
      </c>
      <c r="D8" s="2"/>
      <c r="E8" s="4"/>
      <c r="F8" s="4"/>
      <c r="Q8" s="18" t="s">
        <v>30</v>
      </c>
      <c r="R8" s="3"/>
    </row>
    <row r="9" spans="1:25" x14ac:dyDescent="0.5">
      <c r="B9" s="1" t="s">
        <v>8</v>
      </c>
      <c r="C9" s="33" t="str">
        <f>MPS_with_formula!C4</f>
        <v>Eyeglass</v>
      </c>
      <c r="D9" s="4"/>
      <c r="E9" s="44" t="s">
        <v>41</v>
      </c>
      <c r="F9" s="4"/>
      <c r="Q9" s="32" t="s">
        <v>31</v>
      </c>
      <c r="R9" s="3"/>
    </row>
    <row r="10" spans="1:25" x14ac:dyDescent="0.5">
      <c r="B10" s="1" t="s">
        <v>15</v>
      </c>
      <c r="C10" s="45">
        <v>1</v>
      </c>
      <c r="D10" s="4" t="s">
        <v>11</v>
      </c>
      <c r="E10" s="4"/>
      <c r="F10" s="4"/>
      <c r="R10" s="3"/>
    </row>
    <row r="11" spans="1:25" x14ac:dyDescent="0.5">
      <c r="B11" s="1" t="s">
        <v>27</v>
      </c>
      <c r="C11" s="46">
        <v>10</v>
      </c>
      <c r="D11" s="4" t="s">
        <v>11</v>
      </c>
      <c r="E11" s="4"/>
      <c r="F11" s="4"/>
      <c r="R11" s="3"/>
    </row>
    <row r="12" spans="1:25" x14ac:dyDescent="0.5">
      <c r="B12" s="1" t="s">
        <v>9</v>
      </c>
      <c r="C12" s="45">
        <v>1</v>
      </c>
      <c r="D12" s="4" t="s">
        <v>22</v>
      </c>
      <c r="E12" s="4"/>
      <c r="F12" s="4"/>
      <c r="H12" s="15"/>
      <c r="L12" s="15"/>
      <c r="R12" s="3"/>
    </row>
    <row r="13" spans="1:25" x14ac:dyDescent="0.5">
      <c r="B13" s="1" t="s">
        <v>10</v>
      </c>
      <c r="C13" s="45">
        <v>40</v>
      </c>
      <c r="D13" s="4" t="s">
        <v>11</v>
      </c>
      <c r="E13" s="4"/>
      <c r="F13" s="4"/>
      <c r="R13" s="3"/>
    </row>
    <row r="14" spans="1:25" x14ac:dyDescent="0.5">
      <c r="B14" s="1" t="s">
        <v>19</v>
      </c>
      <c r="C14" s="45">
        <v>10</v>
      </c>
    </row>
    <row r="15" spans="1:25" x14ac:dyDescent="0.5">
      <c r="B15" s="12" t="s">
        <v>0</v>
      </c>
      <c r="C15" s="11"/>
      <c r="D15" s="5">
        <f>D$5</f>
        <v>1</v>
      </c>
      <c r="E15" s="5">
        <f t="shared" ref="E15:O15" si="0">E$5</f>
        <v>2</v>
      </c>
      <c r="F15" s="5">
        <f t="shared" si="0"/>
        <v>3</v>
      </c>
      <c r="G15" s="5">
        <f t="shared" si="0"/>
        <v>4</v>
      </c>
      <c r="H15" s="5">
        <f t="shared" si="0"/>
        <v>5</v>
      </c>
      <c r="I15" s="5">
        <f t="shared" si="0"/>
        <v>6</v>
      </c>
      <c r="J15" s="5">
        <f t="shared" si="0"/>
        <v>7</v>
      </c>
      <c r="K15" s="5">
        <f t="shared" si="0"/>
        <v>8</v>
      </c>
      <c r="L15" s="5">
        <f t="shared" si="0"/>
        <v>9</v>
      </c>
      <c r="M15" s="5">
        <f t="shared" si="0"/>
        <v>10</v>
      </c>
      <c r="N15" s="5">
        <f t="shared" si="0"/>
        <v>11</v>
      </c>
      <c r="O15" s="5">
        <f t="shared" si="0"/>
        <v>12</v>
      </c>
      <c r="R15" s="3"/>
    </row>
    <row r="16" spans="1:25" x14ac:dyDescent="0.5">
      <c r="B16" s="9" t="s">
        <v>1</v>
      </c>
      <c r="C16" s="10"/>
      <c r="D16" s="6">
        <f ca="1">IF($C9&lt;&gt;"None",D6*$C$10,0)</f>
        <v>25</v>
      </c>
      <c r="E16" s="6">
        <f t="shared" ref="E16:O16" ca="1" si="1">IF($C9&lt;&gt;"None",E6*$C$10,0)</f>
        <v>0</v>
      </c>
      <c r="F16" s="6">
        <f t="shared" ca="1" si="1"/>
        <v>25</v>
      </c>
      <c r="G16" s="6">
        <f t="shared" ca="1" si="1"/>
        <v>0</v>
      </c>
      <c r="H16" s="6">
        <f t="shared" ca="1" si="1"/>
        <v>25</v>
      </c>
      <c r="I16" s="6">
        <f t="shared" ca="1" si="1"/>
        <v>0</v>
      </c>
      <c r="J16" s="6">
        <f t="shared" ca="1" si="1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R16" s="3"/>
    </row>
    <row r="17" spans="1:26" x14ac:dyDescent="0.5">
      <c r="B17" s="7" t="s">
        <v>2</v>
      </c>
      <c r="C17" s="8"/>
      <c r="D17" s="47"/>
      <c r="E17" s="47"/>
      <c r="F17" s="48"/>
      <c r="G17" s="47"/>
      <c r="H17" s="47"/>
      <c r="I17" s="47">
        <v>30</v>
      </c>
      <c r="J17" s="47"/>
      <c r="K17" s="47"/>
      <c r="L17" s="47"/>
      <c r="M17" s="47"/>
      <c r="N17" s="47"/>
      <c r="O17" s="47"/>
      <c r="R17" s="3"/>
    </row>
    <row r="18" spans="1:26" x14ac:dyDescent="0.5">
      <c r="B18" s="7" t="s">
        <v>3</v>
      </c>
      <c r="C18" s="35">
        <f>C13</f>
        <v>40</v>
      </c>
      <c r="D18" s="6">
        <f t="shared" ref="D18:O18" ca="1" si="2">C18+D17+D20-D16</f>
        <v>15</v>
      </c>
      <c r="E18" s="6">
        <f t="shared" ca="1" si="2"/>
        <v>15</v>
      </c>
      <c r="F18" s="6">
        <f t="shared" ca="1" si="2"/>
        <v>10</v>
      </c>
      <c r="G18" s="6">
        <f t="shared" ca="1" si="2"/>
        <v>10</v>
      </c>
      <c r="H18" s="6">
        <f t="shared" ca="1" si="2"/>
        <v>15</v>
      </c>
      <c r="I18" s="6">
        <f t="shared" ca="1" si="2"/>
        <v>45</v>
      </c>
      <c r="J18" s="6">
        <f t="shared" ca="1" si="2"/>
        <v>45</v>
      </c>
      <c r="K18" s="6">
        <f t="shared" ca="1" si="2"/>
        <v>45</v>
      </c>
      <c r="L18" s="6">
        <f t="shared" ca="1" si="2"/>
        <v>45</v>
      </c>
      <c r="M18" s="6">
        <f t="shared" ca="1" si="2"/>
        <v>45</v>
      </c>
      <c r="N18" s="6">
        <f t="shared" ca="1" si="2"/>
        <v>45</v>
      </c>
      <c r="O18" s="6">
        <f t="shared" ca="1" si="2"/>
        <v>45</v>
      </c>
      <c r="R18" s="3"/>
    </row>
    <row r="19" spans="1:26" x14ac:dyDescent="0.5">
      <c r="B19" s="7" t="s">
        <v>4</v>
      </c>
      <c r="C19" s="8"/>
      <c r="D19" s="6">
        <f t="shared" ref="D19:O19" ca="1" si="3">MAX(D16+$C14 - (C18+D17),0)</f>
        <v>0</v>
      </c>
      <c r="E19" s="6">
        <f t="shared" ca="1" si="3"/>
        <v>0</v>
      </c>
      <c r="F19" s="6">
        <f t="shared" ca="1" si="3"/>
        <v>20</v>
      </c>
      <c r="G19" s="6">
        <f t="shared" ca="1" si="3"/>
        <v>0</v>
      </c>
      <c r="H19" s="6">
        <f t="shared" ca="1" si="3"/>
        <v>25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5">
      <c r="B20" s="7" t="s">
        <v>5</v>
      </c>
      <c r="C20" s="8"/>
      <c r="D20" s="13">
        <f t="shared" ref="D20:O20" ca="1" si="4">MAX(ROUNDUP(D19/$C11,0)*$C11,0)</f>
        <v>0</v>
      </c>
      <c r="E20" s="13">
        <f t="shared" ca="1" si="4"/>
        <v>0</v>
      </c>
      <c r="F20" s="13">
        <f t="shared" ca="1" si="4"/>
        <v>20</v>
      </c>
      <c r="G20" s="13">
        <f t="shared" ca="1" si="4"/>
        <v>0</v>
      </c>
      <c r="H20" s="13">
        <f t="shared" ca="1" si="4"/>
        <v>30</v>
      </c>
      <c r="I20" s="13">
        <f t="shared" ca="1" si="4"/>
        <v>0</v>
      </c>
      <c r="J20" s="13">
        <f t="shared" ca="1" si="4"/>
        <v>0</v>
      </c>
      <c r="K20" s="13">
        <f t="shared" ca="1" si="4"/>
        <v>0</v>
      </c>
      <c r="L20" s="13">
        <f t="shared" ca="1" si="4"/>
        <v>0</v>
      </c>
      <c r="M20" s="13">
        <f t="shared" ca="1" si="4"/>
        <v>0</v>
      </c>
      <c r="N20" s="13">
        <f t="shared" ca="1" si="4"/>
        <v>0</v>
      </c>
      <c r="O20" s="13">
        <f t="shared" ca="1" si="4"/>
        <v>0</v>
      </c>
      <c r="R20" s="3"/>
    </row>
    <row r="21" spans="1:26" x14ac:dyDescent="0.5">
      <c r="A21" s="16" t="str">
        <f>C8</f>
        <v>Full Frame</v>
      </c>
      <c r="B21" s="7" t="s">
        <v>6</v>
      </c>
      <c r="C21" s="8"/>
      <c r="D21" s="6">
        <f t="shared" ref="D21:O21" ca="1" si="5">OFFSET(D20,0,$C12)</f>
        <v>0</v>
      </c>
      <c r="E21" s="6">
        <f t="shared" ca="1" si="5"/>
        <v>20</v>
      </c>
      <c r="F21" s="6">
        <f t="shared" ca="1" si="5"/>
        <v>0</v>
      </c>
      <c r="G21" s="6">
        <f t="shared" ca="1" si="5"/>
        <v>30</v>
      </c>
      <c r="H21" s="6">
        <f t="shared" ca="1" si="5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R21" s="3"/>
    </row>
    <row r="22" spans="1:26" x14ac:dyDescent="0.5">
      <c r="B22" s="38" t="str">
        <f ca="1">IF(SUM(D20:OFFSET(D20,0,$C12-1))&lt;=0,"","Backlog quantity")</f>
        <v/>
      </c>
      <c r="C22" s="39" t="str">
        <f ca="1">IF(SUM(D20:OFFSET(D20,0,$C12-1))&lt;=0,"",SUM(D20:OFFSET(D20,0,$C12-1)))</f>
        <v/>
      </c>
      <c r="R22" s="3"/>
    </row>
    <row r="23" spans="1:26" x14ac:dyDescent="0.5">
      <c r="B23" s="38"/>
      <c r="C23" s="39"/>
      <c r="R23" s="3"/>
    </row>
    <row r="24" spans="1:26" x14ac:dyDescent="0.5">
      <c r="A24" s="17">
        <v>2</v>
      </c>
      <c r="B24" s="1" t="s">
        <v>7</v>
      </c>
      <c r="C24" s="45" t="s">
        <v>33</v>
      </c>
      <c r="D24" s="2"/>
      <c r="E24" s="2"/>
      <c r="F24" s="4"/>
      <c r="R24" s="3"/>
    </row>
    <row r="25" spans="1:26" x14ac:dyDescent="0.5">
      <c r="B25" s="1" t="s">
        <v>8</v>
      </c>
      <c r="C25" s="45" t="s">
        <v>35</v>
      </c>
      <c r="D25" s="2"/>
      <c r="E25" s="44" t="s">
        <v>36</v>
      </c>
      <c r="F25" s="4"/>
      <c r="R25" s="3"/>
    </row>
    <row r="26" spans="1:26" x14ac:dyDescent="0.5">
      <c r="B26" s="1" t="s">
        <v>15</v>
      </c>
      <c r="C26" s="45">
        <v>2</v>
      </c>
      <c r="D26" s="4" t="s">
        <v>11</v>
      </c>
      <c r="E26" s="4"/>
      <c r="F26" s="4"/>
      <c r="R26" s="3"/>
    </row>
    <row r="27" spans="1:26" x14ac:dyDescent="0.5">
      <c r="B27" s="1" t="s">
        <v>27</v>
      </c>
      <c r="C27" s="45">
        <v>1</v>
      </c>
      <c r="D27" s="4" t="s">
        <v>11</v>
      </c>
      <c r="E27" s="4"/>
      <c r="F27" s="4"/>
      <c r="R27" s="3"/>
    </row>
    <row r="28" spans="1:26" x14ac:dyDescent="0.5">
      <c r="B28" s="1" t="s">
        <v>9</v>
      </c>
      <c r="C28" s="45">
        <v>2</v>
      </c>
      <c r="D28" s="4" t="s">
        <v>22</v>
      </c>
      <c r="E28" s="4"/>
      <c r="F28" s="4"/>
      <c r="H28" s="15"/>
      <c r="L28" s="15"/>
      <c r="R28" s="3"/>
    </row>
    <row r="29" spans="1:26" x14ac:dyDescent="0.5">
      <c r="B29" s="1" t="s">
        <v>10</v>
      </c>
      <c r="C29" s="45">
        <v>100</v>
      </c>
      <c r="D29" s="4" t="s">
        <v>11</v>
      </c>
      <c r="E29" s="4"/>
      <c r="F29" s="4"/>
      <c r="R29" s="3"/>
    </row>
    <row r="30" spans="1:26" x14ac:dyDescent="0.5">
      <c r="B30" s="1" t="s">
        <v>19</v>
      </c>
      <c r="C30" s="45">
        <v>5</v>
      </c>
    </row>
    <row r="31" spans="1:26" x14ac:dyDescent="0.5">
      <c r="B31" s="12" t="s">
        <v>0</v>
      </c>
      <c r="C31" s="11"/>
      <c r="D31" s="5">
        <f>D$5</f>
        <v>1</v>
      </c>
      <c r="E31" s="5">
        <f t="shared" ref="E31:O31" si="6">E$5</f>
        <v>2</v>
      </c>
      <c r="F31" s="5">
        <f t="shared" si="6"/>
        <v>3</v>
      </c>
      <c r="G31" s="5">
        <f t="shared" si="6"/>
        <v>4</v>
      </c>
      <c r="H31" s="5">
        <f t="shared" si="6"/>
        <v>5</v>
      </c>
      <c r="I31" s="5">
        <f t="shared" si="6"/>
        <v>6</v>
      </c>
      <c r="J31" s="5">
        <f t="shared" si="6"/>
        <v>7</v>
      </c>
      <c r="K31" s="5">
        <f t="shared" si="6"/>
        <v>8</v>
      </c>
      <c r="L31" s="5">
        <f t="shared" si="6"/>
        <v>9</v>
      </c>
      <c r="M31" s="5">
        <f t="shared" si="6"/>
        <v>10</v>
      </c>
      <c r="N31" s="5">
        <f t="shared" si="6"/>
        <v>11</v>
      </c>
      <c r="O31" s="5">
        <f t="shared" si="6"/>
        <v>12</v>
      </c>
      <c r="R31" s="3"/>
    </row>
    <row r="32" spans="1:26" x14ac:dyDescent="0.5">
      <c r="A32" s="16"/>
      <c r="B32" s="9" t="s">
        <v>1</v>
      </c>
      <c r="C32" s="10"/>
      <c r="D32" s="6">
        <f ca="1">IF($C25&lt;&gt;"None",VLOOKUP($C25,$A:$O,3+D31,FALSE)*$C26,0)</f>
        <v>50</v>
      </c>
      <c r="E32" s="6">
        <f t="shared" ref="E32:O32" ca="1" si="7">IF($C25&lt;&gt;"None",VLOOKUP($C25,$A:$O,3+E31,FALSE)*$C26,0)</f>
        <v>0</v>
      </c>
      <c r="F32" s="6">
        <f t="shared" ca="1" si="7"/>
        <v>50</v>
      </c>
      <c r="G32" s="6">
        <f t="shared" ca="1" si="7"/>
        <v>0</v>
      </c>
      <c r="H32" s="6">
        <f t="shared" ca="1" si="7"/>
        <v>50</v>
      </c>
      <c r="I32" s="6">
        <f t="shared" ca="1" si="7"/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R32" s="3"/>
    </row>
    <row r="33" spans="1:18" x14ac:dyDescent="0.5">
      <c r="B33" s="7" t="s">
        <v>2</v>
      </c>
      <c r="C33" s="8"/>
      <c r="D33" s="47"/>
      <c r="E33" s="47"/>
      <c r="F33" s="48"/>
      <c r="G33" s="47"/>
      <c r="H33" s="47"/>
      <c r="I33" s="47"/>
      <c r="J33" s="47"/>
      <c r="K33" s="47"/>
      <c r="L33" s="47"/>
      <c r="M33" s="47"/>
      <c r="N33" s="47"/>
      <c r="O33" s="47"/>
      <c r="R33" s="3"/>
    </row>
    <row r="34" spans="1:18" x14ac:dyDescent="0.5">
      <c r="B34" s="7" t="s">
        <v>3</v>
      </c>
      <c r="C34" s="35">
        <f>C29</f>
        <v>100</v>
      </c>
      <c r="D34" s="6">
        <f t="shared" ref="D34:O34" ca="1" si="8">C34+D33+D36-D32</f>
        <v>50</v>
      </c>
      <c r="E34" s="6">
        <f t="shared" ca="1" si="8"/>
        <v>50</v>
      </c>
      <c r="F34" s="6">
        <f t="shared" ca="1" si="8"/>
        <v>5</v>
      </c>
      <c r="G34" s="6">
        <f t="shared" ca="1" si="8"/>
        <v>5</v>
      </c>
      <c r="H34" s="6">
        <f t="shared" ca="1" si="8"/>
        <v>5</v>
      </c>
      <c r="I34" s="6">
        <f t="shared" ca="1" si="8"/>
        <v>5</v>
      </c>
      <c r="J34" s="6">
        <f t="shared" ca="1" si="8"/>
        <v>5</v>
      </c>
      <c r="K34" s="6">
        <f t="shared" ca="1" si="8"/>
        <v>5</v>
      </c>
      <c r="L34" s="6">
        <f t="shared" ca="1" si="8"/>
        <v>5</v>
      </c>
      <c r="M34" s="6">
        <f t="shared" ca="1" si="8"/>
        <v>5</v>
      </c>
      <c r="N34" s="6">
        <f t="shared" ca="1" si="8"/>
        <v>5</v>
      </c>
      <c r="O34" s="6">
        <f t="shared" ca="1" si="8"/>
        <v>5</v>
      </c>
      <c r="R34" s="3"/>
    </row>
    <row r="35" spans="1:18" x14ac:dyDescent="0.5">
      <c r="B35" s="7" t="s">
        <v>4</v>
      </c>
      <c r="C35" s="8"/>
      <c r="D35" s="6">
        <f t="shared" ref="D35:O35" ca="1" si="9">MAX(D32+$C30 - (C34+D33),0)</f>
        <v>0</v>
      </c>
      <c r="E35" s="6">
        <f t="shared" ca="1" si="9"/>
        <v>0</v>
      </c>
      <c r="F35" s="6">
        <f t="shared" ca="1" si="9"/>
        <v>5</v>
      </c>
      <c r="G35" s="6">
        <f t="shared" ca="1" si="9"/>
        <v>0</v>
      </c>
      <c r="H35" s="6">
        <f t="shared" ca="1" si="9"/>
        <v>50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</v>
      </c>
      <c r="O35" s="6">
        <f t="shared" ca="1" si="9"/>
        <v>0</v>
      </c>
      <c r="R35" s="3"/>
    </row>
    <row r="36" spans="1:18" x14ac:dyDescent="0.5">
      <c r="B36" s="7" t="s">
        <v>5</v>
      </c>
      <c r="C36" s="8"/>
      <c r="D36" s="13">
        <f t="shared" ref="D36:O36" ca="1" si="10">MAX(ROUNDUP(D35/$C27,0)*$C27,0)</f>
        <v>0</v>
      </c>
      <c r="E36" s="13">
        <f t="shared" ca="1" si="10"/>
        <v>0</v>
      </c>
      <c r="F36" s="13">
        <f t="shared" ca="1" si="10"/>
        <v>5</v>
      </c>
      <c r="G36" s="13">
        <f t="shared" ca="1" si="10"/>
        <v>0</v>
      </c>
      <c r="H36" s="13">
        <f t="shared" ca="1" si="10"/>
        <v>50</v>
      </c>
      <c r="I36" s="13">
        <f t="shared" ca="1" si="10"/>
        <v>0</v>
      </c>
      <c r="J36" s="13">
        <f t="shared" ca="1" si="10"/>
        <v>0</v>
      </c>
      <c r="K36" s="13">
        <f t="shared" ca="1" si="10"/>
        <v>0</v>
      </c>
      <c r="L36" s="13">
        <f t="shared" ca="1" si="10"/>
        <v>0</v>
      </c>
      <c r="M36" s="13">
        <f t="shared" ca="1" si="10"/>
        <v>0</v>
      </c>
      <c r="N36" s="13">
        <f t="shared" ca="1" si="10"/>
        <v>0</v>
      </c>
      <c r="O36" s="13">
        <f t="shared" ca="1" si="10"/>
        <v>0</v>
      </c>
      <c r="R36" s="3"/>
    </row>
    <row r="37" spans="1:18" x14ac:dyDescent="0.5">
      <c r="A37" s="16" t="str">
        <f>C24</f>
        <v>Lens</v>
      </c>
      <c r="B37" s="7" t="s">
        <v>6</v>
      </c>
      <c r="C37" s="8"/>
      <c r="D37" s="6">
        <f t="shared" ref="D37:O37" ca="1" si="11">OFFSET(D36,0,$C28)</f>
        <v>5</v>
      </c>
      <c r="E37" s="6">
        <f t="shared" ca="1" si="11"/>
        <v>0</v>
      </c>
      <c r="F37" s="6">
        <f t="shared" ca="1" si="11"/>
        <v>50</v>
      </c>
      <c r="G37" s="6">
        <f t="shared" ca="1" si="11"/>
        <v>0</v>
      </c>
      <c r="H37" s="6">
        <f t="shared" ca="1" si="11"/>
        <v>0</v>
      </c>
      <c r="I37" s="6">
        <f t="shared" ca="1" si="11"/>
        <v>0</v>
      </c>
      <c r="J37" s="6">
        <f t="shared" ca="1" si="11"/>
        <v>0</v>
      </c>
      <c r="K37" s="6">
        <f t="shared" ca="1" si="11"/>
        <v>0</v>
      </c>
      <c r="L37" s="6">
        <f t="shared" ca="1" si="11"/>
        <v>0</v>
      </c>
      <c r="M37" s="6">
        <f t="shared" ca="1" si="11"/>
        <v>0</v>
      </c>
      <c r="N37" s="6">
        <f t="shared" ca="1" si="11"/>
        <v>0</v>
      </c>
      <c r="O37" s="6">
        <f t="shared" ca="1" si="11"/>
        <v>0</v>
      </c>
      <c r="R37" s="3"/>
    </row>
    <row r="38" spans="1:18" x14ac:dyDescent="0.5">
      <c r="B38" s="38" t="str">
        <f ca="1">IF(SUM(D36:OFFSET(D36,0,$C28-1))&lt;=0,"","Backlog quantity")</f>
        <v/>
      </c>
      <c r="C38" s="39" t="str">
        <f ca="1">IF(SUM(D36:OFFSET(D36,0,$C28-1))&lt;=0,"",SUM(D36:OFFSET(D36,0,$C28-1)))</f>
        <v/>
      </c>
    </row>
    <row r="39" spans="1:18" x14ac:dyDescent="0.5">
      <c r="B39" s="38"/>
      <c r="C39" s="39"/>
    </row>
    <row r="40" spans="1:18" x14ac:dyDescent="0.5">
      <c r="A40" s="17">
        <v>3</v>
      </c>
      <c r="B40" s="1" t="s">
        <v>7</v>
      </c>
      <c r="C40" s="45" t="s">
        <v>34</v>
      </c>
      <c r="D40" s="2"/>
      <c r="E40" s="2"/>
      <c r="F40" s="4"/>
      <c r="R40" s="3"/>
    </row>
    <row r="41" spans="1:18" x14ac:dyDescent="0.5">
      <c r="B41" s="1" t="s">
        <v>8</v>
      </c>
      <c r="C41" s="45" t="s">
        <v>39</v>
      </c>
      <c r="D41" s="2"/>
      <c r="E41" s="44" t="s">
        <v>36</v>
      </c>
      <c r="F41" s="4"/>
      <c r="R41" s="3"/>
    </row>
    <row r="42" spans="1:18" x14ac:dyDescent="0.5">
      <c r="B42" s="1" t="s">
        <v>15</v>
      </c>
      <c r="C42" s="45">
        <v>2</v>
      </c>
      <c r="D42" s="4" t="s">
        <v>11</v>
      </c>
      <c r="E42" s="4"/>
      <c r="F42" s="4"/>
      <c r="R42" s="3"/>
    </row>
    <row r="43" spans="1:18" x14ac:dyDescent="0.5">
      <c r="B43" s="1" t="s">
        <v>27</v>
      </c>
      <c r="C43" s="45">
        <v>1</v>
      </c>
      <c r="D43" s="4" t="s">
        <v>11</v>
      </c>
      <c r="E43" s="4"/>
      <c r="F43" s="4"/>
      <c r="R43" s="3"/>
    </row>
    <row r="44" spans="1:18" x14ac:dyDescent="0.5">
      <c r="B44" s="1" t="s">
        <v>9</v>
      </c>
      <c r="C44" s="45">
        <v>2</v>
      </c>
      <c r="D44" s="4" t="s">
        <v>22</v>
      </c>
      <c r="E44" s="4"/>
      <c r="F44" s="4"/>
      <c r="H44" s="15"/>
      <c r="L44" s="15"/>
      <c r="R44" s="3"/>
    </row>
    <row r="45" spans="1:18" x14ac:dyDescent="0.5">
      <c r="B45" s="1" t="s">
        <v>10</v>
      </c>
      <c r="C45" s="45">
        <v>50</v>
      </c>
      <c r="D45" s="4" t="s">
        <v>11</v>
      </c>
      <c r="E45" s="4"/>
      <c r="F45" s="4"/>
      <c r="R45" s="3"/>
    </row>
    <row r="46" spans="1:18" x14ac:dyDescent="0.5">
      <c r="B46" s="1" t="s">
        <v>19</v>
      </c>
      <c r="C46" s="45">
        <v>10</v>
      </c>
    </row>
    <row r="47" spans="1:18" x14ac:dyDescent="0.5">
      <c r="B47" s="12" t="s">
        <v>0</v>
      </c>
      <c r="C47" s="11"/>
      <c r="D47" s="5">
        <f>D$5</f>
        <v>1</v>
      </c>
      <c r="E47" s="5">
        <f t="shared" ref="E47:O47" si="12">E$5</f>
        <v>2</v>
      </c>
      <c r="F47" s="5">
        <f t="shared" si="12"/>
        <v>3</v>
      </c>
      <c r="G47" s="5">
        <f t="shared" si="12"/>
        <v>4</v>
      </c>
      <c r="H47" s="5">
        <f t="shared" si="12"/>
        <v>5</v>
      </c>
      <c r="I47" s="5">
        <f t="shared" si="12"/>
        <v>6</v>
      </c>
      <c r="J47" s="5">
        <f t="shared" si="12"/>
        <v>7</v>
      </c>
      <c r="K47" s="5">
        <f t="shared" si="12"/>
        <v>8</v>
      </c>
      <c r="L47" s="5">
        <f t="shared" si="12"/>
        <v>9</v>
      </c>
      <c r="M47" s="5">
        <f t="shared" si="12"/>
        <v>10</v>
      </c>
      <c r="N47" s="5">
        <f t="shared" si="12"/>
        <v>11</v>
      </c>
      <c r="O47" s="5">
        <f t="shared" si="12"/>
        <v>12</v>
      </c>
      <c r="R47" s="3"/>
    </row>
    <row r="48" spans="1:18" x14ac:dyDescent="0.5">
      <c r="B48" s="9" t="s">
        <v>1</v>
      </c>
      <c r="C48" s="10"/>
      <c r="D48" s="6">
        <f t="shared" ref="D48:O48" ca="1" si="13">IF($C41&lt;&gt;"None",VLOOKUP($C41,$A:$O,3+D47,FALSE)*$C42,0)</f>
        <v>0</v>
      </c>
      <c r="E48" s="6">
        <f t="shared" ca="1" si="13"/>
        <v>40</v>
      </c>
      <c r="F48" s="6">
        <f t="shared" ca="1" si="13"/>
        <v>0</v>
      </c>
      <c r="G48" s="6">
        <f t="shared" ca="1" si="13"/>
        <v>60</v>
      </c>
      <c r="H48" s="6">
        <f t="shared" ca="1" si="13"/>
        <v>0</v>
      </c>
      <c r="I48" s="6">
        <f t="shared" ca="1" si="13"/>
        <v>0</v>
      </c>
      <c r="J48" s="6">
        <f t="shared" ca="1" si="13"/>
        <v>0</v>
      </c>
      <c r="K48" s="6">
        <f t="shared" ca="1" si="13"/>
        <v>0</v>
      </c>
      <c r="L48" s="6">
        <f t="shared" ca="1" si="13"/>
        <v>0</v>
      </c>
      <c r="M48" s="6">
        <f t="shared" ca="1" si="13"/>
        <v>0</v>
      </c>
      <c r="N48" s="6">
        <f t="shared" ca="1" si="13"/>
        <v>0</v>
      </c>
      <c r="O48" s="6">
        <f t="shared" ca="1" si="13"/>
        <v>0</v>
      </c>
      <c r="R48" s="3"/>
    </row>
    <row r="49" spans="1:18" x14ac:dyDescent="0.5">
      <c r="B49" s="7" t="s">
        <v>2</v>
      </c>
      <c r="C49" s="8"/>
      <c r="D49" s="47">
        <v>10</v>
      </c>
      <c r="E49" s="47"/>
      <c r="F49" s="48"/>
      <c r="G49" s="47"/>
      <c r="H49" s="47"/>
      <c r="I49" s="47"/>
      <c r="J49" s="47"/>
      <c r="K49" s="47"/>
      <c r="L49" s="47"/>
      <c r="M49" s="47"/>
      <c r="N49" s="47"/>
      <c r="O49" s="47"/>
      <c r="R49" s="3"/>
    </row>
    <row r="50" spans="1:18" x14ac:dyDescent="0.5">
      <c r="B50" s="7" t="s">
        <v>3</v>
      </c>
      <c r="C50" s="35">
        <f>C45</f>
        <v>50</v>
      </c>
      <c r="D50" s="6">
        <f t="shared" ref="D50:O50" ca="1" si="14">C50+D49+D52-D48</f>
        <v>60</v>
      </c>
      <c r="E50" s="6">
        <f t="shared" ca="1" si="14"/>
        <v>20</v>
      </c>
      <c r="F50" s="6">
        <f t="shared" ca="1" si="14"/>
        <v>20</v>
      </c>
      <c r="G50" s="6">
        <f t="shared" ca="1" si="14"/>
        <v>10</v>
      </c>
      <c r="H50" s="6">
        <f t="shared" ca="1" si="14"/>
        <v>10</v>
      </c>
      <c r="I50" s="6">
        <f t="shared" ca="1" si="14"/>
        <v>10</v>
      </c>
      <c r="J50" s="6">
        <f t="shared" ca="1" si="14"/>
        <v>10</v>
      </c>
      <c r="K50" s="6">
        <f t="shared" ca="1" si="14"/>
        <v>10</v>
      </c>
      <c r="L50" s="6">
        <f t="shared" ca="1" si="14"/>
        <v>10</v>
      </c>
      <c r="M50" s="6">
        <f t="shared" ca="1" si="14"/>
        <v>10</v>
      </c>
      <c r="N50" s="6">
        <f t="shared" ca="1" si="14"/>
        <v>10</v>
      </c>
      <c r="O50" s="6">
        <f t="shared" ca="1" si="14"/>
        <v>10</v>
      </c>
      <c r="R50" s="3"/>
    </row>
    <row r="51" spans="1:18" x14ac:dyDescent="0.5">
      <c r="B51" s="7" t="s">
        <v>4</v>
      </c>
      <c r="C51" s="8"/>
      <c r="D51" s="6">
        <f t="shared" ref="D51:O51" ca="1" si="15">MAX(D48+$C46 - (C50+D49),0)</f>
        <v>0</v>
      </c>
      <c r="E51" s="6">
        <f t="shared" ca="1" si="15"/>
        <v>0</v>
      </c>
      <c r="F51" s="6">
        <f t="shared" ca="1" si="15"/>
        <v>0</v>
      </c>
      <c r="G51" s="6">
        <f t="shared" ca="1" si="15"/>
        <v>50</v>
      </c>
      <c r="H51" s="6">
        <f t="shared" ca="1" si="15"/>
        <v>0</v>
      </c>
      <c r="I51" s="6">
        <f t="shared" ca="1" si="15"/>
        <v>0</v>
      </c>
      <c r="J51" s="6">
        <f t="shared" ca="1" si="15"/>
        <v>0</v>
      </c>
      <c r="K51" s="6">
        <f t="shared" ca="1" si="15"/>
        <v>0</v>
      </c>
      <c r="L51" s="6">
        <f t="shared" ca="1" si="15"/>
        <v>0</v>
      </c>
      <c r="M51" s="6">
        <f t="shared" ca="1" si="15"/>
        <v>0</v>
      </c>
      <c r="N51" s="6">
        <f t="shared" ca="1" si="15"/>
        <v>0</v>
      </c>
      <c r="O51" s="6">
        <f t="shared" ca="1" si="15"/>
        <v>0</v>
      </c>
      <c r="R51" s="3"/>
    </row>
    <row r="52" spans="1:18" x14ac:dyDescent="0.5">
      <c r="B52" s="7" t="s">
        <v>5</v>
      </c>
      <c r="C52" s="8"/>
      <c r="D52" s="13">
        <f t="shared" ref="D52:O52" ca="1" si="16">MAX(ROUNDUP(D51/$C43,0)*$C43,0)</f>
        <v>0</v>
      </c>
      <c r="E52" s="13">
        <f t="shared" ca="1" si="16"/>
        <v>0</v>
      </c>
      <c r="F52" s="13">
        <f t="shared" ca="1" si="16"/>
        <v>0</v>
      </c>
      <c r="G52" s="13">
        <f t="shared" ca="1" si="16"/>
        <v>50</v>
      </c>
      <c r="H52" s="13">
        <f t="shared" ca="1" si="16"/>
        <v>0</v>
      </c>
      <c r="I52" s="13">
        <f t="shared" ca="1" si="16"/>
        <v>0</v>
      </c>
      <c r="J52" s="13">
        <f t="shared" ca="1" si="16"/>
        <v>0</v>
      </c>
      <c r="K52" s="13">
        <f t="shared" ca="1" si="16"/>
        <v>0</v>
      </c>
      <c r="L52" s="13">
        <f t="shared" ca="1" si="16"/>
        <v>0</v>
      </c>
      <c r="M52" s="13">
        <f t="shared" ca="1" si="16"/>
        <v>0</v>
      </c>
      <c r="N52" s="13">
        <f t="shared" ca="1" si="16"/>
        <v>0</v>
      </c>
      <c r="O52" s="13">
        <f t="shared" ca="1" si="16"/>
        <v>0</v>
      </c>
      <c r="R52" s="3"/>
    </row>
    <row r="53" spans="1:18" x14ac:dyDescent="0.5">
      <c r="A53" s="16" t="str">
        <f>C40</f>
        <v>Legs with scews</v>
      </c>
      <c r="B53" s="7" t="s">
        <v>6</v>
      </c>
      <c r="C53" s="8"/>
      <c r="D53" s="6">
        <f t="shared" ref="D53:O53" ca="1" si="17">OFFSET(D52,0,$C44)</f>
        <v>0</v>
      </c>
      <c r="E53" s="6">
        <f t="shared" ca="1" si="17"/>
        <v>50</v>
      </c>
      <c r="F53" s="6">
        <f t="shared" ca="1" si="17"/>
        <v>0</v>
      </c>
      <c r="G53" s="6">
        <f t="shared" ca="1" si="17"/>
        <v>0</v>
      </c>
      <c r="H53" s="6">
        <f t="shared" ca="1" si="17"/>
        <v>0</v>
      </c>
      <c r="I53" s="6">
        <f t="shared" ca="1" si="17"/>
        <v>0</v>
      </c>
      <c r="J53" s="6">
        <f t="shared" ca="1" si="17"/>
        <v>0</v>
      </c>
      <c r="K53" s="6">
        <f t="shared" ca="1" si="17"/>
        <v>0</v>
      </c>
      <c r="L53" s="6">
        <f t="shared" ca="1" si="17"/>
        <v>0</v>
      </c>
      <c r="M53" s="6">
        <f t="shared" ca="1" si="17"/>
        <v>0</v>
      </c>
      <c r="N53" s="6">
        <f t="shared" ca="1" si="17"/>
        <v>0</v>
      </c>
      <c r="O53" s="6">
        <f t="shared" ca="1" si="17"/>
        <v>0</v>
      </c>
      <c r="R53" s="3"/>
    </row>
    <row r="54" spans="1:18" x14ac:dyDescent="0.5">
      <c r="B54" s="38" t="str">
        <f ca="1">IF(SUM(D52:OFFSET(D52,0,$C44-1))&lt;=0,"","Backlog quantity")</f>
        <v/>
      </c>
      <c r="C54" s="39" t="str">
        <f ca="1">IF(SUM(D52:OFFSET(D52,0,$C44-1))&lt;=0,"",SUM(D52:OFFSET(D52,0,$C44-1)))</f>
        <v/>
      </c>
    </row>
    <row r="55" spans="1:18" x14ac:dyDescent="0.5">
      <c r="B55" s="38"/>
      <c r="C55" s="39"/>
    </row>
    <row r="56" spans="1:18" x14ac:dyDescent="0.5">
      <c r="A56" s="17">
        <v>4</v>
      </c>
      <c r="B56" s="1" t="s">
        <v>7</v>
      </c>
      <c r="C56" s="45" t="s">
        <v>38</v>
      </c>
      <c r="D56" s="2"/>
      <c r="E56" s="2"/>
      <c r="F56" s="4"/>
      <c r="R56" s="3"/>
    </row>
    <row r="57" spans="1:18" x14ac:dyDescent="0.5">
      <c r="B57" s="1" t="s">
        <v>8</v>
      </c>
      <c r="C57" s="45" t="s">
        <v>39</v>
      </c>
      <c r="D57" s="2"/>
      <c r="E57" s="44" t="s">
        <v>36</v>
      </c>
      <c r="F57" s="4"/>
      <c r="R57" s="3"/>
    </row>
    <row r="58" spans="1:18" x14ac:dyDescent="0.5">
      <c r="B58" s="1" t="s">
        <v>15</v>
      </c>
      <c r="C58" s="45">
        <v>1</v>
      </c>
      <c r="D58" s="4" t="s">
        <v>11</v>
      </c>
      <c r="E58" s="4"/>
      <c r="F58" s="4"/>
      <c r="R58" s="3"/>
    </row>
    <row r="59" spans="1:18" x14ac:dyDescent="0.5">
      <c r="B59" s="1" t="s">
        <v>27</v>
      </c>
      <c r="C59" s="45">
        <v>10</v>
      </c>
      <c r="D59" s="4" t="s">
        <v>11</v>
      </c>
      <c r="E59" s="4"/>
      <c r="F59" s="4"/>
      <c r="R59" s="3"/>
    </row>
    <row r="60" spans="1:18" x14ac:dyDescent="0.5">
      <c r="B60" s="1" t="s">
        <v>9</v>
      </c>
      <c r="C60" s="45">
        <v>2</v>
      </c>
      <c r="D60" s="4" t="s">
        <v>22</v>
      </c>
      <c r="E60" s="4"/>
      <c r="F60" s="4"/>
      <c r="H60" s="15"/>
      <c r="L60" s="15"/>
      <c r="R60" s="3"/>
    </row>
    <row r="61" spans="1:18" x14ac:dyDescent="0.5">
      <c r="B61" s="1" t="s">
        <v>10</v>
      </c>
      <c r="C61" s="45">
        <v>25</v>
      </c>
      <c r="D61" s="4" t="s">
        <v>11</v>
      </c>
      <c r="E61" s="4"/>
      <c r="F61" s="4"/>
      <c r="R61" s="3"/>
    </row>
    <row r="62" spans="1:18" x14ac:dyDescent="0.5">
      <c r="B62" s="1" t="s">
        <v>19</v>
      </c>
      <c r="C62" s="45">
        <v>5</v>
      </c>
    </row>
    <row r="63" spans="1:18" x14ac:dyDescent="0.5">
      <c r="B63" s="12" t="s">
        <v>0</v>
      </c>
      <c r="C63" s="11"/>
      <c r="D63" s="5">
        <f>D$5</f>
        <v>1</v>
      </c>
      <c r="E63" s="5">
        <f t="shared" ref="E63:O63" si="18">E$5</f>
        <v>2</v>
      </c>
      <c r="F63" s="5">
        <f t="shared" si="18"/>
        <v>3</v>
      </c>
      <c r="G63" s="5">
        <f t="shared" si="18"/>
        <v>4</v>
      </c>
      <c r="H63" s="5">
        <f t="shared" si="18"/>
        <v>5</v>
      </c>
      <c r="I63" s="5">
        <f t="shared" si="18"/>
        <v>6</v>
      </c>
      <c r="J63" s="5">
        <f t="shared" si="18"/>
        <v>7</v>
      </c>
      <c r="K63" s="5">
        <f t="shared" si="18"/>
        <v>8</v>
      </c>
      <c r="L63" s="5">
        <f t="shared" si="18"/>
        <v>9</v>
      </c>
      <c r="M63" s="5">
        <f t="shared" si="18"/>
        <v>10</v>
      </c>
      <c r="N63" s="5">
        <f t="shared" si="18"/>
        <v>11</v>
      </c>
      <c r="O63" s="5">
        <f t="shared" si="18"/>
        <v>12</v>
      </c>
      <c r="R63" s="3"/>
    </row>
    <row r="64" spans="1:18" x14ac:dyDescent="0.5">
      <c r="B64" s="9" t="s">
        <v>1</v>
      </c>
      <c r="C64" s="10"/>
      <c r="D64" s="6">
        <f t="shared" ref="D64:O64" ca="1" si="19">IF($C57&lt;&gt;"None",VLOOKUP($C57,$A:$O,3+D63,FALSE)*$C58,0)</f>
        <v>0</v>
      </c>
      <c r="E64" s="6">
        <f t="shared" ca="1" si="19"/>
        <v>20</v>
      </c>
      <c r="F64" s="6">
        <f t="shared" ca="1" si="19"/>
        <v>0</v>
      </c>
      <c r="G64" s="6">
        <f t="shared" ca="1" si="19"/>
        <v>30</v>
      </c>
      <c r="H64" s="6">
        <f t="shared" ca="1" si="19"/>
        <v>0</v>
      </c>
      <c r="I64" s="6">
        <f t="shared" ca="1" si="19"/>
        <v>0</v>
      </c>
      <c r="J64" s="6">
        <f t="shared" ca="1" si="19"/>
        <v>0</v>
      </c>
      <c r="K64" s="6">
        <f t="shared" ca="1" si="19"/>
        <v>0</v>
      </c>
      <c r="L64" s="6">
        <f t="shared" ca="1" si="19"/>
        <v>0</v>
      </c>
      <c r="M64" s="6">
        <f t="shared" ca="1" si="19"/>
        <v>0</v>
      </c>
      <c r="N64" s="6">
        <f t="shared" ca="1" si="19"/>
        <v>0</v>
      </c>
      <c r="O64" s="6">
        <f t="shared" ca="1" si="19"/>
        <v>0</v>
      </c>
      <c r="R64" s="3"/>
    </row>
    <row r="65" spans="1:18" x14ac:dyDescent="0.5">
      <c r="B65" s="7" t="s">
        <v>2</v>
      </c>
      <c r="C65" s="8"/>
      <c r="D65" s="47"/>
      <c r="E65" s="47">
        <v>25</v>
      </c>
      <c r="F65" s="48"/>
      <c r="G65" s="47"/>
      <c r="H65" s="47"/>
      <c r="I65" s="47"/>
      <c r="J65" s="47"/>
      <c r="K65" s="47"/>
      <c r="L65" s="47"/>
      <c r="M65" s="47"/>
      <c r="N65" s="47"/>
      <c r="O65" s="47"/>
      <c r="R65" s="3"/>
    </row>
    <row r="66" spans="1:18" x14ac:dyDescent="0.5">
      <c r="B66" s="7" t="s">
        <v>3</v>
      </c>
      <c r="C66" s="35">
        <f>C61</f>
        <v>25</v>
      </c>
      <c r="D66" s="6">
        <f t="shared" ref="D66:O66" ca="1" si="20">C66+D65+D68-D64</f>
        <v>25</v>
      </c>
      <c r="E66" s="6">
        <f t="shared" ca="1" si="20"/>
        <v>30</v>
      </c>
      <c r="F66" s="6">
        <f t="shared" ca="1" si="20"/>
        <v>30</v>
      </c>
      <c r="G66" s="6">
        <f t="shared" ca="1" si="20"/>
        <v>10</v>
      </c>
      <c r="H66" s="6">
        <f t="shared" ca="1" si="20"/>
        <v>10</v>
      </c>
      <c r="I66" s="6">
        <f t="shared" ca="1" si="20"/>
        <v>10</v>
      </c>
      <c r="J66" s="6">
        <f t="shared" ca="1" si="20"/>
        <v>10</v>
      </c>
      <c r="K66" s="6">
        <f t="shared" ca="1" si="20"/>
        <v>10</v>
      </c>
      <c r="L66" s="6">
        <f t="shared" ca="1" si="20"/>
        <v>10</v>
      </c>
      <c r="M66" s="6">
        <f t="shared" ca="1" si="20"/>
        <v>10</v>
      </c>
      <c r="N66" s="6">
        <f t="shared" ca="1" si="20"/>
        <v>10</v>
      </c>
      <c r="O66" s="6">
        <f t="shared" ca="1" si="20"/>
        <v>10</v>
      </c>
      <c r="R66" s="3"/>
    </row>
    <row r="67" spans="1:18" x14ac:dyDescent="0.5">
      <c r="B67" s="7" t="s">
        <v>4</v>
      </c>
      <c r="C67" s="8"/>
      <c r="D67" s="6">
        <f t="shared" ref="D67:O67" ca="1" si="21">MAX(D64+$C62 - (C66+D65),0)</f>
        <v>0</v>
      </c>
      <c r="E67" s="6">
        <f t="shared" ca="1" si="21"/>
        <v>0</v>
      </c>
      <c r="F67" s="6">
        <f t="shared" ca="1" si="21"/>
        <v>0</v>
      </c>
      <c r="G67" s="6">
        <f t="shared" ca="1" si="21"/>
        <v>5</v>
      </c>
      <c r="H67" s="6">
        <f t="shared" ca="1" si="21"/>
        <v>0</v>
      </c>
      <c r="I67" s="6">
        <f t="shared" ca="1" si="21"/>
        <v>0</v>
      </c>
      <c r="J67" s="6">
        <f t="shared" ca="1" si="21"/>
        <v>0</v>
      </c>
      <c r="K67" s="6">
        <f t="shared" ca="1" si="21"/>
        <v>0</v>
      </c>
      <c r="L67" s="6">
        <f t="shared" ca="1" si="21"/>
        <v>0</v>
      </c>
      <c r="M67" s="6">
        <f t="shared" ca="1" si="21"/>
        <v>0</v>
      </c>
      <c r="N67" s="6">
        <f t="shared" ca="1" si="21"/>
        <v>0</v>
      </c>
      <c r="O67" s="6">
        <f t="shared" ca="1" si="21"/>
        <v>0</v>
      </c>
      <c r="R67" s="3"/>
    </row>
    <row r="68" spans="1:18" x14ac:dyDescent="0.5">
      <c r="B68" s="7" t="s">
        <v>5</v>
      </c>
      <c r="C68" s="8"/>
      <c r="D68" s="13">
        <f t="shared" ref="D68:O68" ca="1" si="22">MAX(ROUNDUP(D67/$C59,0)*$C59,0)</f>
        <v>0</v>
      </c>
      <c r="E68" s="13">
        <f t="shared" ca="1" si="22"/>
        <v>0</v>
      </c>
      <c r="F68" s="13">
        <f t="shared" ca="1" si="22"/>
        <v>0</v>
      </c>
      <c r="G68" s="13">
        <f t="shared" ca="1" si="22"/>
        <v>10</v>
      </c>
      <c r="H68" s="13">
        <f t="shared" ca="1" si="22"/>
        <v>0</v>
      </c>
      <c r="I68" s="13">
        <f t="shared" ca="1" si="22"/>
        <v>0</v>
      </c>
      <c r="J68" s="13">
        <f t="shared" ca="1" si="22"/>
        <v>0</v>
      </c>
      <c r="K68" s="13">
        <f t="shared" ca="1" si="22"/>
        <v>0</v>
      </c>
      <c r="L68" s="13">
        <f t="shared" ca="1" si="22"/>
        <v>0</v>
      </c>
      <c r="M68" s="13">
        <f t="shared" ca="1" si="22"/>
        <v>0</v>
      </c>
      <c r="N68" s="13">
        <f t="shared" ca="1" si="22"/>
        <v>0</v>
      </c>
      <c r="O68" s="13">
        <f t="shared" ca="1" si="22"/>
        <v>0</v>
      </c>
      <c r="R68" s="3"/>
    </row>
    <row r="69" spans="1:18" x14ac:dyDescent="0.5">
      <c r="A69" s="16" t="str">
        <f>C56</f>
        <v>Front Frame</v>
      </c>
      <c r="B69" s="7" t="s">
        <v>6</v>
      </c>
      <c r="C69" s="8"/>
      <c r="D69" s="6">
        <f t="shared" ref="D69:O69" ca="1" si="23">OFFSET(D68,0,$C60)</f>
        <v>0</v>
      </c>
      <c r="E69" s="6">
        <f t="shared" ca="1" si="23"/>
        <v>10</v>
      </c>
      <c r="F69" s="6">
        <f t="shared" ca="1" si="23"/>
        <v>0</v>
      </c>
      <c r="G69" s="6">
        <f t="shared" ca="1" si="23"/>
        <v>0</v>
      </c>
      <c r="H69" s="6">
        <f t="shared" ca="1" si="23"/>
        <v>0</v>
      </c>
      <c r="I69" s="6">
        <f t="shared" ca="1" si="23"/>
        <v>0</v>
      </c>
      <c r="J69" s="6">
        <f t="shared" ca="1" si="23"/>
        <v>0</v>
      </c>
      <c r="K69" s="6">
        <f t="shared" ca="1" si="23"/>
        <v>0</v>
      </c>
      <c r="L69" s="6">
        <f t="shared" ca="1" si="23"/>
        <v>0</v>
      </c>
      <c r="M69" s="6">
        <f t="shared" ca="1" si="23"/>
        <v>0</v>
      </c>
      <c r="N69" s="6">
        <f t="shared" ca="1" si="23"/>
        <v>0</v>
      </c>
      <c r="O69" s="6">
        <f t="shared" ca="1" si="23"/>
        <v>0</v>
      </c>
      <c r="R69" s="3"/>
    </row>
    <row r="70" spans="1:18" x14ac:dyDescent="0.5">
      <c r="B70" s="38" t="str">
        <f ca="1">IF(SUM(D68:OFFSET(D68,0,$C60-1))&lt;=0,"","Backlog quantity")</f>
        <v/>
      </c>
      <c r="C70" s="39" t="str">
        <f ca="1">IF(SUM(D68:OFFSET(D68,0,$C60-1))&lt;=0,"",SUM(D68:OFFSET(D68,0,$C60-1)))</f>
        <v/>
      </c>
    </row>
    <row r="71" spans="1:18" x14ac:dyDescent="0.5">
      <c r="R71" s="3"/>
    </row>
  </sheetData>
  <sheetProtection algorithmName="SHA-512" hashValue="fXLTvi0TltP5z5qS4qtx/+x0x7bA2aoBfQ0jcG1llM3OSbqnqLc5uiDx63E8r866HUym4ZkppLk8xW38LH35YA==" saltValue="OqIuQ00UhfiFoP5lv06zVg==" spinCount="100000" sheet="1" objects="1" scenarios="1"/>
  <mergeCells count="1">
    <mergeCell ref="B6:C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Component_List!$B$2:$B$7</xm:f>
          </x14:formula1>
          <xm:sqref>C41 C57 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7"/>
  <sheetViews>
    <sheetView workbookViewId="0">
      <selection activeCell="B1" sqref="B1"/>
    </sheetView>
  </sheetViews>
  <sheetFormatPr defaultRowHeight="14.25" x14ac:dyDescent="0.45"/>
  <sheetData>
    <row r="1" spans="1:2" ht="15.75" x14ac:dyDescent="0.5">
      <c r="A1" s="3" t="s">
        <v>12</v>
      </c>
      <c r="B1" s="3"/>
    </row>
    <row r="2" spans="1:2" ht="15.75" x14ac:dyDescent="0.5">
      <c r="A2" s="3">
        <v>0</v>
      </c>
      <c r="B2" s="3" t="str">
        <f>MPS_with_formula!C4</f>
        <v>Eyeglass</v>
      </c>
    </row>
    <row r="3" spans="1:2" ht="15.75" x14ac:dyDescent="0.5">
      <c r="A3" s="3">
        <v>1</v>
      </c>
      <c r="B3" s="3" t="str">
        <f>MRP_with_formula!C8</f>
        <v>Full Frame</v>
      </c>
    </row>
    <row r="4" spans="1:2" ht="15.75" x14ac:dyDescent="0.5">
      <c r="A4" s="3">
        <v>2</v>
      </c>
      <c r="B4" s="3" t="str">
        <f>MRP_with_formula!C24</f>
        <v>Lens</v>
      </c>
    </row>
    <row r="5" spans="1:2" ht="15.75" x14ac:dyDescent="0.5">
      <c r="A5" s="3">
        <v>3</v>
      </c>
      <c r="B5" s="3" t="str">
        <f>MRP_with_formula!C40</f>
        <v>Legs with scews</v>
      </c>
    </row>
    <row r="6" spans="1:2" ht="15.75" x14ac:dyDescent="0.5">
      <c r="A6" s="3">
        <v>4</v>
      </c>
      <c r="B6" s="3" t="str">
        <f>MRP_with_formula!C56</f>
        <v>Front Frame</v>
      </c>
    </row>
    <row r="7" spans="1:2" ht="15.75" x14ac:dyDescent="0.5">
      <c r="A7" s="3">
        <v>5</v>
      </c>
      <c r="B7" s="3" t="s">
        <v>13</v>
      </c>
    </row>
  </sheetData>
  <sheetProtection algorithmName="SHA-512" hashValue="0eXbwQkcnpUBiR8sybgfo0BDV2yCKzsyISzEmPnONcUc3s6Do22Pn3H70XYOMWpNyXEaITM2S5ZkJQ/rJmQHhw==" saltValue="Cp2Z/NmWkZ7BK6w2Q316z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MPS_with_formula</vt:lpstr>
      <vt:lpstr>MRP_with_formula</vt:lpstr>
      <vt:lpstr>Component_List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Yossiri A</dc:creator>
  <cp:lastModifiedBy>Yossiri A</cp:lastModifiedBy>
  <cp:lastPrinted>2016-01-11T19:23:32Z</cp:lastPrinted>
  <dcterms:created xsi:type="dcterms:W3CDTF">2016-01-11T17:23:25Z</dcterms:created>
  <dcterms:modified xsi:type="dcterms:W3CDTF">2016-01-21T22:11:39Z</dcterms:modified>
</cp:coreProperties>
</file>